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Boisement Naudet_Berthez (33)\Dossier d_instruction\"/>
    </mc:Choice>
  </mc:AlternateContent>
  <xr:revisionPtr revIDLastSave="0" documentId="13_ncr:1_{B99F010A-FE87-4BA2-B48A-FE236E0E7A0D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Y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FR164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FQ193" i="2"/>
  <c r="EY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HG194" i="2"/>
  <c r="FQ194" i="2"/>
  <c r="HI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W202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2" i="2" a="1"/>
  <c r="EI16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44" i="2" a="1"/>
  <c r="FD44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20" i="2" a="1"/>
  <c r="EI20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FY90" i="2" l="1" a="1"/>
  <c r="FY90" i="2" s="1"/>
  <c r="FY109" i="2" a="1"/>
  <c r="FY109" i="2" s="1"/>
  <c r="FD188" i="2" a="1"/>
  <c r="FD188" i="2" s="1"/>
  <c r="FD144" i="2" a="1"/>
  <c r="FD144" i="2" s="1"/>
  <c r="FD48" i="2" a="1"/>
  <c r="FD48" i="2" s="1"/>
  <c r="EI35" i="2" a="1"/>
  <c r="EI35" i="2" s="1"/>
  <c r="EI34" i="2" a="1"/>
  <c r="EI34" i="2" s="1"/>
  <c r="EI150" i="2" a="1"/>
  <c r="EI150" i="2" s="1"/>
  <c r="EY202" i="2"/>
  <c r="EI165" i="2" a="1"/>
  <c r="EI165" i="2" s="1"/>
  <c r="EI29" i="2" a="1"/>
  <c r="EI29" i="2" s="1"/>
  <c r="EI195" i="2" a="1"/>
  <c r="EI195" i="2" s="1"/>
  <c r="EI106" i="2" a="1"/>
  <c r="EI106" i="2" s="1"/>
  <c r="EI139" i="2" a="1"/>
  <c r="EI139" i="2" s="1"/>
  <c r="EI170" i="2" a="1"/>
  <c r="EI170" i="2" s="1"/>
  <c r="EI57" i="2" a="1"/>
  <c r="EI57" i="2" s="1"/>
  <c r="EI153" i="2" a="1"/>
  <c r="EI153" i="2" s="1"/>
  <c r="EI71" i="2" a="1"/>
  <c r="EI71" i="2" s="1"/>
  <c r="EI16" i="2" a="1"/>
  <c r="EI16" i="2" s="1"/>
  <c r="EI36" i="2" a="1"/>
  <c r="EI36" i="2" s="1"/>
  <c r="EI67" i="2" a="1"/>
  <c r="EI67" i="2" s="1"/>
  <c r="EI113" i="2" a="1"/>
  <c r="EI113" i="2" s="1"/>
  <c r="EI87" i="2" a="1"/>
  <c r="EI87" i="2" s="1"/>
  <c r="EI142" i="2" a="1"/>
  <c r="EI142" i="2" s="1"/>
  <c r="EI128" i="2" a="1"/>
  <c r="EI128" i="2" s="1"/>
  <c r="EI109" i="2" a="1"/>
  <c r="EI109" i="2" s="1"/>
  <c r="EI145" i="2" a="1"/>
  <c r="EI145" i="2" s="1"/>
  <c r="EI166" i="2" a="1"/>
  <c r="EI166" i="2" s="1"/>
  <c r="EI178" i="2" a="1"/>
  <c r="EI178" i="2" s="1"/>
  <c r="EI198" i="2" a="1"/>
  <c r="EI198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T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GE11" i="2" l="1"/>
  <c r="GE49" i="2"/>
  <c r="GE18" i="2"/>
  <c r="GE160" i="2"/>
  <c r="GE25" i="2"/>
  <c r="GE179" i="2"/>
  <c r="GE203" i="2"/>
  <c r="GE71" i="2"/>
  <c r="GE55" i="2"/>
  <c r="GE110" i="2"/>
  <c r="GE8" i="2"/>
  <c r="GE141" i="2"/>
  <c r="GE165" i="2"/>
  <c r="GE159" i="2"/>
  <c r="GE4" i="2"/>
  <c r="GE47" i="2"/>
  <c r="GE61" i="2"/>
  <c r="GE117" i="2"/>
  <c r="GE158" i="2"/>
  <c r="GE52" i="2"/>
  <c r="GE69" i="2"/>
  <c r="GE124" i="2"/>
  <c r="GE136" i="2"/>
  <c r="GE196" i="2"/>
  <c r="GE31" i="2"/>
  <c r="GE42" i="2"/>
  <c r="GE180" i="2"/>
  <c r="GE60" i="2"/>
  <c r="GE153" i="2"/>
  <c r="GE78" i="2"/>
  <c r="GE107" i="2"/>
  <c r="GE151" i="2"/>
  <c r="GE36" i="2"/>
  <c r="GE26" i="2"/>
  <c r="GE125" i="2"/>
  <c r="GE3" i="2"/>
  <c r="C14" i="4" s="1"/>
  <c r="E14" i="4" s="1"/>
  <c r="F14" i="4" s="1"/>
  <c r="G14" i="4" s="1"/>
  <c r="L14" i="4" s="1"/>
  <c r="GE112" i="2"/>
  <c r="GE168" i="2"/>
  <c r="GE65" i="2"/>
  <c r="GE190" i="2"/>
  <c r="GE66" i="2"/>
  <c r="GE123" i="2"/>
  <c r="GE57" i="2"/>
  <c r="GE115" i="2"/>
  <c r="GE46" i="2"/>
  <c r="GE202" i="2"/>
  <c r="GE38" i="2"/>
  <c r="GE161" i="2"/>
  <c r="GE144" i="2"/>
  <c r="GE126" i="2"/>
  <c r="GE51" i="2"/>
  <c r="GE96" i="2"/>
  <c r="GE197" i="2"/>
  <c r="GE166" i="2"/>
  <c r="GE39" i="2"/>
  <c r="GE114" i="2"/>
  <c r="GE194" i="2"/>
  <c r="GE7" i="2"/>
  <c r="GE149" i="2"/>
  <c r="GE13" i="2"/>
  <c r="GE98" i="2"/>
  <c r="GE45" i="2"/>
  <c r="GE195" i="2"/>
  <c r="GE164" i="2"/>
  <c r="GE12" i="2"/>
  <c r="GE90" i="2"/>
  <c r="GE99" i="2"/>
  <c r="GE23" i="2"/>
  <c r="GE119" i="2"/>
  <c r="GE106" i="2"/>
  <c r="GE155" i="2"/>
  <c r="GE19" i="2"/>
  <c r="GE44" i="2"/>
  <c r="GE137" i="2"/>
  <c r="GE105" i="2"/>
  <c r="GE178" i="2"/>
  <c r="GE82" i="2"/>
  <c r="GE101" i="2"/>
  <c r="GE118" i="2"/>
  <c r="GE189" i="2"/>
  <c r="GE175" i="2"/>
  <c r="GE103" i="2"/>
  <c r="GE184" i="2"/>
  <c r="GE148" i="2"/>
  <c r="GE104" i="2"/>
  <c r="GE73" i="2"/>
  <c r="GE88" i="2"/>
  <c r="GE139" i="2"/>
  <c r="GE201" i="2"/>
  <c r="GE29" i="2"/>
  <c r="GE154" i="2"/>
  <c r="GE109" i="2"/>
  <c r="GE140" i="2"/>
  <c r="GE87" i="2"/>
  <c r="GE68" i="2"/>
  <c r="GE94" i="2"/>
  <c r="GE43" i="2"/>
  <c r="GE200" i="2"/>
  <c r="GE34" i="2"/>
  <c r="GE56" i="2"/>
  <c r="GE83" i="2"/>
  <c r="GE97" i="2"/>
  <c r="GE193" i="2"/>
  <c r="GE152" i="2"/>
  <c r="GE72" i="2"/>
  <c r="GE113" i="2"/>
  <c r="GE138" i="2"/>
  <c r="GE81" i="2"/>
  <c r="GE50" i="2"/>
  <c r="GE146" i="2"/>
  <c r="GE191" i="2"/>
  <c r="GE156" i="2"/>
  <c r="GE77" i="2"/>
  <c r="GE41" i="2"/>
  <c r="GE27" i="2"/>
  <c r="GE67" i="2"/>
  <c r="GE10" i="2"/>
  <c r="GE100" i="2"/>
  <c r="GE183" i="2"/>
  <c r="GE53" i="2"/>
  <c r="GE102" i="2"/>
  <c r="GE157" i="2"/>
  <c r="GE62" i="2"/>
  <c r="GE130" i="2"/>
  <c r="GE129" i="2"/>
  <c r="GE162" i="2"/>
  <c r="GE30" i="2"/>
  <c r="GE185" i="2"/>
  <c r="GE22" i="2"/>
  <c r="GE182" i="2"/>
  <c r="GE15" i="2"/>
  <c r="GE135" i="2"/>
  <c r="GE192" i="2"/>
  <c r="GE142" i="2"/>
  <c r="GE199" i="2"/>
  <c r="GE181" i="2"/>
  <c r="GE32" i="2"/>
  <c r="GE48" i="2"/>
  <c r="GE95" i="2"/>
  <c r="GE176" i="2"/>
  <c r="GE64" i="2"/>
  <c r="GE86" i="2"/>
  <c r="GE177" i="2"/>
  <c r="GE70" i="2"/>
  <c r="GE131" i="2"/>
  <c r="GE16" i="2"/>
  <c r="GE75" i="2"/>
  <c r="GE121" i="2"/>
  <c r="GE20" i="2"/>
  <c r="GE169" i="2"/>
  <c r="GE188" i="2"/>
  <c r="GE111" i="2"/>
  <c r="GE63" i="2"/>
  <c r="GE6" i="2"/>
  <c r="GE14" i="2"/>
  <c r="GE54" i="2"/>
  <c r="GE85" i="2"/>
  <c r="GE174" i="2"/>
  <c r="GE74" i="2"/>
  <c r="GE37" i="2"/>
  <c r="GE150" i="2"/>
  <c r="GE127" i="2"/>
  <c r="GE143" i="2"/>
  <c r="GE59" i="2"/>
  <c r="GE147" i="2"/>
  <c r="GE92" i="2"/>
  <c r="GE5" i="2"/>
  <c r="GE21" i="2"/>
  <c r="GE170" i="2"/>
  <c r="GE33" i="2"/>
  <c r="GE173" i="2"/>
  <c r="GE171" i="2"/>
  <c r="GE116" i="2"/>
  <c r="GE122" i="2"/>
  <c r="GE28" i="2"/>
  <c r="GE128" i="2"/>
  <c r="GE120" i="2"/>
  <c r="GE40" i="2"/>
  <c r="GE187" i="2"/>
  <c r="GE172" i="2"/>
  <c r="GE132" i="2"/>
  <c r="GE163" i="2"/>
  <c r="GE80" i="2"/>
  <c r="GE145" i="2"/>
  <c r="GE24" i="2"/>
  <c r="GE167" i="2"/>
  <c r="GE84" i="2"/>
  <c r="GE79" i="2"/>
  <c r="GE17" i="2"/>
  <c r="GE93" i="2"/>
  <c r="GE134" i="2"/>
  <c r="GE9" i="2"/>
  <c r="GE133" i="2"/>
  <c r="GE186" i="2"/>
  <c r="GE89" i="2"/>
  <c r="GE91" i="2"/>
  <c r="GE108" i="2"/>
  <c r="GE198" i="2"/>
  <c r="GE76" i="2"/>
  <c r="GE58" i="2"/>
  <c r="GE35" i="2"/>
  <c r="FE106" i="2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J125" i="2" l="1"/>
  <c r="FJ24" i="2"/>
  <c r="FJ101" i="2"/>
  <c r="FJ53" i="2"/>
  <c r="FJ45" i="2"/>
  <c r="FJ124" i="2"/>
  <c r="FJ88" i="2"/>
  <c r="FJ179" i="2"/>
  <c r="FJ116" i="2"/>
  <c r="FJ99" i="2"/>
  <c r="FJ54" i="2"/>
  <c r="FJ180" i="2"/>
  <c r="FJ15" i="2"/>
  <c r="FJ86" i="2"/>
  <c r="FJ16" i="2"/>
  <c r="FJ94" i="2"/>
  <c r="FJ11" i="2"/>
  <c r="FJ108" i="2"/>
  <c r="FJ144" i="2"/>
  <c r="FJ37" i="2"/>
  <c r="FJ195" i="2"/>
  <c r="FJ194" i="2"/>
  <c r="FJ48" i="2"/>
  <c r="FJ130" i="2"/>
  <c r="FJ171" i="2"/>
  <c r="FJ109" i="2"/>
  <c r="FJ163" i="2"/>
  <c r="FJ23" i="2"/>
  <c r="FJ169" i="2"/>
  <c r="FJ62" i="2"/>
  <c r="FJ150" i="2"/>
  <c r="FJ193" i="2"/>
  <c r="FJ107" i="2"/>
  <c r="FJ139" i="2"/>
  <c r="FJ164" i="2"/>
  <c r="FJ103" i="2"/>
  <c r="FJ73" i="2"/>
  <c r="FJ10" i="2"/>
  <c r="FJ100" i="2"/>
  <c r="FJ143" i="2"/>
  <c r="FJ78" i="2"/>
  <c r="FJ198" i="2"/>
  <c r="FJ165" i="2"/>
  <c r="FJ145" i="2"/>
  <c r="FJ112" i="2"/>
  <c r="FJ113" i="2"/>
  <c r="FJ183" i="2"/>
  <c r="FJ146" i="2"/>
  <c r="FJ72" i="2"/>
  <c r="FJ41" i="2"/>
  <c r="FJ126" i="2"/>
  <c r="FJ63" i="2"/>
  <c r="FJ26" i="2"/>
  <c r="FJ106" i="2"/>
  <c r="FJ202" i="2"/>
  <c r="FJ68" i="2"/>
  <c r="FJ77" i="2"/>
  <c r="FJ141" i="2"/>
  <c r="FJ40" i="2"/>
  <c r="FJ9" i="2"/>
  <c r="FJ59" i="2"/>
  <c r="FJ46" i="2"/>
  <c r="FJ154" i="2"/>
  <c r="FJ155" i="2"/>
  <c r="FJ122" i="2"/>
  <c r="FJ166" i="2"/>
  <c r="FJ120" i="2"/>
  <c r="FJ185" i="2"/>
  <c r="FJ191" i="2"/>
  <c r="FJ33" i="2"/>
  <c r="FJ58" i="2"/>
  <c r="FJ129" i="2"/>
  <c r="FJ34" i="2"/>
  <c r="FJ6" i="2"/>
  <c r="FJ174" i="2"/>
  <c r="FJ47" i="2"/>
  <c r="FJ128" i="2"/>
  <c r="FJ76" i="2"/>
  <c r="FJ52" i="2"/>
  <c r="FJ137" i="2"/>
  <c r="FJ4" i="2"/>
  <c r="FJ203" i="2"/>
  <c r="FJ149" i="2"/>
  <c r="FJ115" i="2"/>
  <c r="FJ57" i="2"/>
  <c r="FJ197" i="2"/>
  <c r="FJ148" i="2"/>
  <c r="FJ127" i="2"/>
  <c r="FJ25" i="2"/>
  <c r="FJ105" i="2"/>
  <c r="FJ32" i="2"/>
  <c r="FJ50" i="2"/>
  <c r="FJ182" i="2"/>
  <c r="FJ167" i="2"/>
  <c r="FJ30" i="2"/>
  <c r="FJ35" i="2"/>
  <c r="FJ85" i="2"/>
  <c r="FJ190" i="2"/>
  <c r="FJ3" i="2"/>
  <c r="C13" i="4" s="1"/>
  <c r="E13" i="4" s="1"/>
  <c r="F13" i="4" s="1"/>
  <c r="G13" i="4" s="1"/>
  <c r="L13" i="4" s="1"/>
  <c r="FJ75" i="2"/>
  <c r="FJ44" i="2"/>
  <c r="FJ186" i="2"/>
  <c r="FJ71" i="2"/>
  <c r="FJ173" i="2"/>
  <c r="FJ90" i="2"/>
  <c r="FJ31" i="2"/>
  <c r="FJ118" i="2"/>
  <c r="FJ60" i="2"/>
  <c r="FJ184" i="2"/>
  <c r="FJ123" i="2"/>
  <c r="FJ19" i="2"/>
  <c r="FJ27" i="2"/>
  <c r="FJ199" i="2"/>
  <c r="FJ172" i="2"/>
  <c r="FJ160" i="2"/>
  <c r="FJ64" i="2"/>
  <c r="FJ95" i="2"/>
  <c r="FJ38" i="2"/>
  <c r="FJ96" i="2"/>
  <c r="FJ111" i="2"/>
  <c r="FJ65" i="2"/>
  <c r="FJ119" i="2"/>
  <c r="FJ138" i="2"/>
  <c r="FJ36" i="2"/>
  <c r="FJ114" i="2"/>
  <c r="FJ29" i="2"/>
  <c r="FJ196" i="2"/>
  <c r="FJ13" i="2"/>
  <c r="FJ79" i="2"/>
  <c r="FJ175" i="2"/>
  <c r="FJ51" i="2"/>
  <c r="FJ104" i="2"/>
  <c r="FJ81" i="2"/>
  <c r="FJ49" i="2"/>
  <c r="FJ7" i="2"/>
  <c r="FJ42" i="2"/>
  <c r="FJ200" i="2"/>
  <c r="FJ92" i="2"/>
  <c r="FJ93" i="2"/>
  <c r="FJ87" i="2"/>
  <c r="FJ131" i="2"/>
  <c r="FJ83" i="2"/>
  <c r="FJ135" i="2"/>
  <c r="FJ132" i="2"/>
  <c r="FJ74" i="2"/>
  <c r="FJ80" i="2"/>
  <c r="FJ201" i="2"/>
  <c r="FJ151" i="2"/>
  <c r="FJ189" i="2"/>
  <c r="FJ140" i="2"/>
  <c r="FJ177" i="2"/>
  <c r="FJ133" i="2"/>
  <c r="FJ12" i="2"/>
  <c r="FJ152" i="2"/>
  <c r="FJ98" i="2"/>
  <c r="FJ61" i="2"/>
  <c r="FJ18" i="2"/>
  <c r="FJ20" i="2"/>
  <c r="FJ97" i="2"/>
  <c r="FJ156" i="2"/>
  <c r="FJ147" i="2"/>
  <c r="FJ17" i="2"/>
  <c r="FJ28" i="2"/>
  <c r="FJ84" i="2"/>
  <c r="FJ5" i="2"/>
  <c r="FJ91" i="2"/>
  <c r="FJ159" i="2"/>
  <c r="FJ161" i="2"/>
  <c r="FJ102" i="2"/>
  <c r="FJ55" i="2"/>
  <c r="FJ56" i="2"/>
  <c r="FJ134" i="2"/>
  <c r="FJ192" i="2"/>
  <c r="FJ178" i="2"/>
  <c r="FJ14" i="2"/>
  <c r="FJ136" i="2"/>
  <c r="FJ82" i="2"/>
  <c r="FJ181" i="2"/>
  <c r="FJ170" i="2"/>
  <c r="FJ158" i="2"/>
  <c r="FJ188" i="2"/>
  <c r="FJ142" i="2"/>
  <c r="FJ168" i="2"/>
  <c r="FJ69" i="2"/>
  <c r="FJ21" i="2"/>
  <c r="FJ22" i="2"/>
  <c r="FJ70" i="2"/>
  <c r="FJ162" i="2"/>
  <c r="FJ89" i="2"/>
  <c r="FJ117" i="2"/>
  <c r="FJ176" i="2"/>
  <c r="FJ153" i="2"/>
  <c r="FJ121" i="2"/>
  <c r="FJ67" i="2"/>
  <c r="FJ8" i="2"/>
  <c r="FJ66" i="2"/>
  <c r="FJ157" i="2"/>
  <c r="FJ39" i="2"/>
  <c r="FJ187" i="2"/>
  <c r="FJ110" i="2"/>
  <c r="FJ43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Y4" i="2" l="1"/>
  <c r="CY151" i="2"/>
  <c r="CY24" i="2"/>
  <c r="CY49" i="2"/>
  <c r="CY18" i="2"/>
  <c r="CY90" i="2"/>
  <c r="CY139" i="2"/>
  <c r="CY59" i="2"/>
  <c r="CY37" i="2"/>
  <c r="CY193" i="2"/>
  <c r="CY30" i="2"/>
  <c r="CY142" i="2"/>
  <c r="CY107" i="2"/>
  <c r="CY200" i="2"/>
  <c r="CY159" i="2"/>
  <c r="CY74" i="2"/>
  <c r="CY192" i="2"/>
  <c r="CY203" i="2"/>
  <c r="CY177" i="2"/>
  <c r="CY47" i="2"/>
  <c r="CY3" i="2"/>
  <c r="C10" i="4" s="1"/>
  <c r="E10" i="4" s="1"/>
  <c r="F10" i="4" s="1"/>
  <c r="G10" i="4" s="1"/>
  <c r="L10" i="4" s="1"/>
  <c r="CY198" i="2"/>
  <c r="CY123" i="2"/>
  <c r="CY130" i="2"/>
  <c r="CY176" i="2"/>
  <c r="CY199" i="2"/>
  <c r="CY163" i="2"/>
  <c r="CY189" i="2"/>
  <c r="CY36" i="2"/>
  <c r="CY149" i="2"/>
  <c r="CY201" i="2"/>
  <c r="CY9" i="2"/>
  <c r="CY22" i="2"/>
  <c r="CY152" i="2"/>
  <c r="CY106" i="2"/>
  <c r="CY57" i="2"/>
  <c r="CY71" i="2"/>
  <c r="CY180" i="2"/>
  <c r="CY25" i="2"/>
  <c r="CY29" i="2"/>
  <c r="CY113" i="2"/>
  <c r="CY12" i="2"/>
  <c r="CY170" i="2"/>
  <c r="CY184" i="2"/>
  <c r="CY92" i="2"/>
  <c r="CY136" i="2"/>
  <c r="CY91" i="2"/>
  <c r="CY72" i="2"/>
  <c r="CY52" i="2"/>
  <c r="CY190" i="2"/>
  <c r="CY129" i="2"/>
  <c r="CY93" i="2"/>
  <c r="CY141" i="2"/>
  <c r="CY87" i="2"/>
  <c r="CY197" i="2"/>
  <c r="CY89" i="2"/>
  <c r="CY169" i="2"/>
  <c r="CY8" i="2"/>
  <c r="CY145" i="2"/>
  <c r="CY78" i="2"/>
  <c r="CY98" i="2"/>
  <c r="CY62" i="2"/>
  <c r="CY102" i="2"/>
  <c r="CY81" i="2"/>
  <c r="CY32" i="2"/>
  <c r="CY104" i="2"/>
  <c r="CY79" i="2"/>
  <c r="CY155" i="2"/>
  <c r="CY95" i="2"/>
  <c r="CY187" i="2"/>
  <c r="CY116" i="2"/>
  <c r="CY10" i="2"/>
  <c r="CY137" i="2"/>
  <c r="CY50" i="2"/>
  <c r="CY114" i="2"/>
  <c r="CY120" i="2"/>
  <c r="CY122" i="2"/>
  <c r="CY118" i="2"/>
  <c r="CY63" i="2"/>
  <c r="CY67" i="2"/>
  <c r="CY156" i="2"/>
  <c r="CY84" i="2"/>
  <c r="CY94" i="2"/>
  <c r="CY70" i="2"/>
  <c r="CY13" i="2"/>
  <c r="CY186" i="2"/>
  <c r="CY48" i="2"/>
  <c r="CY178" i="2"/>
  <c r="CY21" i="2"/>
  <c r="CY41" i="2"/>
  <c r="CY80" i="2"/>
  <c r="CY195" i="2"/>
  <c r="CY64" i="2"/>
  <c r="CY127" i="2"/>
  <c r="CY167" i="2"/>
  <c r="CY132" i="2"/>
  <c r="CY101" i="2"/>
  <c r="CY112" i="2"/>
  <c r="CY88" i="2"/>
  <c r="CY77" i="2"/>
  <c r="CY99" i="2"/>
  <c r="CY109" i="2"/>
  <c r="CY54" i="2"/>
  <c r="CY38" i="2"/>
  <c r="CY175" i="2"/>
  <c r="CY15" i="2"/>
  <c r="CY188" i="2"/>
  <c r="CY126" i="2"/>
  <c r="CY7" i="2"/>
  <c r="CY35" i="2"/>
  <c r="CY161" i="2"/>
  <c r="CY111" i="2"/>
  <c r="CY86" i="2"/>
  <c r="CY56" i="2"/>
  <c r="CY191" i="2"/>
  <c r="CY135" i="2"/>
  <c r="CY148" i="2"/>
  <c r="CY138" i="2"/>
  <c r="CY153" i="2"/>
  <c r="CY75" i="2"/>
  <c r="CY125" i="2"/>
  <c r="CY68" i="2"/>
  <c r="CY162" i="2"/>
  <c r="CY65" i="2"/>
  <c r="CY55" i="2"/>
  <c r="CY134" i="2"/>
  <c r="CY202" i="2"/>
  <c r="CY160" i="2"/>
  <c r="CY173" i="2"/>
  <c r="CY33" i="2"/>
  <c r="CY146" i="2"/>
  <c r="CY183" i="2"/>
  <c r="CY144" i="2"/>
  <c r="CY23" i="2"/>
  <c r="CY174" i="2"/>
  <c r="CY133" i="2"/>
  <c r="CY168" i="2"/>
  <c r="CY166" i="2"/>
  <c r="CY194" i="2"/>
  <c r="CY181" i="2"/>
  <c r="CY51" i="2"/>
  <c r="CY45" i="2"/>
  <c r="CY108" i="2"/>
  <c r="CY124" i="2"/>
  <c r="CY14" i="2"/>
  <c r="CY182" i="2"/>
  <c r="CY103" i="2"/>
  <c r="CY76" i="2"/>
  <c r="CY164" i="2"/>
  <c r="CY165" i="2"/>
  <c r="CY147" i="2"/>
  <c r="CY115" i="2"/>
  <c r="CY179" i="2"/>
  <c r="CY44" i="2"/>
  <c r="CY157" i="2"/>
  <c r="CY43" i="2"/>
  <c r="CY27" i="2"/>
  <c r="CY28" i="2"/>
  <c r="CY26" i="2"/>
  <c r="CY82" i="2"/>
  <c r="CY131" i="2"/>
  <c r="CY73" i="2"/>
  <c r="CY185" i="2"/>
  <c r="CY42" i="2"/>
  <c r="CY5" i="2"/>
  <c r="CY39" i="2"/>
  <c r="CY97" i="2"/>
  <c r="CY53" i="2"/>
  <c r="CY143" i="2"/>
  <c r="CY110" i="2"/>
  <c r="CY17" i="2"/>
  <c r="CY158" i="2"/>
  <c r="CY83" i="2"/>
  <c r="CY140" i="2"/>
  <c r="CY150" i="2"/>
  <c r="CY117" i="2"/>
  <c r="CY61" i="2"/>
  <c r="CY46" i="2"/>
  <c r="CY100" i="2"/>
  <c r="CY20" i="2"/>
  <c r="CY121" i="2"/>
  <c r="CY11" i="2"/>
  <c r="CY58" i="2"/>
  <c r="CY119" i="2"/>
  <c r="CY16" i="2"/>
  <c r="CY85" i="2"/>
  <c r="CY172" i="2"/>
  <c r="CY40" i="2"/>
  <c r="CY128" i="2"/>
  <c r="CY60" i="2"/>
  <c r="CY96" i="2"/>
  <c r="CY31" i="2"/>
  <c r="CY34" i="2"/>
  <c r="CY66" i="2"/>
  <c r="CY196" i="2"/>
  <c r="CY6" i="2"/>
  <c r="CY105" i="2"/>
  <c r="CY171" i="2"/>
  <c r="CY154" i="2"/>
  <c r="CY69" i="2"/>
  <c r="CY19" i="2"/>
  <c r="CD6" i="2"/>
  <c r="CD170" i="2"/>
  <c r="CD22" i="2"/>
  <c r="CD159" i="2"/>
  <c r="CD164" i="2"/>
  <c r="CD33" i="2"/>
  <c r="CD96" i="2"/>
  <c r="CD54" i="2"/>
  <c r="CD64" i="2"/>
  <c r="CD202" i="2"/>
  <c r="CD39" i="2"/>
  <c r="CD4" i="2"/>
  <c r="CD10" i="2"/>
  <c r="CD138" i="2"/>
  <c r="CD149" i="2"/>
  <c r="CD130" i="2"/>
  <c r="CD35" i="2"/>
  <c r="CD194" i="2"/>
  <c r="CD14" i="2"/>
  <c r="CD127" i="2"/>
  <c r="CD137" i="2"/>
  <c r="CD163" i="2"/>
  <c r="CD146" i="2"/>
  <c r="CD169" i="2"/>
  <c r="CD59" i="2"/>
  <c r="CD157" i="2"/>
  <c r="CD175" i="2"/>
  <c r="CD75" i="2"/>
  <c r="CD184" i="2"/>
  <c r="CD84" i="2"/>
  <c r="CD43" i="2"/>
  <c r="CD106" i="2"/>
  <c r="CD95" i="2"/>
  <c r="CD55" i="2"/>
  <c r="CD120" i="2"/>
  <c r="CD7" i="2"/>
  <c r="CD158" i="2"/>
  <c r="CD62" i="2"/>
  <c r="CD180" i="2"/>
  <c r="CD153" i="2"/>
  <c r="CD140" i="2"/>
  <c r="CD46" i="2"/>
  <c r="CD5" i="2"/>
  <c r="CD16" i="2"/>
  <c r="CD109" i="2"/>
  <c r="CD44" i="2"/>
  <c r="CD77" i="2"/>
  <c r="CD173" i="2"/>
  <c r="CD143" i="2"/>
  <c r="CD135" i="2"/>
  <c r="CD38" i="2"/>
  <c r="CD195" i="2"/>
  <c r="CD192" i="2"/>
  <c r="CD191" i="2"/>
  <c r="CD56" i="2"/>
  <c r="CD100" i="2"/>
  <c r="CD154" i="2"/>
  <c r="CD23" i="2"/>
  <c r="CD177" i="2"/>
  <c r="CD123" i="2"/>
  <c r="CD71" i="2"/>
  <c r="CD188" i="2"/>
  <c r="CD152" i="2"/>
  <c r="CD145" i="2"/>
  <c r="CD117" i="2"/>
  <c r="CD29" i="2"/>
  <c r="CD113" i="2"/>
  <c r="CD197" i="2"/>
  <c r="CD111" i="2"/>
  <c r="CD165" i="2"/>
  <c r="CD160" i="2"/>
  <c r="CD90" i="2"/>
  <c r="CD97" i="2"/>
  <c r="CD40" i="2"/>
  <c r="CD181" i="2"/>
  <c r="CD183" i="2"/>
  <c r="CD133" i="2"/>
  <c r="CD105" i="2"/>
  <c r="CD79" i="2"/>
  <c r="CD182" i="2"/>
  <c r="CD142" i="2"/>
  <c r="CD12" i="2"/>
  <c r="CD155" i="2"/>
  <c r="CD178" i="2"/>
  <c r="CD85" i="2"/>
  <c r="CD74" i="2"/>
  <c r="CD72" i="2"/>
  <c r="CD131" i="2"/>
  <c r="CD150" i="2"/>
  <c r="CD134" i="2"/>
  <c r="CD126" i="2"/>
  <c r="CD125" i="2"/>
  <c r="CD69" i="2"/>
  <c r="CD81" i="2"/>
  <c r="CD132" i="2"/>
  <c r="CD174" i="2"/>
  <c r="CD19" i="2"/>
  <c r="CD48" i="2"/>
  <c r="CD139" i="2"/>
  <c r="CD99" i="2"/>
  <c r="CD80" i="2"/>
  <c r="CD87" i="2"/>
  <c r="CD98" i="2"/>
  <c r="CD26" i="2"/>
  <c r="CD190" i="2"/>
  <c r="CD167" i="2"/>
  <c r="CD34" i="2"/>
  <c r="CD70" i="2"/>
  <c r="CD200" i="2"/>
  <c r="CD31" i="2"/>
  <c r="CD103" i="2"/>
  <c r="CD73" i="2"/>
  <c r="CD102" i="2"/>
  <c r="CD78" i="2"/>
  <c r="CD47" i="2"/>
  <c r="CD20" i="2"/>
  <c r="CD9" i="2"/>
  <c r="CD57" i="2"/>
  <c r="CD37" i="2"/>
  <c r="CD166" i="2"/>
  <c r="CD91" i="2"/>
  <c r="CD136" i="2"/>
  <c r="CD201" i="2"/>
  <c r="CD110" i="2"/>
  <c r="CD193" i="2"/>
  <c r="CD141" i="2"/>
  <c r="CD94" i="2"/>
  <c r="CD144" i="2"/>
  <c r="CD93" i="2"/>
  <c r="CD63" i="2"/>
  <c r="CD58" i="2"/>
  <c r="CD176" i="2"/>
  <c r="CD50" i="2"/>
  <c r="CD114" i="2"/>
  <c r="CD189" i="2"/>
  <c r="CD45" i="2"/>
  <c r="CD187" i="2"/>
  <c r="CD82" i="2"/>
  <c r="CD27" i="2"/>
  <c r="CD13" i="2"/>
  <c r="CD199" i="2"/>
  <c r="CD116" i="2"/>
  <c r="CD156" i="2"/>
  <c r="CD83" i="2"/>
  <c r="CD89" i="2"/>
  <c r="CD25" i="2"/>
  <c r="CD151" i="2"/>
  <c r="CD86" i="2"/>
  <c r="CD108" i="2"/>
  <c r="CD18" i="2"/>
  <c r="CD8" i="2"/>
  <c r="CD161" i="2"/>
  <c r="CD11" i="2"/>
  <c r="CD88" i="2"/>
  <c r="CD3" i="2"/>
  <c r="C9" i="4" s="1"/>
  <c r="E9" i="4" s="1"/>
  <c r="F9" i="4" s="1"/>
  <c r="G9" i="4" s="1"/>
  <c r="L9" i="4" s="1"/>
  <c r="CD185" i="2"/>
  <c r="CD36" i="2"/>
  <c r="CD171" i="2"/>
  <c r="CD104" i="2"/>
  <c r="CD66" i="2"/>
  <c r="CD32" i="2"/>
  <c r="CD53" i="2"/>
  <c r="CD147" i="2"/>
  <c r="CD30" i="2"/>
  <c r="CD172" i="2"/>
  <c r="CD101" i="2"/>
  <c r="CD51" i="2"/>
  <c r="CD41" i="2"/>
  <c r="CD124" i="2"/>
  <c r="CD168" i="2"/>
  <c r="CD121" i="2"/>
  <c r="CD196" i="2"/>
  <c r="CD61" i="2"/>
  <c r="CD148" i="2"/>
  <c r="CD129" i="2"/>
  <c r="CD198" i="2"/>
  <c r="CD17" i="2"/>
  <c r="CD67" i="2"/>
  <c r="CD60" i="2"/>
  <c r="CD128" i="2"/>
  <c r="CD76" i="2"/>
  <c r="CD15" i="2"/>
  <c r="CD92" i="2"/>
  <c r="CD28" i="2"/>
  <c r="CD186" i="2"/>
  <c r="CD115" i="2"/>
  <c r="CD118" i="2"/>
  <c r="CD203" i="2"/>
  <c r="CD52" i="2"/>
  <c r="CD119" i="2"/>
  <c r="CD112" i="2"/>
  <c r="CD65" i="2"/>
  <c r="CD24" i="2"/>
  <c r="CD162" i="2"/>
  <c r="CD21" i="2"/>
  <c r="CD179" i="2"/>
  <c r="CD42" i="2"/>
  <c r="CD68" i="2"/>
  <c r="CD107" i="2"/>
  <c r="CD49" i="2"/>
  <c r="CD122" i="2"/>
  <c r="AN146" i="2"/>
  <c r="AN25" i="2"/>
  <c r="AN55" i="2"/>
  <c r="AN37" i="2"/>
  <c r="AN174" i="2"/>
  <c r="AN149" i="2"/>
  <c r="AN191" i="2"/>
  <c r="AN141" i="2"/>
  <c r="AN121" i="2"/>
  <c r="AN15" i="2"/>
  <c r="AN7" i="2"/>
  <c r="AN89" i="2"/>
  <c r="AN46" i="2"/>
  <c r="AN199" i="2"/>
  <c r="AN72" i="2"/>
  <c r="AN167" i="2"/>
  <c r="AN41" i="2"/>
  <c r="AN183" i="2"/>
  <c r="AN169" i="2"/>
  <c r="AN108" i="2"/>
  <c r="AN86" i="2"/>
  <c r="AN164" i="2"/>
  <c r="AN53" i="2"/>
  <c r="AN56" i="2"/>
  <c r="AN130" i="2"/>
  <c r="AN85" i="2"/>
  <c r="AN79" i="2"/>
  <c r="AN91" i="2"/>
  <c r="AN30" i="2"/>
  <c r="AN96" i="2"/>
  <c r="AN14" i="2"/>
  <c r="AN48" i="2"/>
  <c r="AN190" i="2"/>
  <c r="AN45" i="2"/>
  <c r="AN13" i="2"/>
  <c r="AN70" i="2"/>
  <c r="AN4" i="2"/>
  <c r="AN6" i="2"/>
  <c r="AN144" i="2"/>
  <c r="AN153" i="2"/>
  <c r="AN47" i="2"/>
  <c r="AN20" i="2"/>
  <c r="AN83" i="2"/>
  <c r="AN126" i="2"/>
  <c r="AN98" i="2"/>
  <c r="AN90" i="2"/>
  <c r="AN61" i="2"/>
  <c r="AN143" i="2"/>
  <c r="AN19" i="2"/>
  <c r="AN87" i="2"/>
  <c r="AN26" i="2"/>
  <c r="AN131" i="2"/>
  <c r="AN58" i="2"/>
  <c r="AN115" i="2"/>
  <c r="AN120" i="2"/>
  <c r="AN88" i="2"/>
  <c r="AN136" i="2"/>
  <c r="AN168" i="2"/>
  <c r="AN107" i="2"/>
  <c r="AN138" i="2"/>
  <c r="AN12" i="2"/>
  <c r="AN8" i="2"/>
  <c r="AN36" i="2"/>
  <c r="AN156" i="2"/>
  <c r="AN9" i="2"/>
  <c r="AN103" i="2"/>
  <c r="AN173" i="2"/>
  <c r="AN52" i="2"/>
  <c r="AN3" i="2"/>
  <c r="C7" i="4" s="1"/>
  <c r="E7" i="4" s="1"/>
  <c r="F7" i="4" s="1"/>
  <c r="G7" i="4" s="1"/>
  <c r="L7" i="4" s="1"/>
  <c r="AN74" i="2"/>
  <c r="AN150" i="2"/>
  <c r="AN133" i="2"/>
  <c r="AN109" i="2"/>
  <c r="AN116" i="2"/>
  <c r="AN125" i="2"/>
  <c r="AN123" i="2"/>
  <c r="AN122" i="2"/>
  <c r="AN147" i="2"/>
  <c r="AN163" i="2"/>
  <c r="AN99" i="2"/>
  <c r="AN63" i="2"/>
  <c r="AN23" i="2"/>
  <c r="AN127" i="2"/>
  <c r="AN182" i="2"/>
  <c r="AN62" i="2"/>
  <c r="AN68" i="2"/>
  <c r="AN104" i="2"/>
  <c r="AN69" i="2"/>
  <c r="AN197" i="2"/>
  <c r="AN65" i="2"/>
  <c r="AN80" i="2"/>
  <c r="AN27" i="2"/>
  <c r="AN161" i="2"/>
  <c r="AN187" i="2"/>
  <c r="AN82" i="2"/>
  <c r="AN73" i="2"/>
  <c r="AN17" i="2"/>
  <c r="AN119" i="2"/>
  <c r="AN106" i="2"/>
  <c r="AN135" i="2"/>
  <c r="AN198" i="2"/>
  <c r="AN77" i="2"/>
  <c r="AN24" i="2"/>
  <c r="AN95" i="2"/>
  <c r="AN33" i="2"/>
  <c r="AN84" i="2"/>
  <c r="AN76" i="2"/>
  <c r="AN171" i="2"/>
  <c r="AN59" i="2"/>
  <c r="AN93" i="2"/>
  <c r="AN151" i="2"/>
  <c r="AN195" i="2"/>
  <c r="AN196" i="2"/>
  <c r="AN16" i="2"/>
  <c r="AN113" i="2"/>
  <c r="AN101" i="2"/>
  <c r="AN21" i="2"/>
  <c r="AN100" i="2"/>
  <c r="AN139" i="2"/>
  <c r="AN177" i="2"/>
  <c r="AN102" i="2"/>
  <c r="AN64" i="2"/>
  <c r="AN165" i="2"/>
  <c r="AN179" i="2"/>
  <c r="AN75" i="2"/>
  <c r="AN66" i="2"/>
  <c r="AN71" i="2"/>
  <c r="AN175" i="2"/>
  <c r="AN202" i="2"/>
  <c r="AN5" i="2"/>
  <c r="AN34" i="2"/>
  <c r="AN105" i="2"/>
  <c r="AN38" i="2"/>
  <c r="AN35" i="2"/>
  <c r="AN186" i="2"/>
  <c r="AN67" i="2"/>
  <c r="AN51" i="2"/>
  <c r="AN31" i="2"/>
  <c r="AN78" i="2"/>
  <c r="AN10" i="2"/>
  <c r="AN181" i="2"/>
  <c r="AN11" i="2"/>
  <c r="AN142" i="2"/>
  <c r="AN128" i="2"/>
  <c r="AN32" i="2"/>
  <c r="AN114" i="2"/>
  <c r="AN94" i="2"/>
  <c r="AN201" i="2"/>
  <c r="AN154" i="2"/>
  <c r="AN129" i="2"/>
  <c r="AN192" i="2"/>
  <c r="AN117" i="2"/>
  <c r="AN193" i="2"/>
  <c r="AN160" i="2"/>
  <c r="AN112" i="2"/>
  <c r="AN111" i="2"/>
  <c r="AN29" i="2"/>
  <c r="AN40" i="2"/>
  <c r="AN159" i="2"/>
  <c r="AN184" i="2"/>
  <c r="AN110" i="2"/>
  <c r="AN162" i="2"/>
  <c r="AN158" i="2"/>
  <c r="AN152" i="2"/>
  <c r="AN57" i="2"/>
  <c r="AN50" i="2"/>
  <c r="AN28" i="2"/>
  <c r="AN194" i="2"/>
  <c r="AN155" i="2"/>
  <c r="AN172" i="2"/>
  <c r="AN39" i="2"/>
  <c r="AN176" i="2"/>
  <c r="AN145" i="2"/>
  <c r="AN43" i="2"/>
  <c r="AN81" i="2"/>
  <c r="AN157" i="2"/>
  <c r="AN124" i="2"/>
  <c r="AN92" i="2"/>
  <c r="AN148" i="2"/>
  <c r="AN178" i="2"/>
  <c r="AN170" i="2"/>
  <c r="AN203" i="2"/>
  <c r="AN134" i="2"/>
  <c r="AN137" i="2"/>
  <c r="AN118" i="2"/>
  <c r="AN54" i="2"/>
  <c r="AN60" i="2"/>
  <c r="AN22" i="2"/>
  <c r="AN188" i="2"/>
  <c r="AN97" i="2"/>
  <c r="AN200" i="2"/>
  <c r="AN180" i="2"/>
  <c r="AN189" i="2"/>
  <c r="AN44" i="2"/>
  <c r="AN42" i="2"/>
  <c r="AN49" i="2"/>
  <c r="AN140" i="2"/>
  <c r="AN132" i="2"/>
  <c r="AN18" i="2"/>
  <c r="AN185" i="2"/>
  <c r="AN166" i="2"/>
  <c r="EO68" i="2"/>
  <c r="EO12" i="2"/>
  <c r="EO45" i="2"/>
  <c r="EO173" i="2"/>
  <c r="EO36" i="2"/>
  <c r="EO151" i="2"/>
  <c r="EO109" i="2"/>
  <c r="EO181" i="2"/>
  <c r="EO42" i="2"/>
  <c r="EO98" i="2"/>
  <c r="EO37" i="2"/>
  <c r="EO30" i="2"/>
  <c r="EO156" i="2"/>
  <c r="EO44" i="2"/>
  <c r="EO123" i="2"/>
  <c r="EO55" i="2"/>
  <c r="EO97" i="2"/>
  <c r="EO83" i="2"/>
  <c r="EO48" i="2"/>
  <c r="EO80" i="2"/>
  <c r="EO41" i="2"/>
  <c r="EO9" i="2"/>
  <c r="EO95" i="2"/>
  <c r="EO5" i="2"/>
  <c r="EO52" i="2"/>
  <c r="EO19" i="2"/>
  <c r="EO99" i="2"/>
  <c r="EO112" i="2"/>
  <c r="EO82" i="2"/>
  <c r="EO32" i="2"/>
  <c r="EO138" i="2"/>
  <c r="EO74" i="2"/>
  <c r="EO62" i="2"/>
  <c r="EO135" i="2"/>
  <c r="EO122" i="2"/>
  <c r="EO100" i="2"/>
  <c r="EO119" i="2"/>
  <c r="EO113" i="2"/>
  <c r="EO106" i="2"/>
  <c r="EO21" i="2"/>
  <c r="EO158" i="2"/>
  <c r="EO40" i="2"/>
  <c r="EO89" i="2"/>
  <c r="EO31" i="2"/>
  <c r="EO166" i="2"/>
  <c r="EO176" i="2"/>
  <c r="EO10" i="2"/>
  <c r="EO118" i="2"/>
  <c r="EO124" i="2"/>
  <c r="EO147" i="2"/>
  <c r="EO132" i="2"/>
  <c r="EO137" i="2"/>
  <c r="EO191" i="2"/>
  <c r="EO105" i="2"/>
  <c r="EO58" i="2"/>
  <c r="EO177" i="2"/>
  <c r="EO168" i="2"/>
  <c r="EO60" i="2"/>
  <c r="EO190" i="2"/>
  <c r="EO157" i="2"/>
  <c r="EO13" i="2"/>
  <c r="EO129" i="2"/>
  <c r="EO67" i="2"/>
  <c r="EO71" i="2"/>
  <c r="EO85" i="2"/>
  <c r="EO125" i="2"/>
  <c r="EO160" i="2"/>
  <c r="EO93" i="2"/>
  <c r="EO38" i="2"/>
  <c r="EO88" i="2"/>
  <c r="EO164" i="2"/>
  <c r="EO174" i="2"/>
  <c r="EO86" i="2"/>
  <c r="EO149" i="2"/>
  <c r="EO51" i="2"/>
  <c r="EO76" i="2"/>
  <c r="EO114" i="2"/>
  <c r="EO61" i="2"/>
  <c r="EO29" i="2"/>
  <c r="EO185" i="2"/>
  <c r="EO70" i="2"/>
  <c r="EO104" i="2"/>
  <c r="EO64" i="2"/>
  <c r="EO87" i="2"/>
  <c r="EO22" i="2"/>
  <c r="EO107" i="2"/>
  <c r="EO182" i="2"/>
  <c r="EO14" i="2"/>
  <c r="EO172" i="2"/>
  <c r="EO165" i="2"/>
  <c r="EO23" i="2"/>
  <c r="EO27" i="2"/>
  <c r="EO143" i="2"/>
  <c r="EO8" i="2"/>
  <c r="EO148" i="2"/>
  <c r="EO94" i="2"/>
  <c r="EO150" i="2"/>
  <c r="EO4" i="2"/>
  <c r="EO152" i="2"/>
  <c r="EO65" i="2"/>
  <c r="EO56" i="2"/>
  <c r="EO79" i="2"/>
  <c r="EO179" i="2"/>
  <c r="EO91" i="2"/>
  <c r="EO121" i="2"/>
  <c r="EO130" i="2"/>
  <c r="EO192" i="2"/>
  <c r="EO195" i="2"/>
  <c r="EO142" i="2"/>
  <c r="EO6" i="2"/>
  <c r="EO101" i="2"/>
  <c r="EO169" i="2"/>
  <c r="EO33" i="2"/>
  <c r="EO126" i="2"/>
  <c r="EO145" i="2"/>
  <c r="EO198" i="2"/>
  <c r="EO120" i="2"/>
  <c r="EO25" i="2"/>
  <c r="EO161" i="2"/>
  <c r="EO184" i="2"/>
  <c r="EO26" i="2"/>
  <c r="EO117" i="2"/>
  <c r="EO144" i="2"/>
  <c r="EO47" i="2"/>
  <c r="EO194" i="2"/>
  <c r="EO96" i="2"/>
  <c r="EO197" i="2"/>
  <c r="EO24" i="2"/>
  <c r="EO186" i="2"/>
  <c r="EO201" i="2"/>
  <c r="EO57" i="2"/>
  <c r="EO43" i="2"/>
  <c r="EO159" i="2"/>
  <c r="EO200" i="2"/>
  <c r="EO46" i="2"/>
  <c r="EO116" i="2"/>
  <c r="EO20" i="2"/>
  <c r="EO155" i="2"/>
  <c r="EO103" i="2"/>
  <c r="EO7" i="2"/>
  <c r="EO115" i="2"/>
  <c r="EO69" i="2"/>
  <c r="EO139" i="2"/>
  <c r="EO108" i="2"/>
  <c r="EO72" i="2"/>
  <c r="EO141" i="2"/>
  <c r="EO170" i="2"/>
  <c r="EO196" i="2"/>
  <c r="EO187" i="2"/>
  <c r="EO154" i="2"/>
  <c r="EO111" i="2"/>
  <c r="EO171" i="2"/>
  <c r="EO63" i="2"/>
  <c r="EO34" i="2"/>
  <c r="EO180" i="2"/>
  <c r="EO189" i="2"/>
  <c r="EO136" i="2"/>
  <c r="EO54" i="2"/>
  <c r="EO199" i="2"/>
  <c r="EO127" i="2"/>
  <c r="EO146" i="2"/>
  <c r="EO128" i="2"/>
  <c r="EO162" i="2"/>
  <c r="EO39" i="2"/>
  <c r="EO78" i="2"/>
  <c r="EO17" i="2"/>
  <c r="EO153" i="2"/>
  <c r="EO59" i="2"/>
  <c r="EO35" i="2"/>
  <c r="EO73" i="2"/>
  <c r="EO131" i="2"/>
  <c r="EO134" i="2"/>
  <c r="EO193" i="2"/>
  <c r="EO110" i="2"/>
  <c r="EO183" i="2"/>
  <c r="EO203" i="2"/>
  <c r="EO11" i="2"/>
  <c r="EO202" i="2"/>
  <c r="EO167" i="2"/>
  <c r="EO49" i="2"/>
  <c r="EO28" i="2"/>
  <c r="EO81" i="2"/>
  <c r="EO75" i="2"/>
  <c r="EO66" i="2"/>
  <c r="EO90" i="2"/>
  <c r="EO175" i="2"/>
  <c r="EO92" i="2"/>
  <c r="EO140" i="2"/>
  <c r="EO133" i="2"/>
  <c r="EO163" i="2"/>
  <c r="EO102" i="2"/>
  <c r="EO188" i="2"/>
  <c r="EO178" i="2"/>
  <c r="EO77" i="2"/>
  <c r="EO16" i="2"/>
  <c r="EO50" i="2"/>
  <c r="EO84" i="2"/>
  <c r="EO3" i="2"/>
  <c r="C12" i="4" s="1"/>
  <c r="E12" i="4" s="1"/>
  <c r="F12" i="4" s="1"/>
  <c r="G12" i="4" s="1"/>
  <c r="L12" i="4" s="1"/>
  <c r="EO18" i="2"/>
  <c r="EO15" i="2"/>
  <c r="EO53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3" i="2" l="1"/>
  <c r="BI47" i="2"/>
  <c r="BI69" i="2"/>
  <c r="BI122" i="2"/>
  <c r="BI158" i="2"/>
  <c r="BI23" i="2"/>
  <c r="BI103" i="2"/>
  <c r="BI54" i="2"/>
  <c r="BI183" i="2"/>
  <c r="BI70" i="2"/>
  <c r="BI92" i="2"/>
  <c r="BI76" i="2"/>
  <c r="BI57" i="2"/>
  <c r="BI178" i="2"/>
  <c r="BI29" i="2"/>
  <c r="BI53" i="2"/>
  <c r="BI41" i="2"/>
  <c r="BI94" i="2"/>
  <c r="BI168" i="2"/>
  <c r="BI193" i="2"/>
  <c r="BI9" i="2"/>
  <c r="BI51" i="2"/>
  <c r="BI121" i="2"/>
  <c r="BI84" i="2"/>
  <c r="BI30" i="2"/>
  <c r="BI118" i="2"/>
  <c r="BI182" i="2"/>
  <c r="BI71" i="2"/>
  <c r="BI192" i="2"/>
  <c r="BI7" i="2"/>
  <c r="BI48" i="2"/>
  <c r="BI174" i="2"/>
  <c r="BI55" i="2"/>
  <c r="BI130" i="2"/>
  <c r="BI138" i="2"/>
  <c r="BI27" i="2"/>
  <c r="BI195" i="2"/>
  <c r="BI107" i="2"/>
  <c r="BI91" i="2"/>
  <c r="BI140" i="2"/>
  <c r="BI39" i="2"/>
  <c r="BI147" i="2"/>
  <c r="BI22" i="2"/>
  <c r="BI175" i="2"/>
  <c r="BI180" i="2"/>
  <c r="BI65" i="2"/>
  <c r="BI150" i="2"/>
  <c r="BI169" i="2"/>
  <c r="BI142" i="2"/>
  <c r="BI43" i="2"/>
  <c r="BI124" i="2"/>
  <c r="BI78" i="2"/>
  <c r="BI128" i="2"/>
  <c r="BI100" i="2"/>
  <c r="BI67" i="2"/>
  <c r="BI97" i="2"/>
  <c r="BI106" i="2"/>
  <c r="BI63" i="2"/>
  <c r="BI112" i="2"/>
  <c r="BI34" i="2"/>
  <c r="BI185" i="2"/>
  <c r="BI58" i="2"/>
  <c r="BI8" i="2"/>
  <c r="BI134" i="2"/>
  <c r="BI179" i="2"/>
  <c r="BI88" i="2"/>
  <c r="BI77" i="2"/>
  <c r="BI109" i="2"/>
  <c r="BI59" i="2"/>
  <c r="BI164" i="2"/>
  <c r="BI46" i="2"/>
  <c r="BI148" i="2"/>
  <c r="BI165" i="2"/>
  <c r="BI119" i="2"/>
  <c r="BI120" i="2"/>
  <c r="BI95" i="2"/>
  <c r="BI72" i="2"/>
  <c r="BI190" i="2"/>
  <c r="BI37" i="2"/>
  <c r="BI133" i="2"/>
  <c r="BI141" i="2"/>
  <c r="BI184" i="2"/>
  <c r="BI98" i="2"/>
  <c r="BI15" i="2"/>
  <c r="BI116" i="2"/>
  <c r="BI125" i="2"/>
  <c r="BI14" i="2"/>
  <c r="BI80" i="2"/>
  <c r="BI145" i="2"/>
  <c r="BI170" i="2"/>
  <c r="BI136" i="2"/>
  <c r="BI3" i="2"/>
  <c r="C8" i="4" s="1"/>
  <c r="E8" i="4" s="1"/>
  <c r="F8" i="4" s="1"/>
  <c r="G8" i="4" s="1"/>
  <c r="L8" i="4" s="1"/>
  <c r="BI79" i="2"/>
  <c r="BI154" i="2"/>
  <c r="BI19" i="2"/>
  <c r="BI49" i="2"/>
  <c r="BI28" i="2"/>
  <c r="BI93" i="2"/>
  <c r="BI102" i="2"/>
  <c r="BI111" i="2"/>
  <c r="BI114" i="2"/>
  <c r="BI45" i="2"/>
  <c r="BI13" i="2"/>
  <c r="BI52" i="2"/>
  <c r="BI62" i="2"/>
  <c r="BI42" i="2"/>
  <c r="BI60" i="2"/>
  <c r="BI123" i="2"/>
  <c r="BI127" i="2"/>
  <c r="BI104" i="2"/>
  <c r="BI161" i="2"/>
  <c r="BI5" i="2"/>
  <c r="BI83" i="2"/>
  <c r="BI143" i="2"/>
  <c r="BI96" i="2"/>
  <c r="BI201" i="2"/>
  <c r="BI166" i="2"/>
  <c r="BI149" i="2"/>
  <c r="BI163" i="2"/>
  <c r="BI18" i="2"/>
  <c r="BI144" i="2"/>
  <c r="BI21" i="2"/>
  <c r="BI171" i="2"/>
  <c r="BI152" i="2"/>
  <c r="BI162" i="2"/>
  <c r="BI135" i="2"/>
  <c r="BI74" i="2"/>
  <c r="BI113" i="2"/>
  <c r="BI10" i="2"/>
  <c r="BI25" i="2"/>
  <c r="BI99" i="2"/>
  <c r="BI139" i="2"/>
  <c r="BI196" i="2"/>
  <c r="BI101" i="2"/>
  <c r="BI131" i="2"/>
  <c r="BI17" i="2"/>
  <c r="BI6" i="2"/>
  <c r="BI146" i="2"/>
  <c r="BI89" i="2"/>
  <c r="BI82" i="2"/>
  <c r="BI167" i="2"/>
  <c r="BI61" i="2"/>
  <c r="BI68" i="2"/>
  <c r="BI151" i="2"/>
  <c r="BI159" i="2"/>
  <c r="BI20" i="2"/>
  <c r="BI32" i="2"/>
  <c r="BI36" i="2"/>
  <c r="BI12" i="2"/>
  <c r="BI199" i="2"/>
  <c r="BI16" i="2"/>
  <c r="BI129" i="2"/>
  <c r="BI81" i="2"/>
  <c r="BI24" i="2"/>
  <c r="BI187" i="2"/>
  <c r="BI90" i="2"/>
  <c r="BI35" i="2"/>
  <c r="BI176" i="2"/>
  <c r="BI115" i="2"/>
  <c r="BI181" i="2"/>
  <c r="BI50" i="2"/>
  <c r="BI110" i="2"/>
  <c r="BI85" i="2"/>
  <c r="BI26" i="2"/>
  <c r="BI11" i="2"/>
  <c r="BI117" i="2"/>
  <c r="BI202" i="2"/>
  <c r="BI172" i="2"/>
  <c r="BI160" i="2"/>
  <c r="BI86" i="2"/>
  <c r="BI186" i="2"/>
  <c r="BI31" i="2"/>
  <c r="BI126" i="2"/>
  <c r="BI200" i="2"/>
  <c r="BI33" i="2"/>
  <c r="BI155" i="2"/>
  <c r="BI75" i="2"/>
  <c r="BI73" i="2"/>
  <c r="BI132" i="2"/>
  <c r="BI156" i="2"/>
  <c r="BI87" i="2"/>
  <c r="BI38" i="2"/>
  <c r="BI177" i="2"/>
  <c r="BI197" i="2"/>
  <c r="BI194" i="2"/>
  <c r="BI40" i="2"/>
  <c r="BI66" i="2"/>
  <c r="BI188" i="2"/>
  <c r="BI157" i="2"/>
  <c r="BI203" i="2"/>
  <c r="BI64" i="2"/>
  <c r="BI56" i="2"/>
  <c r="BI137" i="2"/>
  <c r="BI173" i="2"/>
  <c r="BI191" i="2"/>
  <c r="BI4" i="2"/>
  <c r="BI189" i="2"/>
  <c r="BI108" i="2"/>
  <c r="BI105" i="2"/>
  <c r="BI198" i="2"/>
  <c r="BI4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<sst xmlns="http://schemas.openxmlformats.org/spreadsheetml/2006/main" count="1187" uniqueCount="328">
  <si>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</si>
  <si>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</si>
  <si>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</si>
  <si>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</si>
  <si>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</si>
  <si>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</si>
  <si>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</si>
  <si>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</si>
  <si>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</si>
  <si>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</si>
  <si>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</si>
  <si>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</si>
  <si>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</si>
  <si>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</si>
  <si>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</si>
  <si>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</si>
  <si>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</si>
  <si>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</si>
  <si>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</si>
  <si>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</si>
  <si>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</si>
  <si>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</si>
  <si>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</si>
  <si>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</si>
  <si>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</si>
  <si>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</si>
  <si>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</si>
  <si>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</si>
  <si>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</si>
  <si>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</si>
  <si>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</si>
  <si>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</si>
  <si>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</si>
  <si>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</si>
  <si>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</si>
  <si>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</si>
  <si>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</si>
  <si>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</si>
  <si>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</si>
  <si>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</si>
  <si>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</si>
  <si>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</si>
  <si>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</si>
  <si>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</si>
  <si>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</si>
  <si>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</si>
  <si>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</si>
  <si>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</si>
  <si>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</si>
  <si>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</si>
  <si>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</si>
  <si>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</si>
  <si>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</si>
  <si>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</si>
  <si>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</si>
  <si>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</si>
  <si>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</si>
  <si>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</si>
  <si>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</si>
  <si>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</si>
  <si>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</si>
  <si>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</si>
  <si>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</si>
  <si>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</si>
  <si>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</si>
  <si>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</si>
  <si>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</si>
  <si>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</si>
  <si>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</si>
  <si>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</si>
  <si>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</si>
  <si>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</si>
  <si>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</si>
  <si>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</si>
  <si>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</si>
  <si>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</si>
  <si>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</si>
  <si>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</si>
  <si>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</si>
  <si>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</si>
  <si>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</si>
  <si>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</si>
  <si>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</si>
  <si>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</si>
  <si>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</si>
  <si>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</si>
  <si>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</si>
  <si>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</si>
  <si>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</si>
  <si>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</si>
  <si>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</si>
  <si>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</si>
  <si>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</si>
  <si>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</si>
  <si>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</si>
  <si>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</si>
  <si>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</si>
  <si>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</si>
  <si>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</si>
  <si>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</si>
  <si>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</si>
  <si>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</si>
  <si>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</si>
  <si>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</si>
  <si>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</si>
  <si>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</si>
  <si>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</si>
  <si>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</si>
  <si>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</si>
  <si>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</si>
  <si>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</si>
  <si>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</si>
  <si>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</si>
  <si>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</si>
  <si>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</si>
  <si>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</si>
  <si>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</si>
  <si>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</si>
  <si>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</si>
  <si>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</si>
  <si>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</si>
  <si>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</si>
  <si>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</si>
  <si>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</si>
  <si>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</si>
  <si>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</si>
  <si>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</si>
  <si>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</si>
  <si>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</si>
  <si>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</si>
  <si>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</si>
  <si>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</si>
  <si>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</si>
  <si>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</si>
  <si>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</si>
  <si>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</si>
  <si>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</si>
  <si>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</si>
  <si>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</si>
  <si>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</si>
  <si>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</si>
  <si>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</si>
  <si>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</si>
  <si>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</si>
  <si>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</si>
  <si>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</si>
  <si>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</si>
  <si>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</si>
  <si>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</si>
  <si>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</si>
  <si>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</si>
  <si>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</si>
  <si>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</si>
  <si>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</si>
  <si>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</si>
  <si>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</si>
  <si>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</si>
  <si>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</si>
  <si>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</si>
  <si>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</si>
  <si>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</si>
  <si>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</si>
  <si>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</si>
  <si>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</si>
  <si>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</si>
  <si>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</si>
  <si>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</si>
  <si>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</si>
  <si>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</si>
  <si>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</si>
  <si>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</si>
  <si>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</si>
  <si>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</si>
  <si>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</si>
  <si>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</si>
  <si>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</si>
  <si>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</si>
  <si>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</si>
  <si>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</si>
  <si>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</si>
  <si>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</si>
  <si>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</si>
  <si>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</si>
  <si>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</si>
  <si>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</si>
  <si>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</si>
  <si>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</si>
  <si>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</si>
  <si>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</si>
  <si>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</si>
  <si>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</si>
  <si>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</si>
  <si>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</si>
  <si>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</si>
  <si>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</si>
  <si>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</si>
  <si>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</si>
  <si>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</si>
  <si>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</si>
  <si>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</si>
  <si>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</si>
  <si>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</si>
  <si>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</si>
  <si>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</si>
  <si>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</si>
  <si>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</si>
  <si>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</si>
  <si>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</si>
  <si>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</si>
  <si>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</si>
  <si>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</si>
  <si>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</si>
  <si>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</si>
  <si>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</si>
  <si>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</si>
  <si>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</si>
  <si>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</si>
  <si>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</si>
  <si>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</si>
  <si>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</si>
  <si>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</si>
  <si>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</si>
  <si>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</si>
  <si>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</si>
  <si>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</si>
  <si>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</si>
  <si>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</si>
  <si>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</si>
  <si>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</si>
  <si>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</si>
  <si>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</si>
  <si>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</si>
  <si>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</si>
  <si>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</si>
  <si>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</si>
  <si>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</si>
  <si>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</si>
  <si>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</si>
  <si>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</si>
  <si>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</si>
  <si>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</si>
  <si>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</si>
  <si>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</si>
  <si>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</si>
  <si>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</si>
  <si>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</si>
  <si>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</si>
  <si>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</si>
  <si>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</si>
  <si>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</si>
  <si>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</si>
  <si>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</si>
  <si>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</si>
  <si>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</si>
  <si>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</si>
  <si>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</si>
  <si>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</si>
  <si>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</si>
  <si>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</si>
  <si>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</si>
  <si>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</si>
  <si>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</si>
  <si>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</si>
  <si>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</si>
  <si>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</si>
  <si>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</si>
  <si>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</si>
  <si>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</si>
  <si>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</si>
  <si>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</si>
  <si>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</si>
  <si>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</si>
  <si>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</si>
  <si>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</si>
  <si>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</si>
  <si>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</si>
  <si>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</si>
  <si>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</si>
  <si>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</si>
  <si>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</si>
  <si>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</si>
  <si>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</si>
  <si>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</si>
  <si>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</si>
  <si>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</si>
  <si>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</si>
  <si>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</si>
  <si>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</si>
  <si>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</si>
  <si>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</si>
  <si>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</si>
  <si>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</si>
  <si>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</si>
  <si>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</si>
  <si>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</si>
  <si>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</si>
  <si>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</si>
  <si>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</si>
  <si>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</si>
  <si>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</si>
  <si>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</si>
  <si>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</si>
  <si>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</si>
  <si>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</si>
  <si>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</si>
  <si>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</si>
  <si>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</si>
  <si>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</si>
  <si>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</si>
  <si>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</si>
  <si>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</si>
  <si>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</si>
  <si>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</si>
  <si>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</si>
  <si>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</si>
  <si>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</si>
  <si>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</si>
  <si>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</si>
  <si>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</si>
  <si>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</si>
  <si>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</si>
  <si>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</si>
  <si>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</si>
  <si>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</si>
  <si>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3/5</t>
  </si>
  <si>
    <t>Classe 1/5</t>
  </si>
  <si>
    <t>Classe 2/5</t>
  </si>
  <si>
    <t>Classe 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</si>
</sst>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202.9184983227934</c:v>
                </c:pt>
                <c:pt idx="12">
                  <c:v>236.48641945410841</c:v>
                </c:pt>
                <c:pt idx="13">
                  <c:v>269.94556787272933</c:v>
                </c:pt>
                <c:pt idx="14">
                  <c:v>303.31132185729041</c:v>
                </c:pt>
                <c:pt idx="15">
                  <c:v>336.59539404232532</c:v>
                </c:pt>
                <c:pt idx="16">
                  <c:v>309.89688707897204</c:v>
                </c:pt>
                <c:pt idx="17">
                  <c:v>339.30126300186566</c:v>
                </c:pt>
                <c:pt idx="18">
                  <c:v>368.64957965965004</c:v>
                </c:pt>
                <c:pt idx="19">
                  <c:v>397.9469226687383</c:v>
                </c:pt>
                <c:pt idx="20">
                  <c:v>427.19756804132584</c:v>
                </c:pt>
                <c:pt idx="21">
                  <c:v>407.95878231757428</c:v>
                </c:pt>
                <c:pt idx="22">
                  <c:v>432.96552861089202</c:v>
                </c:pt>
                <c:pt idx="23">
                  <c:v>457.94126927057465</c:v>
                </c:pt>
                <c:pt idx="24">
                  <c:v>482.88793138454997</c:v>
                </c:pt>
                <c:pt idx="25">
                  <c:v>507.80722686130594</c:v>
                </c:pt>
                <c:pt idx="26">
                  <c:v>493.62565905582659</c:v>
                </c:pt>
                <c:pt idx="27">
                  <c:v>513.93718925042344</c:v>
                </c:pt>
                <c:pt idx="28">
                  <c:v>534.23177896582081</c:v>
                </c:pt>
                <c:pt idx="29">
                  <c:v>554.51016178271277</c:v>
                </c:pt>
                <c:pt idx="30">
                  <c:v>574.77301329675208</c:v>
                </c:pt>
                <c:pt idx="31">
                  <c:v>564.45232939981599</c:v>
                </c:pt>
                <c:pt idx="32">
                  <c:v>580.88714383067793</c:v>
                </c:pt>
                <c:pt idx="33">
                  <c:v>597.31226449625285</c:v>
                </c:pt>
                <c:pt idx="34">
                  <c:v>613.72799533010186</c:v>
                </c:pt>
                <c:pt idx="35">
                  <c:v>630.13462269202148</c:v>
                </c:pt>
                <c:pt idx="36">
                  <c:v>623.64935210528495</c:v>
                </c:pt>
                <c:pt idx="37">
                  <c:v>638.14393512535958</c:v>
                </c:pt>
                <c:pt idx="38">
                  <c:v>652.63171873234603</c:v>
                </c:pt>
                <c:pt idx="39">
                  <c:v>667.11287504220115</c:v>
                </c:pt>
                <c:pt idx="40">
                  <c:v>681.58756809397653</c:v>
                </c:pt>
                <c:pt idx="41">
                  <c:v>678.54079353970099</c:v>
                </c:pt>
                <c:pt idx="42">
                  <c:v>692.62979323978027</c:v>
                </c:pt>
                <c:pt idx="43">
                  <c:v>706.71292251165812</c:v>
                </c:pt>
                <c:pt idx="44">
                  <c:v>720.79031474471776</c:v>
                </c:pt>
                <c:pt idx="45">
                  <c:v>734.86209769680102</c:v>
                </c:pt>
                <c:pt idx="46">
                  <c:v>717.74703386064709</c:v>
                </c:pt>
                <c:pt idx="47">
                  <c:v>717.74703386064709</c:v>
                </c:pt>
                <c:pt idx="48">
                  <c:v>717.74703386064709</c:v>
                </c:pt>
                <c:pt idx="49">
                  <c:v>717.74703386064709</c:v>
                </c:pt>
                <c:pt idx="50">
                  <c:v>717.74703386064709</c:v>
                </c:pt>
                <c:pt idx="51">
                  <c:v>717.74703386064709</c:v>
                </c:pt>
                <c:pt idx="52">
                  <c:v>717.74703386064709</c:v>
                </c:pt>
                <c:pt idx="53">
                  <c:v>717.74703386064709</c:v>
                </c:pt>
                <c:pt idx="54">
                  <c:v>717.74703386064709</c:v>
                </c:pt>
                <c:pt idx="55">
                  <c:v>717.74703386064709</c:v>
                </c:pt>
                <c:pt idx="56">
                  <c:v>717.74703386064709</c:v>
                </c:pt>
                <c:pt idx="57">
                  <c:v>717.74703386064709</c:v>
                </c:pt>
                <c:pt idx="58">
                  <c:v>717.74703386064709</c:v>
                </c:pt>
                <c:pt idx="59">
                  <c:v>717.74703386064709</c:v>
                </c:pt>
                <c:pt idx="60">
                  <c:v>717.74703386064709</c:v>
                </c:pt>
                <c:pt idx="61">
                  <c:v>717.74703386064709</c:v>
                </c:pt>
                <c:pt idx="62">
                  <c:v>717.74703386064709</c:v>
                </c:pt>
                <c:pt idx="63">
                  <c:v>717.74703386064709</c:v>
                </c:pt>
                <c:pt idx="64">
                  <c:v>717.74703386064709</c:v>
                </c:pt>
                <c:pt idx="65">
                  <c:v>717.74703386064709</c:v>
                </c:pt>
                <c:pt idx="66">
                  <c:v>717.74703386064709</c:v>
                </c:pt>
                <c:pt idx="67">
                  <c:v>717.74703386064709</c:v>
                </c:pt>
                <c:pt idx="68">
                  <c:v>717.74703386064709</c:v>
                </c:pt>
                <c:pt idx="69">
                  <c:v>717.74703386064709</c:v>
                </c:pt>
                <c:pt idx="70">
                  <c:v>717.74703386064709</c:v>
                </c:pt>
                <c:pt idx="71">
                  <c:v>717.74703386064709</c:v>
                </c:pt>
                <c:pt idx="72">
                  <c:v>717.74703386064709</c:v>
                </c:pt>
                <c:pt idx="73">
                  <c:v>717.74703386064709</c:v>
                </c:pt>
                <c:pt idx="74">
                  <c:v>717.74703386064709</c:v>
                </c:pt>
                <c:pt idx="75">
                  <c:v>717.74703386064709</c:v>
                </c:pt>
                <c:pt idx="76">
                  <c:v>717.74703386064709</c:v>
                </c:pt>
                <c:pt idx="77">
                  <c:v>717.74703386064709</c:v>
                </c:pt>
                <c:pt idx="78">
                  <c:v>717.74703386064709</c:v>
                </c:pt>
                <c:pt idx="79">
                  <c:v>717.74703386064709</c:v>
                </c:pt>
                <c:pt idx="80">
                  <c:v>717.74703386064709</c:v>
                </c:pt>
                <c:pt idx="81">
                  <c:v>717.74703386064709</c:v>
                </c:pt>
                <c:pt idx="82">
                  <c:v>717.74703386064709</c:v>
                </c:pt>
                <c:pt idx="83">
                  <c:v>717.74703386064709</c:v>
                </c:pt>
                <c:pt idx="84">
                  <c:v>717.74703386064709</c:v>
                </c:pt>
                <c:pt idx="85">
                  <c:v>717.74703386064709</c:v>
                </c:pt>
                <c:pt idx="86">
                  <c:v>717.74703386064709</c:v>
                </c:pt>
                <c:pt idx="87">
                  <c:v>717.74703386064709</c:v>
                </c:pt>
                <c:pt idx="88">
                  <c:v>717.74703386064709</c:v>
                </c:pt>
                <c:pt idx="89">
                  <c:v>717.74703386064709</c:v>
                </c:pt>
                <c:pt idx="90">
                  <c:v>717.74703386064709</c:v>
                </c:pt>
                <c:pt idx="91">
                  <c:v>717.74703386064709</c:v>
                </c:pt>
                <c:pt idx="92">
                  <c:v>717.74703386064709</c:v>
                </c:pt>
                <c:pt idx="93">
                  <c:v>717.74703386064709</c:v>
                </c:pt>
                <c:pt idx="94">
                  <c:v>717.74703386064709</c:v>
                </c:pt>
                <c:pt idx="95">
                  <c:v>717.74703386064709</c:v>
                </c:pt>
                <c:pt idx="96">
                  <c:v>717.74703386064709</c:v>
                </c:pt>
                <c:pt idx="97">
                  <c:v>717.74703386064709</c:v>
                </c:pt>
                <c:pt idx="98">
                  <c:v>717.74703386064709</c:v>
                </c:pt>
                <c:pt idx="99">
                  <c:v>717.74703386064709</c:v>
                </c:pt>
                <c:pt idx="100">
                  <c:v>717.74703386064709</c:v>
                </c:pt>
                <c:pt idx="101">
                  <c:v>717.74703386064709</c:v>
                </c:pt>
                <c:pt idx="102">
                  <c:v>717.74703386064709</c:v>
                </c:pt>
                <c:pt idx="103">
                  <c:v>717.74703386064709</c:v>
                </c:pt>
                <c:pt idx="104">
                  <c:v>717.74703386064709</c:v>
                </c:pt>
                <c:pt idx="105">
                  <c:v>717.74703386064709</c:v>
                </c:pt>
                <c:pt idx="106">
                  <c:v>717.74703386064709</c:v>
                </c:pt>
                <c:pt idx="107">
                  <c:v>717.74703386064709</c:v>
                </c:pt>
                <c:pt idx="108">
                  <c:v>717.74703386064709</c:v>
                </c:pt>
                <c:pt idx="109">
                  <c:v>717.74703386064709</c:v>
                </c:pt>
                <c:pt idx="110">
                  <c:v>717.74703386064709</c:v>
                </c:pt>
                <c:pt idx="111">
                  <c:v>717.74703386064709</c:v>
                </c:pt>
                <c:pt idx="112">
                  <c:v>717.74703386064709</c:v>
                </c:pt>
                <c:pt idx="113">
                  <c:v>717.74703386064709</c:v>
                </c:pt>
                <c:pt idx="114">
                  <c:v>717.74703386064709</c:v>
                </c:pt>
                <c:pt idx="115">
                  <c:v>717.74703386064709</c:v>
                </c:pt>
                <c:pt idx="116">
                  <c:v>717.74703386064709</c:v>
                </c:pt>
                <c:pt idx="117">
                  <c:v>717.74703386064709</c:v>
                </c:pt>
                <c:pt idx="118">
                  <c:v>717.74703386064709</c:v>
                </c:pt>
                <c:pt idx="119">
                  <c:v>717.74703386064709</c:v>
                </c:pt>
                <c:pt idx="120">
                  <c:v>717.74703386064709</c:v>
                </c:pt>
                <c:pt idx="121">
                  <c:v>717.74703386064709</c:v>
                </c:pt>
                <c:pt idx="122">
                  <c:v>717.74703386064709</c:v>
                </c:pt>
                <c:pt idx="123">
                  <c:v>717.74703386064709</c:v>
                </c:pt>
                <c:pt idx="124">
                  <c:v>717.74703386064709</c:v>
                </c:pt>
                <c:pt idx="125">
                  <c:v>717.74703386064709</c:v>
                </c:pt>
                <c:pt idx="126">
                  <c:v>717.74703386064709</c:v>
                </c:pt>
                <c:pt idx="127">
                  <c:v>717.74703386064709</c:v>
                </c:pt>
                <c:pt idx="128">
                  <c:v>717.74703386064709</c:v>
                </c:pt>
                <c:pt idx="129">
                  <c:v>717.74703386064709</c:v>
                </c:pt>
                <c:pt idx="130">
                  <c:v>717.74703386064709</c:v>
                </c:pt>
                <c:pt idx="131">
                  <c:v>717.74703386064709</c:v>
                </c:pt>
                <c:pt idx="132">
                  <c:v>717.74703386064709</c:v>
                </c:pt>
                <c:pt idx="133">
                  <c:v>717.74703386064709</c:v>
                </c:pt>
                <c:pt idx="134">
                  <c:v>717.74703386064709</c:v>
                </c:pt>
                <c:pt idx="135">
                  <c:v>717.74703386064709</c:v>
                </c:pt>
                <c:pt idx="136">
                  <c:v>717.74703386064709</c:v>
                </c:pt>
                <c:pt idx="137">
                  <c:v>717.74703386064709</c:v>
                </c:pt>
                <c:pt idx="138">
                  <c:v>717.74703386064709</c:v>
                </c:pt>
                <c:pt idx="139">
                  <c:v>717.74703386064709</c:v>
                </c:pt>
                <c:pt idx="140">
                  <c:v>717.74703386064709</c:v>
                </c:pt>
                <c:pt idx="141">
                  <c:v>717.74703386064709</c:v>
                </c:pt>
                <c:pt idx="142">
                  <c:v>717.74703386064709</c:v>
                </c:pt>
                <c:pt idx="143">
                  <c:v>717.74703386064709</c:v>
                </c:pt>
                <c:pt idx="144">
                  <c:v>717.74703386064709</c:v>
                </c:pt>
                <c:pt idx="145">
                  <c:v>717.74703386064709</c:v>
                </c:pt>
                <c:pt idx="146">
                  <c:v>717.74703386064709</c:v>
                </c:pt>
                <c:pt idx="147">
                  <c:v>717.74703386064709</c:v>
                </c:pt>
                <c:pt idx="148">
                  <c:v>717.74703386064709</c:v>
                </c:pt>
                <c:pt idx="149">
                  <c:v>717.74703386064709</c:v>
                </c:pt>
                <c:pt idx="150">
                  <c:v>717.74703386064709</c:v>
                </c:pt>
                <c:pt idx="151">
                  <c:v>717.74703386064709</c:v>
                </c:pt>
                <c:pt idx="152">
                  <c:v>717.74703386064709</c:v>
                </c:pt>
                <c:pt idx="153">
                  <c:v>717.74703386064709</c:v>
                </c:pt>
                <c:pt idx="154">
                  <c:v>717.74703386064709</c:v>
                </c:pt>
                <c:pt idx="155">
                  <c:v>717.74703386064709</c:v>
                </c:pt>
                <c:pt idx="156">
                  <c:v>717.74703386064709</c:v>
                </c:pt>
                <c:pt idx="157">
                  <c:v>717.74703386064709</c:v>
                </c:pt>
                <c:pt idx="158">
                  <c:v>717.74703386064709</c:v>
                </c:pt>
                <c:pt idx="159">
                  <c:v>717.74703386064709</c:v>
                </c:pt>
                <c:pt idx="160">
                  <c:v>717.74703386064709</c:v>
                </c:pt>
                <c:pt idx="161">
                  <c:v>717.74703386064709</c:v>
                </c:pt>
                <c:pt idx="162">
                  <c:v>717.74703386064709</c:v>
                </c:pt>
                <c:pt idx="163">
                  <c:v>717.74703386064709</c:v>
                </c:pt>
                <c:pt idx="164">
                  <c:v>717.74703386064709</c:v>
                </c:pt>
                <c:pt idx="165">
                  <c:v>717.74703386064709</c:v>
                </c:pt>
                <c:pt idx="166">
                  <c:v>717.74703386064709</c:v>
                </c:pt>
                <c:pt idx="167">
                  <c:v>717.74703386064709</c:v>
                </c:pt>
                <c:pt idx="168">
                  <c:v>717.74703386064709</c:v>
                </c:pt>
                <c:pt idx="169">
                  <c:v>717.74703386064709</c:v>
                </c:pt>
                <c:pt idx="170">
                  <c:v>717.74703386064709</c:v>
                </c:pt>
                <c:pt idx="171">
                  <c:v>717.74703386064709</c:v>
                </c:pt>
                <c:pt idx="172">
                  <c:v>717.74703386064709</c:v>
                </c:pt>
                <c:pt idx="173">
                  <c:v>717.74703386064709</c:v>
                </c:pt>
                <c:pt idx="174">
                  <c:v>717.74703386064709</c:v>
                </c:pt>
                <c:pt idx="175">
                  <c:v>717.74703386064709</c:v>
                </c:pt>
                <c:pt idx="176">
                  <c:v>717.74703386064709</c:v>
                </c:pt>
                <c:pt idx="177">
                  <c:v>717.74703386064709</c:v>
                </c:pt>
                <c:pt idx="178">
                  <c:v>717.74703386064709</c:v>
                </c:pt>
                <c:pt idx="179">
                  <c:v>717.74703386064709</c:v>
                </c:pt>
                <c:pt idx="180">
                  <c:v>717.74703386064709</c:v>
                </c:pt>
                <c:pt idx="181">
                  <c:v>717.74703386064709</c:v>
                </c:pt>
                <c:pt idx="182">
                  <c:v>717.74703386064709</c:v>
                </c:pt>
                <c:pt idx="183">
                  <c:v>717.74703386064709</c:v>
                </c:pt>
                <c:pt idx="184">
                  <c:v>717.74703386064709</c:v>
                </c:pt>
                <c:pt idx="185">
                  <c:v>717.74703386064709</c:v>
                </c:pt>
                <c:pt idx="186">
                  <c:v>717.74703386064709</c:v>
                </c:pt>
                <c:pt idx="187">
                  <c:v>717.74703386064709</c:v>
                </c:pt>
                <c:pt idx="188">
                  <c:v>717.74703386064709</c:v>
                </c:pt>
                <c:pt idx="189">
                  <c:v>717.74703386064709</c:v>
                </c:pt>
                <c:pt idx="190">
                  <c:v>717.74703386064709</c:v>
                </c:pt>
                <c:pt idx="191">
                  <c:v>717.74703386064709</c:v>
                </c:pt>
                <c:pt idx="192">
                  <c:v>717.74703386064709</c:v>
                </c:pt>
                <c:pt idx="193">
                  <c:v>717.74703386064709</c:v>
                </c:pt>
                <c:pt idx="194">
                  <c:v>717.74703386064709</c:v>
                </c:pt>
                <c:pt idx="195">
                  <c:v>717.74703386064709</c:v>
                </c:pt>
                <c:pt idx="196">
                  <c:v>717.74703386064709</c:v>
                </c:pt>
                <c:pt idx="197">
                  <c:v>717.74703386064709</c:v>
                </c:pt>
                <c:pt idx="198">
                  <c:v>717.74703386064709</c:v>
                </c:pt>
                <c:pt idx="199">
                  <c:v>717.74703386064709</c:v>
                </c:pt>
                <c:pt idx="200">
                  <c:v>717.74703386064709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405.37002304691242</c:v>
                </c:pt>
                <c:pt idx="82">
                  <c:v>405.37002304691242</c:v>
                </c:pt>
                <c:pt idx="83">
                  <c:v>405.37002304691242</c:v>
                </c:pt>
                <c:pt idx="84">
                  <c:v>405.37002304691242</c:v>
                </c:pt>
                <c:pt idx="85">
                  <c:v>405.37002304691242</c:v>
                </c:pt>
                <c:pt idx="86">
                  <c:v>405.37002304691242</c:v>
                </c:pt>
                <c:pt idx="87">
                  <c:v>405.37002304691242</c:v>
                </c:pt>
                <c:pt idx="88">
                  <c:v>405.37002304691242</c:v>
                </c:pt>
                <c:pt idx="89">
                  <c:v>405.37002304691242</c:v>
                </c:pt>
                <c:pt idx="90">
                  <c:v>405.37002304691242</c:v>
                </c:pt>
                <c:pt idx="91">
                  <c:v>405.37002304691242</c:v>
                </c:pt>
                <c:pt idx="92">
                  <c:v>405.37002304691242</c:v>
                </c:pt>
                <c:pt idx="93">
                  <c:v>405.37002304691242</c:v>
                </c:pt>
                <c:pt idx="94">
                  <c:v>405.37002304691242</c:v>
                </c:pt>
                <c:pt idx="95">
                  <c:v>405.37002304691242</c:v>
                </c:pt>
                <c:pt idx="96">
                  <c:v>405.37002304691242</c:v>
                </c:pt>
                <c:pt idx="97">
                  <c:v>405.37002304691242</c:v>
                </c:pt>
                <c:pt idx="98">
                  <c:v>405.37002304691242</c:v>
                </c:pt>
                <c:pt idx="99">
                  <c:v>405.37002304691242</c:v>
                </c:pt>
                <c:pt idx="100">
                  <c:v>405.37002304691242</c:v>
                </c:pt>
                <c:pt idx="101">
                  <c:v>405.37002304691242</c:v>
                </c:pt>
                <c:pt idx="102">
                  <c:v>405.37002304691242</c:v>
                </c:pt>
                <c:pt idx="103">
                  <c:v>405.37002304691242</c:v>
                </c:pt>
                <c:pt idx="104">
                  <c:v>405.37002304691242</c:v>
                </c:pt>
                <c:pt idx="105">
                  <c:v>405.37002304691242</c:v>
                </c:pt>
                <c:pt idx="106">
                  <c:v>405.37002304691242</c:v>
                </c:pt>
                <c:pt idx="107">
                  <c:v>405.37002304691242</c:v>
                </c:pt>
                <c:pt idx="108">
                  <c:v>405.37002304691242</c:v>
                </c:pt>
                <c:pt idx="109">
                  <c:v>405.37002304691242</c:v>
                </c:pt>
                <c:pt idx="110">
                  <c:v>405.37002304691242</c:v>
                </c:pt>
                <c:pt idx="111">
                  <c:v>405.37002304691242</c:v>
                </c:pt>
                <c:pt idx="112">
                  <c:v>405.37002304691242</c:v>
                </c:pt>
                <c:pt idx="113">
                  <c:v>405.37002304691242</c:v>
                </c:pt>
                <c:pt idx="114">
                  <c:v>405.37002304691242</c:v>
                </c:pt>
                <c:pt idx="115">
                  <c:v>405.37002304691242</c:v>
                </c:pt>
                <c:pt idx="116">
                  <c:v>405.37002304691242</c:v>
                </c:pt>
                <c:pt idx="117">
                  <c:v>405.37002304691242</c:v>
                </c:pt>
                <c:pt idx="118">
                  <c:v>405.37002304691242</c:v>
                </c:pt>
                <c:pt idx="119">
                  <c:v>405.37002304691242</c:v>
                </c:pt>
                <c:pt idx="120">
                  <c:v>405.37002304691242</c:v>
                </c:pt>
                <c:pt idx="121">
                  <c:v>405.37002304691242</c:v>
                </c:pt>
                <c:pt idx="122">
                  <c:v>405.37002304691242</c:v>
                </c:pt>
                <c:pt idx="123">
                  <c:v>405.37002304691242</c:v>
                </c:pt>
                <c:pt idx="124">
                  <c:v>405.37002304691242</c:v>
                </c:pt>
                <c:pt idx="125">
                  <c:v>405.37002304691242</c:v>
                </c:pt>
                <c:pt idx="126">
                  <c:v>405.37002304691242</c:v>
                </c:pt>
                <c:pt idx="127">
                  <c:v>405.37002304691242</c:v>
                </c:pt>
                <c:pt idx="128">
                  <c:v>405.37002304691242</c:v>
                </c:pt>
                <c:pt idx="129">
                  <c:v>405.37002304691242</c:v>
                </c:pt>
                <c:pt idx="130">
                  <c:v>405.37002304691242</c:v>
                </c:pt>
                <c:pt idx="131">
                  <c:v>405.37002304691242</c:v>
                </c:pt>
                <c:pt idx="132">
                  <c:v>405.37002304691242</c:v>
                </c:pt>
                <c:pt idx="133">
                  <c:v>405.37002304691242</c:v>
                </c:pt>
                <c:pt idx="134">
                  <c:v>405.37002304691242</c:v>
                </c:pt>
                <c:pt idx="135">
                  <c:v>405.37002304691242</c:v>
                </c:pt>
                <c:pt idx="136">
                  <c:v>405.37002304691242</c:v>
                </c:pt>
                <c:pt idx="137">
                  <c:v>405.37002304691242</c:v>
                </c:pt>
                <c:pt idx="138">
                  <c:v>405.37002304691242</c:v>
                </c:pt>
                <c:pt idx="139">
                  <c:v>405.37002304691242</c:v>
                </c:pt>
                <c:pt idx="140">
                  <c:v>405.37002304691242</c:v>
                </c:pt>
                <c:pt idx="141">
                  <c:v>405.37002304691242</c:v>
                </c:pt>
                <c:pt idx="142">
                  <c:v>405.37002304691242</c:v>
                </c:pt>
                <c:pt idx="143">
                  <c:v>405.37002304691242</c:v>
                </c:pt>
                <c:pt idx="144">
                  <c:v>405.37002304691242</c:v>
                </c:pt>
                <c:pt idx="145">
                  <c:v>405.37002304691242</c:v>
                </c:pt>
                <c:pt idx="146">
                  <c:v>405.37002304691242</c:v>
                </c:pt>
                <c:pt idx="147">
                  <c:v>405.37002304691242</c:v>
                </c:pt>
                <c:pt idx="148">
                  <c:v>405.37002304691242</c:v>
                </c:pt>
                <c:pt idx="149">
                  <c:v>405.37002304691242</c:v>
                </c:pt>
                <c:pt idx="150">
                  <c:v>405.37002304691242</c:v>
                </c:pt>
                <c:pt idx="151">
                  <c:v>405.37002304691242</c:v>
                </c:pt>
                <c:pt idx="152">
                  <c:v>405.37002304691242</c:v>
                </c:pt>
                <c:pt idx="153">
                  <c:v>405.37002304691242</c:v>
                </c:pt>
                <c:pt idx="154">
                  <c:v>405.37002304691242</c:v>
                </c:pt>
                <c:pt idx="155">
                  <c:v>405.37002304691242</c:v>
                </c:pt>
                <c:pt idx="156">
                  <c:v>405.37002304691242</c:v>
                </c:pt>
                <c:pt idx="157">
                  <c:v>405.37002304691242</c:v>
                </c:pt>
                <c:pt idx="158">
                  <c:v>405.37002304691242</c:v>
                </c:pt>
                <c:pt idx="159">
                  <c:v>405.37002304691242</c:v>
                </c:pt>
                <c:pt idx="160">
                  <c:v>405.37002304691242</c:v>
                </c:pt>
                <c:pt idx="161">
                  <c:v>405.37002304691242</c:v>
                </c:pt>
                <c:pt idx="162">
                  <c:v>405.37002304691242</c:v>
                </c:pt>
                <c:pt idx="163">
                  <c:v>405.37002304691242</c:v>
                </c:pt>
                <c:pt idx="164">
                  <c:v>405.37002304691242</c:v>
                </c:pt>
                <c:pt idx="165">
                  <c:v>405.37002304691242</c:v>
                </c:pt>
                <c:pt idx="166">
                  <c:v>405.37002304691242</c:v>
                </c:pt>
                <c:pt idx="167">
                  <c:v>405.37002304691242</c:v>
                </c:pt>
                <c:pt idx="168">
                  <c:v>405.37002304691242</c:v>
                </c:pt>
                <c:pt idx="169">
                  <c:v>405.37002304691242</c:v>
                </c:pt>
                <c:pt idx="170">
                  <c:v>405.37002304691242</c:v>
                </c:pt>
                <c:pt idx="171">
                  <c:v>405.37002304691242</c:v>
                </c:pt>
                <c:pt idx="172">
                  <c:v>405.37002304691242</c:v>
                </c:pt>
                <c:pt idx="173">
                  <c:v>405.37002304691242</c:v>
                </c:pt>
                <c:pt idx="174">
                  <c:v>405.37002304691242</c:v>
                </c:pt>
                <c:pt idx="175">
                  <c:v>405.37002304691242</c:v>
                </c:pt>
                <c:pt idx="176">
                  <c:v>405.37002304691242</c:v>
                </c:pt>
                <c:pt idx="177">
                  <c:v>405.37002304691242</c:v>
                </c:pt>
                <c:pt idx="178">
                  <c:v>405.37002304691242</c:v>
                </c:pt>
                <c:pt idx="179">
                  <c:v>405.37002304691242</c:v>
                </c:pt>
                <c:pt idx="180">
                  <c:v>405.37002304691242</c:v>
                </c:pt>
                <c:pt idx="181">
                  <c:v>405.37002304691242</c:v>
                </c:pt>
                <c:pt idx="182">
                  <c:v>405.37002304691242</c:v>
                </c:pt>
                <c:pt idx="183">
                  <c:v>405.37002304691242</c:v>
                </c:pt>
                <c:pt idx="184">
                  <c:v>405.37002304691242</c:v>
                </c:pt>
                <c:pt idx="185">
                  <c:v>405.37002304691242</c:v>
                </c:pt>
                <c:pt idx="186">
                  <c:v>405.37002304691242</c:v>
                </c:pt>
                <c:pt idx="187">
                  <c:v>405.37002304691242</c:v>
                </c:pt>
                <c:pt idx="188">
                  <c:v>405.37002304691242</c:v>
                </c:pt>
                <c:pt idx="189">
                  <c:v>405.37002304691242</c:v>
                </c:pt>
                <c:pt idx="190">
                  <c:v>405.37002304691242</c:v>
                </c:pt>
                <c:pt idx="191">
                  <c:v>405.37002304691242</c:v>
                </c:pt>
                <c:pt idx="192">
                  <c:v>405.37002304691242</c:v>
                </c:pt>
                <c:pt idx="193">
                  <c:v>405.37002304691242</c:v>
                </c:pt>
                <c:pt idx="194">
                  <c:v>405.37002304691242</c:v>
                </c:pt>
                <c:pt idx="195">
                  <c:v>405.37002304691242</c:v>
                </c:pt>
                <c:pt idx="196">
                  <c:v>405.37002304691242</c:v>
                </c:pt>
                <c:pt idx="197">
                  <c:v>405.37002304691242</c:v>
                </c:pt>
                <c:pt idx="198">
                  <c:v>405.37002304691242</c:v>
                </c:pt>
                <c:pt idx="199">
                  <c:v>405.37002304691242</c:v>
                </c:pt>
                <c:pt idx="200">
                  <c:v>405.37002304691242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2.7867032327331853</c:v>
                </c:pt>
                <c:pt idx="2">
                  <c:v>3.2017857634856668</c:v>
                </c:pt>
                <c:pt idx="3">
                  <c:v>3.6789163915487246</c:v>
                </c:pt>
                <c:pt idx="4">
                  <c:v>4.2274015269501595</c:v>
                </c:pt>
                <c:pt idx="5">
                  <c:v>4.8579478153128859</c:v>
                </c:pt>
                <c:pt idx="6">
                  <c:v>5.5828734326945169</c:v>
                </c:pt>
                <c:pt idx="7">
                  <c:v>6.4163513509010022</c:v>
                </c:pt>
                <c:pt idx="8">
                  <c:v>7.3746894226600324</c:v>
                </c:pt>
                <c:pt idx="9">
                  <c:v>8.4766528732812745</c:v>
                </c:pt>
                <c:pt idx="10">
                  <c:v>9.7438356349847108</c:v>
                </c:pt>
                <c:pt idx="11">
                  <c:v>11.201087939087543</c:v>
                </c:pt>
                <c:pt idx="12">
                  <c:v>12.87700870946709</c:v>
                </c:pt>
                <c:pt idx="13">
                  <c:v>14.804512600946547</c:v>
                </c:pt>
                <c:pt idx="14">
                  <c:v>17.021483024752712</c:v>
                </c:pt>
                <c:pt idx="15">
                  <c:v>19.571524230257339</c:v>
                </c:pt>
                <c:pt idx="16">
                  <c:v>22.504827502760673</c:v>
                </c:pt>
                <c:pt idx="17">
                  <c:v>25.879168831372866</c:v>
                </c:pt>
                <c:pt idx="18">
                  <c:v>29.761058045528703</c:v>
                </c:pt>
                <c:pt idx="19">
                  <c:v>34.227062466870414</c:v>
                </c:pt>
                <c:pt idx="20">
                  <c:v>39.365331636891675</c:v>
                </c:pt>
                <c:pt idx="21">
                  <c:v>45.277353731043483</c:v>
                </c:pt>
                <c:pt idx="22">
                  <c:v>52.079978939056673</c:v>
                </c:pt>
                <c:pt idx="23">
                  <c:v>59.907750473712277</c:v>
                </c:pt>
                <c:pt idx="24">
                  <c:v>68.915590075370019</c:v>
                </c:pt>
                <c:pt idx="25">
                  <c:v>79.281892033161512</c:v>
                </c:pt>
                <c:pt idx="26">
                  <c:v>91.21208799108463</c:v>
                </c:pt>
                <c:pt idx="27">
                  <c:v>104.94275431577547</c:v>
                </c:pt>
                <c:pt idx="28">
                  <c:v>120.74634476564098</c:v>
                </c:pt>
                <c:pt idx="29">
                  <c:v>138.9366438410932</c:v>
                </c:pt>
                <c:pt idx="30">
                  <c:v>159.87505076977902</c:v>
                </c:pt>
                <c:pt idx="31">
                  <c:v>176.5034967211302</c:v>
                </c:pt>
                <c:pt idx="32">
                  <c:v>193.09517808786177</c:v>
                </c:pt>
                <c:pt idx="33">
                  <c:v>209.6536996819755</c:v>
                </c:pt>
                <c:pt idx="34">
                  <c:v>226.18204972363321</c:v>
                </c:pt>
                <c:pt idx="35">
                  <c:v>242.68274365333079</c:v>
                </c:pt>
                <c:pt idx="36">
                  <c:v>259.15792669230871</c:v>
                </c:pt>
                <c:pt idx="37">
                  <c:v>275.60944890961423</c:v>
                </c:pt>
                <c:pt idx="38">
                  <c:v>292.03892140131967</c:v>
                </c:pt>
                <c:pt idx="39">
                  <c:v>308.44775915145914</c:v>
                </c:pt>
                <c:pt idx="40">
                  <c:v>324.83721428705093</c:v>
                </c:pt>
                <c:pt idx="41">
                  <c:v>341.20840226595675</c:v>
                </c:pt>
                <c:pt idx="42">
                  <c:v>357.56232277332794</c:v>
                </c:pt>
                <c:pt idx="43">
                  <c:v>289.88137043365134</c:v>
                </c:pt>
                <c:pt idx="44">
                  <c:v>310.1554702529707</c:v>
                </c:pt>
                <c:pt idx="45">
                  <c:v>330.40015899411554</c:v>
                </c:pt>
                <c:pt idx="46">
                  <c:v>350.61749143650815</c:v>
                </c:pt>
                <c:pt idx="47">
                  <c:v>370.80926610458528</c:v>
                </c:pt>
                <c:pt idx="48">
                  <c:v>390.97706972888363</c:v>
                </c:pt>
                <c:pt idx="49">
                  <c:v>411.12231205081048</c:v>
                </c:pt>
                <c:pt idx="50">
                  <c:v>431.24625344812353</c:v>
                </c:pt>
                <c:pt idx="51">
                  <c:v>379.69478570283377</c:v>
                </c:pt>
                <c:pt idx="52">
                  <c:v>400.19931453365422</c:v>
                </c:pt>
                <c:pt idx="53">
                  <c:v>420.68111268707526</c:v>
                </c:pt>
                <c:pt idx="54">
                  <c:v>441.14144183152825</c:v>
                </c:pt>
                <c:pt idx="55">
                  <c:v>461.58143712209585</c:v>
                </c:pt>
                <c:pt idx="56">
                  <c:v>482.00212504146936</c:v>
                </c:pt>
                <c:pt idx="57">
                  <c:v>502.40443806058096</c:v>
                </c:pt>
                <c:pt idx="58">
                  <c:v>522.78922679449545</c:v>
                </c:pt>
                <c:pt idx="59">
                  <c:v>451.83987363269057</c:v>
                </c:pt>
                <c:pt idx="60">
                  <c:v>471.52547298509126</c:v>
                </c:pt>
                <c:pt idx="61">
                  <c:v>491.19357865765318</c:v>
                </c:pt>
                <c:pt idx="62">
                  <c:v>510.84498920549476</c:v>
                </c:pt>
                <c:pt idx="63">
                  <c:v>530.48043677771761</c:v>
                </c:pt>
                <c:pt idx="64">
                  <c:v>550.10059494314157</c:v>
                </c:pt>
                <c:pt idx="65">
                  <c:v>569.70608534201574</c:v>
                </c:pt>
                <c:pt idx="66">
                  <c:v>589.29748337496153</c:v>
                </c:pt>
                <c:pt idx="67">
                  <c:v>507.52554473940489</c:v>
                </c:pt>
                <c:pt idx="68">
                  <c:v>526.18210722263063</c:v>
                </c:pt>
                <c:pt idx="69">
                  <c:v>544.82474249422387</c:v>
                </c:pt>
                <c:pt idx="70">
                  <c:v>563.45399385500889</c:v>
                </c:pt>
                <c:pt idx="71">
                  <c:v>582.070365776838</c:v>
                </c:pt>
                <c:pt idx="72">
                  <c:v>600.67432785603978</c:v>
                </c:pt>
                <c:pt idx="73">
                  <c:v>619.26631825191726</c:v>
                </c:pt>
                <c:pt idx="74">
                  <c:v>637.84674669111394</c:v>
                </c:pt>
                <c:pt idx="75">
                  <c:v>561.04725635732086</c:v>
                </c:pt>
                <c:pt idx="76">
                  <c:v>579.4452397637549</c:v>
                </c:pt>
                <c:pt idx="77">
                  <c:v>597.83104232022004</c:v>
                </c:pt>
                <c:pt idx="78">
                  <c:v>616.20509108793794</c:v>
                </c:pt>
                <c:pt idx="79">
                  <c:v>634.56778560392775</c:v>
                </c:pt>
                <c:pt idx="80">
                  <c:v>652.91950041628559</c:v>
                </c:pt>
                <c:pt idx="81">
                  <c:v>671.26058731982255</c:v>
                </c:pt>
                <c:pt idx="82">
                  <c:v>689.59137733484988</c:v>
                </c:pt>
                <c:pt idx="83">
                  <c:v>707.91218246480173</c:v>
                </c:pt>
                <c:pt idx="84">
                  <c:v>726.22329726260625</c:v>
                </c:pt>
                <c:pt idx="85">
                  <c:v>620.41708188206758</c:v>
                </c:pt>
                <c:pt idx="86">
                  <c:v>637.77054238181074</c:v>
                </c:pt>
                <c:pt idx="87">
                  <c:v>655.11425094453546</c:v>
                </c:pt>
                <c:pt idx="88">
                  <c:v>672.44850189738861</c:v>
                </c:pt>
                <c:pt idx="89">
                  <c:v>689.77357316880159</c:v>
                </c:pt>
                <c:pt idx="90">
                  <c:v>707.08972759949404</c:v>
                </c:pt>
                <c:pt idx="91">
                  <c:v>724.39721411848916</c:v>
                </c:pt>
                <c:pt idx="92">
                  <c:v>741.69626880099247</c:v>
                </c:pt>
                <c:pt idx="93">
                  <c:v>758.98711582253543</c:v>
                </c:pt>
                <c:pt idx="94">
                  <c:v>776.26996832173484</c:v>
                </c:pt>
                <c:pt idx="95">
                  <c:v>669.33939957367147</c:v>
                </c:pt>
                <c:pt idx="96">
                  <c:v>686.14748992644957</c:v>
                </c:pt>
                <c:pt idx="97">
                  <c:v>702.94713877016591</c:v>
                </c:pt>
                <c:pt idx="98">
                  <c:v>719.73857609232846</c:v>
                </c:pt>
                <c:pt idx="99">
                  <c:v>736.52202028376553</c:v>
                </c:pt>
                <c:pt idx="100">
                  <c:v>753.29767897969066</c:v>
                </c:pt>
                <c:pt idx="101">
                  <c:v>770.0657498220213</c:v>
                </c:pt>
                <c:pt idx="102">
                  <c:v>786.82642115191038</c:v>
                </c:pt>
                <c:pt idx="103">
                  <c:v>803.57987264026167</c:v>
                </c:pt>
                <c:pt idx="104">
                  <c:v>820.32627586298202</c:v>
                </c:pt>
                <c:pt idx="105">
                  <c:v>716.57179131854343</c:v>
                </c:pt>
                <c:pt idx="106">
                  <c:v>733.08277516601174</c:v>
                </c:pt>
                <c:pt idx="107">
                  <c:v>749.58618529982857</c:v>
                </c:pt>
                <c:pt idx="108">
                  <c:v>766.08221180654664</c:v>
                </c:pt>
                <c:pt idx="109">
                  <c:v>782.57103592666908</c:v>
                </c:pt>
                <c:pt idx="110">
                  <c:v>799.05283064783123</c:v>
                </c:pt>
                <c:pt idx="111">
                  <c:v>815.52776124654645</c:v>
                </c:pt>
                <c:pt idx="112">
                  <c:v>831.99598578394352</c:v>
                </c:pt>
                <c:pt idx="113">
                  <c:v>848.45765556025719</c:v>
                </c:pt>
                <c:pt idx="114">
                  <c:v>864.91291553224971</c:v>
                </c:pt>
                <c:pt idx="115">
                  <c:v>769.67220928607628</c:v>
                </c:pt>
                <c:pt idx="116">
                  <c:v>786.32322770283429</c:v>
                </c:pt>
                <c:pt idx="117">
                  <c:v>802.96711540661033</c:v>
                </c:pt>
                <c:pt idx="118">
                  <c:v>819.60404087686209</c:v>
                </c:pt>
                <c:pt idx="119">
                  <c:v>836.23416520256615</c:v>
                </c:pt>
                <c:pt idx="120">
                  <c:v>852.85764254992284</c:v>
                </c:pt>
                <c:pt idx="121">
                  <c:v>869.47462059174131</c:v>
                </c:pt>
                <c:pt idx="122">
                  <c:v>886.08524090233095</c:v>
                </c:pt>
                <c:pt idx="123">
                  <c:v>902.68963932127645</c:v>
                </c:pt>
                <c:pt idx="124">
                  <c:v>919.28794628908747</c:v>
                </c:pt>
                <c:pt idx="125">
                  <c:v>831.5472119910911</c:v>
                </c:pt>
                <c:pt idx="126">
                  <c:v>848.48756186322589</c:v>
                </c:pt>
                <c:pt idx="127">
                  <c:v>865.42112404699549</c:v>
                </c:pt>
                <c:pt idx="128">
                  <c:v>882.34804991885801</c:v>
                </c:pt>
                <c:pt idx="129">
                  <c:v>899.26848458034283</c:v>
                </c:pt>
                <c:pt idx="130">
                  <c:v>916.18256723373122</c:v>
                </c:pt>
                <c:pt idx="131">
                  <c:v>933.09043152857976</c:v>
                </c:pt>
                <c:pt idx="132">
                  <c:v>949.99220588186074</c:v>
                </c:pt>
                <c:pt idx="133">
                  <c:v>966.88801377415712</c:v>
                </c:pt>
                <c:pt idx="134">
                  <c:v>983.77797402410977</c:v>
                </c:pt>
                <c:pt idx="135">
                  <c:v>891.4733336198093</c:v>
                </c:pt>
                <c:pt idx="136">
                  <c:v>908.52173400484946</c:v>
                </c:pt>
                <c:pt idx="137">
                  <c:v>925.56375821803397</c:v>
                </c:pt>
                <c:pt idx="138">
                  <c:v>942.59954005955797</c:v>
                </c:pt>
                <c:pt idx="139">
                  <c:v>959.6292081048465</c:v>
                </c:pt>
                <c:pt idx="140">
                  <c:v>976.65288599955056</c:v>
                </c:pt>
                <c:pt idx="141">
                  <c:v>993.67069273293157</c:v>
                </c:pt>
                <c:pt idx="142">
                  <c:v>1010.6827428915725</c:v>
                </c:pt>
                <c:pt idx="143">
                  <c:v>1027.6891468951385</c:v>
                </c:pt>
                <c:pt idx="144">
                  <c:v>1044.6900112157455</c:v>
                </c:pt>
                <c:pt idx="145">
                  <c:v>950.77994669920588</c:v>
                </c:pt>
                <c:pt idx="146">
                  <c:v>968.19448388490548</c:v>
                </c:pt>
                <c:pt idx="147">
                  <c:v>985.60281812300855</c:v>
                </c:pt>
                <c:pt idx="148">
                  <c:v>1003.0050742657073</c:v>
                </c:pt>
                <c:pt idx="149">
                  <c:v>1020.4013724853284</c:v>
                </c:pt>
                <c:pt idx="150">
                  <c:v>1037.7918285281519</c:v>
                </c:pt>
                <c:pt idx="151">
                  <c:v>1055.1765539503567</c:v>
                </c:pt>
                <c:pt idx="152">
                  <c:v>1072.555656337629</c:v>
                </c:pt>
                <c:pt idx="153">
                  <c:v>1089.9292395098182</c:v>
                </c:pt>
                <c:pt idx="154">
                  <c:v>1107.2974037118893</c:v>
                </c:pt>
                <c:pt idx="155">
                  <c:v>1015.5263937745381</c:v>
                </c:pt>
                <c:pt idx="156">
                  <c:v>1033.1965112822061</c:v>
                </c:pt>
                <c:pt idx="157">
                  <c:v>1050.8606834143941</c:v>
                </c:pt>
                <c:pt idx="158">
                  <c:v>1068.5190240472964</c:v>
                </c:pt>
                <c:pt idx="159">
                  <c:v>1086.1716429917735</c:v>
                </c:pt>
                <c:pt idx="160">
                  <c:v>1103.8186462035235</c:v>
                </c:pt>
                <c:pt idx="161">
                  <c:v>1121.4601359791325</c:v>
                </c:pt>
                <c:pt idx="162">
                  <c:v>1139.0962111391655</c:v>
                </c:pt>
                <c:pt idx="163">
                  <c:v>1156.7269671993515</c:v>
                </c:pt>
                <c:pt idx="164">
                  <c:v>1174.3524965308004</c:v>
                </c:pt>
                <c:pt idx="165">
                  <c:v>1074.0241703384111</c:v>
                </c:pt>
                <c:pt idx="166">
                  <c:v>1091.8376998256288</c:v>
                </c:pt>
                <c:pt idx="167">
                  <c:v>1109.6455434167087</c:v>
                </c:pt>
                <c:pt idx="168">
                  <c:v>1127.4478050799985</c:v>
                </c:pt>
                <c:pt idx="169">
                  <c:v>1145.2445852378071</c:v>
                </c:pt>
                <c:pt idx="170">
                  <c:v>1163.0359809416784</c:v>
                </c:pt>
                <c:pt idx="171">
                  <c:v>1180.8220860363999</c:v>
                </c:pt>
                <c:pt idx="172">
                  <c:v>1198.6029913136304</c:v>
                </c:pt>
                <c:pt idx="173">
                  <c:v>1216.3787846559553</c:v>
                </c:pt>
                <c:pt idx="174">
                  <c:v>1234.1495511720962</c:v>
                </c:pt>
                <c:pt idx="175">
                  <c:v>802.92520007182975</c:v>
                </c:pt>
                <c:pt idx="176">
                  <c:v>798.39409096554948</c:v>
                </c:pt>
                <c:pt idx="177">
                  <c:v>793.86246237038677</c:v>
                </c:pt>
                <c:pt idx="178">
                  <c:v>561.66454376335207</c:v>
                </c:pt>
                <c:pt idx="179">
                  <c:v>560.19670351444768</c:v>
                </c:pt>
                <c:pt idx="180">
                  <c:v>558.72878275271478</c:v>
                </c:pt>
                <c:pt idx="181">
                  <c:v>400.32589187460462</c:v>
                </c:pt>
                <c:pt idx="182">
                  <c:v>398.72589044229511</c:v>
                </c:pt>
                <c:pt idx="183">
                  <c:v>397.12574994744926</c:v>
                </c:pt>
                <c:pt idx="184">
                  <c:v>47.637570428156316</c:v>
                </c:pt>
                <c:pt idx="185">
                  <c:v>47.637570428156316</c:v>
                </c:pt>
                <c:pt idx="186">
                  <c:v>47.637570428156316</c:v>
                </c:pt>
                <c:pt idx="187">
                  <c:v>47.637570428156316</c:v>
                </c:pt>
                <c:pt idx="188">
                  <c:v>47.637570428156316</c:v>
                </c:pt>
                <c:pt idx="189">
                  <c:v>47.637570428156316</c:v>
                </c:pt>
                <c:pt idx="190">
                  <c:v>47.637570428156316</c:v>
                </c:pt>
                <c:pt idx="191">
                  <c:v>47.637570428156316</c:v>
                </c:pt>
                <c:pt idx="192">
                  <c:v>47.637570428156316</c:v>
                </c:pt>
                <c:pt idx="193">
                  <c:v>47.637570428156316</c:v>
                </c:pt>
                <c:pt idx="194">
                  <c:v>47.637570428156316</c:v>
                </c:pt>
                <c:pt idx="195">
                  <c:v>47.637570428156316</c:v>
                </c:pt>
                <c:pt idx="196">
                  <c:v>47.637570428156316</c:v>
                </c:pt>
                <c:pt idx="197">
                  <c:v>47.637570428156316</c:v>
                </c:pt>
                <c:pt idx="198">
                  <c:v>47.637570428156316</c:v>
                </c:pt>
                <c:pt idx="199">
                  <c:v>47.637570428156316</c:v>
                </c:pt>
                <c:pt idx="200">
                  <c:v>47.637570428156316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3.3133072682343681</c:v>
                </c:pt>
                <c:pt idx="2">
                  <c:v>3.8071130279877874</c:v>
                </c:pt>
                <c:pt idx="3">
                  <c:v>4.3747749788032486</c:v>
                </c:pt>
                <c:pt idx="4">
                  <c:v>5.0273762561863284</c:v>
                </c:pt>
                <c:pt idx="5">
                  <c:v>5.7776683505685886</c:v>
                </c:pt>
                <c:pt idx="6">
                  <c:v>6.6403229723106856</c:v>
                </c:pt>
                <c:pt idx="7">
                  <c:v>7.6322220412337236</c:v>
                </c:pt>
                <c:pt idx="8">
                  <c:v>8.7727915856850256</c:v>
                </c:pt>
                <c:pt idx="9">
                  <c:v>10.084386215924773</c:v>
                </c:pt>
                <c:pt idx="10">
                  <c:v>11.592731850469173</c:v>
                </c:pt>
                <c:pt idx="11">
                  <c:v>13.327435542412308</c:v>
                </c:pt>
                <c:pt idx="12">
                  <c:v>15.322572599270915</c:v>
                </c:pt>
                <c:pt idx="13">
                  <c:v>17.617362741761884</c:v>
                </c:pt>
                <c:pt idx="14">
                  <c:v>20.256948835501987</c:v>
                </c:pt>
                <c:pt idx="15">
                  <c:v>23.293293791083059</c:v>
                </c:pt>
                <c:pt idx="16">
                  <c:v>26.786213604030024</c:v>
                </c:pt>
                <c:pt idx="17">
                  <c:v>30.804567244883845</c:v>
                </c:pt>
                <c:pt idx="18">
                  <c:v>35.427627266519373</c:v>
                </c:pt>
                <c:pt idx="19">
                  <c:v>40.746658634753139</c:v>
                </c:pt>
                <c:pt idx="20">
                  <c:v>46.86673748305622</c:v>
                </c:pt>
                <c:pt idx="21">
                  <c:v>53.908846327795466</c:v>
                </c:pt>
                <c:pt idx="22">
                  <c:v>62.012287854943317</c:v>
                </c:pt>
                <c:pt idx="23">
                  <c:v>71.337465815709237</c:v>
                </c:pt>
                <c:pt idx="24">
                  <c:v>82.069088977475658</c:v>
                </c:pt>
                <c:pt idx="25">
                  <c:v>94.41986261817847</c:v>
                </c:pt>
                <c:pt idx="26">
                  <c:v>108.63474190032758</c:v>
                </c:pt>
                <c:pt idx="27">
                  <c:v>124.99583281529289</c:v>
                </c:pt>
                <c:pt idx="28">
                  <c:v>143.82803948003559</c:v>
                </c:pt>
                <c:pt idx="29">
                  <c:v>165.50557166330015</c:v>
                </c:pt>
                <c:pt idx="30">
                  <c:v>190.45944382337936</c:v>
                </c:pt>
                <c:pt idx="31">
                  <c:v>210.27774224353826</c:v>
                </c:pt>
                <c:pt idx="32">
                  <c:v>230.05295385777504</c:v>
                </c:pt>
                <c:pt idx="33">
                  <c:v>249.78930337953932</c:v>
                </c:pt>
                <c:pt idx="34">
                  <c:v>269.49029289823301</c:v>
                </c:pt>
                <c:pt idx="35">
                  <c:v>289.15887042204321</c:v>
                </c:pt>
                <c:pt idx="36">
                  <c:v>308.79755007515246</c:v>
                </c:pt>
                <c:pt idx="37">
                  <c:v>328.40850007370682</c:v>
                </c:pt>
                <c:pt idx="38">
                  <c:v>347.99360856589328</c:v>
                </c:pt>
                <c:pt idx="39">
                  <c:v>367.55453386345613</c:v>
                </c:pt>
                <c:pt idx="40">
                  <c:v>387.09274341542005</c:v>
                </c:pt>
                <c:pt idx="41">
                  <c:v>406.6095444993428</c:v>
                </c:pt>
                <c:pt idx="42">
                  <c:v>426.10610871121958</c:v>
                </c:pt>
                <c:pt idx="43">
                  <c:v>345.42162895640627</c:v>
                </c:pt>
                <c:pt idx="44">
                  <c:v>369.59031388568059</c:v>
                </c:pt>
                <c:pt idx="45">
                  <c:v>393.72453006111556</c:v>
                </c:pt>
                <c:pt idx="46">
                  <c:v>417.82668561224938</c:v>
                </c:pt>
                <c:pt idx="47">
                  <c:v>441.89888834674935</c:v>
                </c:pt>
                <c:pt idx="48">
                  <c:v>465.94299785724775</c:v>
                </c:pt>
                <c:pt idx="49">
                  <c:v>489.96066631131407</c:v>
                </c:pt>
                <c:pt idx="50">
                  <c:v>513.95337082755043</c:v>
                </c:pt>
                <c:pt idx="51">
                  <c:v>452.49217060056822</c:v>
                </c:pt>
                <c:pt idx="52">
                  <c:v>476.9379367175323</c:v>
                </c:pt>
                <c:pt idx="53">
                  <c:v>501.35706327646199</c:v>
                </c:pt>
                <c:pt idx="54">
                  <c:v>525.75102890858318</c:v>
                </c:pt>
                <c:pt idx="55">
                  <c:v>550.12116397590796</c:v>
                </c:pt>
                <c:pt idx="56">
                  <c:v>574.46867148020931</c:v>
                </c:pt>
                <c:pt idx="57">
                  <c:v>598.79464424477112</c:v>
                </c:pt>
                <c:pt idx="58">
                  <c:v>623.10007916066616</c:v>
                </c:pt>
                <c:pt idx="59">
                  <c:v>538.50647230701213</c:v>
                </c:pt>
                <c:pt idx="60">
                  <c:v>561.97735179239714</c:v>
                </c:pt>
                <c:pt idx="61">
                  <c:v>585.42772929752402</c:v>
                </c:pt>
                <c:pt idx="62">
                  <c:v>608.8585407010313</c:v>
                </c:pt>
                <c:pt idx="63">
                  <c:v>632.27064405603119</c:v>
                </c:pt>
                <c:pt idx="64">
                  <c:v>655.66482876159637</c:v>
                </c:pt>
                <c:pt idx="65">
                  <c:v>679.04182335833355</c:v>
                </c:pt>
                <c:pt idx="66">
                  <c:v>702.40230219562352</c:v>
                </c:pt>
                <c:pt idx="67">
                  <c:v>604.90067044401007</c:v>
                </c:pt>
                <c:pt idx="68">
                  <c:v>627.14555243359348</c:v>
                </c:pt>
                <c:pt idx="69">
                  <c:v>649.37411221878267</c:v>
                </c:pt>
                <c:pt idx="70">
                  <c:v>671.5869865291204</c:v>
                </c:pt>
                <c:pt idx="71">
                  <c:v>693.78476658795432</c:v>
                </c:pt>
                <c:pt idx="72">
                  <c:v>715.96800274573991</c:v>
                </c:pt>
                <c:pt idx="73">
                  <c:v>738.13720850983793</c:v>
                </c:pt>
                <c:pt idx="74">
                  <c:v>760.29286406552922</c:v>
                </c:pt>
                <c:pt idx="75">
                  <c:v>668.71726107286213</c:v>
                </c:pt>
                <c:pt idx="76">
                  <c:v>690.65460461045438</c:v>
                </c:pt>
                <c:pt idx="77">
                  <c:v>712.57767261837535</c:v>
                </c:pt>
                <c:pt idx="78">
                  <c:v>734.48696559742518</c:v>
                </c:pt>
                <c:pt idx="79">
                  <c:v>756.38295179099975</c:v>
                </c:pt>
                <c:pt idx="80">
                  <c:v>778.26607015635398</c:v>
                </c:pt>
                <c:pt idx="81">
                  <c:v>800.13673298468939</c:v>
                </c:pt>
                <c:pt idx="82">
                  <c:v>821.99532822022059</c:v>
                </c:pt>
                <c:pt idx="83">
                  <c:v>843.84222152004747</c:v>
                </c:pt>
                <c:pt idx="84">
                  <c:v>865.67775808988915</c:v>
                </c:pt>
                <c:pt idx="85">
                  <c:v>739.50939412098796</c:v>
                </c:pt>
                <c:pt idx="86">
                  <c:v>760.20199612837177</c:v>
                </c:pt>
                <c:pt idx="87">
                  <c:v>780.88316920701811</c:v>
                </c:pt>
                <c:pt idx="88">
                  <c:v>801.55325829803803</c:v>
                </c:pt>
                <c:pt idx="89">
                  <c:v>822.21258912382143</c:v>
                </c:pt>
                <c:pt idx="90">
                  <c:v>842.86146972448921</c:v>
                </c:pt>
                <c:pt idx="91">
                  <c:v>863.50019183614086</c:v>
                </c:pt>
                <c:pt idx="92">
                  <c:v>884.12903213065056</c:v>
                </c:pt>
                <c:pt idx="93">
                  <c:v>904.74825333389288</c:v>
                </c:pt>
                <c:pt idx="94">
                  <c:v>925.35810523686405</c:v>
                </c:pt>
                <c:pt idx="95">
                  <c:v>797.845820069345</c:v>
                </c:pt>
                <c:pt idx="96">
                  <c:v>817.88864048869516</c:v>
                </c:pt>
                <c:pt idx="97">
                  <c:v>837.92156775499018</c:v>
                </c:pt>
                <c:pt idx="98">
                  <c:v>857.94487140553736</c:v>
                </c:pt>
                <c:pt idx="99">
                  <c:v>877.95880738674043</c:v>
                </c:pt>
                <c:pt idx="100">
                  <c:v>897.96361903980085</c:v>
                </c:pt>
                <c:pt idx="101">
                  <c:v>917.95953799412416</c:v>
                </c:pt>
                <c:pt idx="102">
                  <c:v>937.94678497894836</c:v>
                </c:pt>
                <c:pt idx="103">
                  <c:v>957.92557056228054</c:v>
                </c:pt>
                <c:pt idx="104">
                  <c:v>977.89609582507774</c:v>
                </c:pt>
                <c:pt idx="105">
                  <c:v>854.16855942292841</c:v>
                </c:pt>
                <c:pt idx="106">
                  <c:v>873.85756025731064</c:v>
                </c:pt>
                <c:pt idx="107">
                  <c:v>893.53768496447447</c:v>
                </c:pt>
                <c:pt idx="108">
                  <c:v>913.20915631920434</c:v>
                </c:pt>
                <c:pt idx="109">
                  <c:v>932.87218672902407</c:v>
                </c:pt>
                <c:pt idx="110">
                  <c:v>952.52697892938522</c:v>
                </c:pt>
                <c:pt idx="111">
                  <c:v>972.17372661857451</c:v>
                </c:pt>
                <c:pt idx="112">
                  <c:v>991.81261503870144</c:v>
                </c:pt>
                <c:pt idx="113">
                  <c:v>1011.4438215083425</c:v>
                </c:pt>
                <c:pt idx="114">
                  <c:v>1031.0675159117477</c:v>
                </c:pt>
                <c:pt idx="115">
                  <c:v>917.49023927832593</c:v>
                </c:pt>
                <c:pt idx="116">
                  <c:v>937.34672021682229</c:v>
                </c:pt>
                <c:pt idx="117">
                  <c:v>957.19484420937408</c:v>
                </c:pt>
                <c:pt idx="118">
                  <c:v>977.03480870800706</c:v>
                </c:pt>
                <c:pt idx="119">
                  <c:v>996.86680250336076</c:v>
                </c:pt>
                <c:pt idx="120">
                  <c:v>1016.6910062728247</c:v>
                </c:pt>
                <c:pt idx="121">
                  <c:v>1036.5075930837606</c:v>
                </c:pt>
                <c:pt idx="122">
                  <c:v>1056.3167288563018</c:v>
                </c:pt>
                <c:pt idx="123">
                  <c:v>1076.1185727896852</c:v>
                </c:pt>
                <c:pt idx="124">
                  <c:v>1095.9132777556217</c:v>
                </c:pt>
                <c:pt idx="125">
                  <c:v>991.27743602878684</c:v>
                </c:pt>
                <c:pt idx="126">
                  <c:v>1011.4794861041528</c:v>
                </c:pt>
                <c:pt idx="127">
                  <c:v>1031.6735812464144</c:v>
                </c:pt>
                <c:pt idx="128">
                  <c:v>1051.8598988634806</c:v>
                </c:pt>
                <c:pt idx="129">
                  <c:v>1072.0386090092638</c:v>
                </c:pt>
                <c:pt idx="130">
                  <c:v>1092.2098748239625</c:v>
                </c:pt>
                <c:pt idx="131">
                  <c:v>1112.3738529401787</c:v>
                </c:pt>
                <c:pt idx="132">
                  <c:v>1132.5306938581068</c:v>
                </c:pt>
                <c:pt idx="133">
                  <c:v>1152.680542292667</c:v>
                </c:pt>
                <c:pt idx="134">
                  <c:v>1172.8235374951462</c:v>
                </c:pt>
                <c:pt idx="135">
                  <c:v>1062.7423720711429</c:v>
                </c:pt>
                <c:pt idx="136">
                  <c:v>1083.0737615701685</c:v>
                </c:pt>
                <c:pt idx="137">
                  <c:v>1103.3976784190309</c:v>
                </c:pt>
                <c:pt idx="138">
                  <c:v>1123.714279426873</c:v>
                </c:pt>
                <c:pt idx="139">
                  <c:v>1144.0237152795919</c:v>
                </c:pt>
                <c:pt idx="140">
                  <c:v>1164.326130885561</c:v>
                </c:pt>
                <c:pt idx="141">
                  <c:v>1184.6216656960294</c:v>
                </c:pt>
                <c:pt idx="142">
                  <c:v>1204.9104540024589</c:v>
                </c:pt>
                <c:pt idx="143">
                  <c:v>1225.1926252128317</c:v>
                </c:pt>
                <c:pt idx="144">
                  <c:v>1245.4683041087394</c:v>
                </c:pt>
                <c:pt idx="145">
                  <c:v>1133.4701465490568</c:v>
                </c:pt>
                <c:pt idx="146">
                  <c:v>1154.2386364848433</c:v>
                </c:pt>
                <c:pt idx="147">
                  <c:v>1174.9998567832326</c:v>
                </c:pt>
                <c:pt idx="148">
                  <c:v>1195.7539537666225</c:v>
                </c:pt>
                <c:pt idx="149">
                  <c:v>1216.5010682727723</c:v>
                </c:pt>
                <c:pt idx="150">
                  <c:v>1237.24133595227</c:v>
                </c:pt>
                <c:pt idx="151">
                  <c:v>1257.9748875450507</c:v>
                </c:pt>
                <c:pt idx="152">
                  <c:v>1278.7018491377714</c:v>
                </c:pt>
                <c:pt idx="153">
                  <c:v>1299.4223424036622</c:v>
                </c:pt>
                <c:pt idx="154">
                  <c:v>1320.1364848263104</c:v>
                </c:pt>
                <c:pt idx="155">
                  <c:v>1210.6870753358355</c:v>
                </c:pt>
                <c:pt idx="156">
                  <c:v>1231.7608407148557</c:v>
                </c:pt>
                <c:pt idx="157">
                  <c:v>1252.8276383219807</c:v>
                </c:pt>
                <c:pt idx="158">
                  <c:v>1273.8876016161232</c:v>
                </c:pt>
                <c:pt idx="159">
                  <c:v>1294.9408592917673</c:v>
                </c:pt>
                <c:pt idx="160">
                  <c:v>1315.9875355252809</c:v>
                </c:pt>
                <c:pt idx="161">
                  <c:v>1337.0277502046813</c:v>
                </c:pt>
                <c:pt idx="162">
                  <c:v>1358.0616191442107</c:v>
                </c:pt>
                <c:pt idx="163">
                  <c:v>1379.0892542849588</c:v>
                </c:pt>
                <c:pt idx="164">
                  <c:v>1400.1107638826322</c:v>
                </c:pt>
                <c:pt idx="165">
                  <c:v>1280.453258617744</c:v>
                </c:pt>
                <c:pt idx="166">
                  <c:v>1301.6984623074479</c:v>
                </c:pt>
                <c:pt idx="167">
                  <c:v>1322.937002325961</c:v>
                </c:pt>
                <c:pt idx="168">
                  <c:v>1344.1690005205469</c:v>
                </c:pt>
                <c:pt idx="169">
                  <c:v>1365.394574582634</c:v>
                </c:pt>
                <c:pt idx="170">
                  <c:v>1386.6138382532347</c:v>
                </c:pt>
                <c:pt idx="171">
                  <c:v>1407.8269015151543</c:v>
                </c:pt>
                <c:pt idx="172">
                  <c:v>1429.0338707730373</c:v>
                </c:pt>
                <c:pt idx="173">
                  <c:v>1450.2348490221973</c:v>
                </c:pt>
                <c:pt idx="174">
                  <c:v>1471.4299360070752</c:v>
                </c:pt>
                <c:pt idx="175">
                  <c:v>957.14485926641635</c:v>
                </c:pt>
                <c:pt idx="176">
                  <c:v>951.74141905771182</c:v>
                </c:pt>
                <c:pt idx="177">
                  <c:v>946.33737002622627</c:v>
                </c:pt>
                <c:pt idx="178">
                  <c:v>669.45329662918141</c:v>
                </c:pt>
                <c:pt idx="179">
                  <c:v>667.70308706672074</c:v>
                </c:pt>
                <c:pt idx="180">
                  <c:v>665.95278314604423</c:v>
                </c:pt>
                <c:pt idx="181">
                  <c:v>477.08884532860861</c:v>
                </c:pt>
                <c:pt idx="182">
                  <c:v>475.18128566319916</c:v>
                </c:pt>
                <c:pt idx="183">
                  <c:v>473.27356302136633</c:v>
                </c:pt>
                <c:pt idx="184">
                  <c:v>56.720334359128351</c:v>
                </c:pt>
                <c:pt idx="185">
                  <c:v>56.720334359128351</c:v>
                </c:pt>
                <c:pt idx="186">
                  <c:v>56.720334359128351</c:v>
                </c:pt>
                <c:pt idx="187">
                  <c:v>56.720334359128351</c:v>
                </c:pt>
                <c:pt idx="188">
                  <c:v>56.720334359128351</c:v>
                </c:pt>
                <c:pt idx="189">
                  <c:v>56.720334359128351</c:v>
                </c:pt>
                <c:pt idx="190">
                  <c:v>56.720334359128351</c:v>
                </c:pt>
                <c:pt idx="191">
                  <c:v>56.720334359128351</c:v>
                </c:pt>
                <c:pt idx="192">
                  <c:v>56.720334359128351</c:v>
                </c:pt>
                <c:pt idx="193">
                  <c:v>56.720334359128351</c:v>
                </c:pt>
                <c:pt idx="194">
                  <c:v>56.720334359128351</c:v>
                </c:pt>
                <c:pt idx="195">
                  <c:v>56.720334359128351</c:v>
                </c:pt>
                <c:pt idx="196">
                  <c:v>56.720334359128351</c:v>
                </c:pt>
                <c:pt idx="197">
                  <c:v>56.720334359128351</c:v>
                </c:pt>
                <c:pt idx="198">
                  <c:v>56.720334359128351</c:v>
                </c:pt>
                <c:pt idx="199">
                  <c:v>56.720334359128351</c:v>
                </c:pt>
                <c:pt idx="200">
                  <c:v>56.720334359128351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136.5334356381903</c:v>
                </c:pt>
                <c:pt idx="17">
                  <c:v>158.97616013715958</c:v>
                </c:pt>
                <c:pt idx="18">
                  <c:v>181.34368368345903</c:v>
                </c:pt>
                <c:pt idx="19">
                  <c:v>203.64659563079599</c:v>
                </c:pt>
                <c:pt idx="20">
                  <c:v>225.89297020726829</c:v>
                </c:pt>
                <c:pt idx="21">
                  <c:v>192.69166645650375</c:v>
                </c:pt>
                <c:pt idx="22">
                  <c:v>214.21082329400193</c:v>
                </c:pt>
                <c:pt idx="23">
                  <c:v>235.68019914177421</c:v>
                </c:pt>
                <c:pt idx="24">
                  <c:v>257.10496630927094</c:v>
                </c:pt>
                <c:pt idx="25">
                  <c:v>278.48936400091276</c:v>
                </c:pt>
                <c:pt idx="26">
                  <c:v>240.94637860003544</c:v>
                </c:pt>
                <c:pt idx="27">
                  <c:v>261.61017170872901</c:v>
                </c:pt>
                <c:pt idx="28">
                  <c:v>282.23712370144091</c:v>
                </c:pt>
                <c:pt idx="29">
                  <c:v>302.8303048722828</c:v>
                </c:pt>
                <c:pt idx="30">
                  <c:v>323.39233379750692</c:v>
                </c:pt>
                <c:pt idx="31">
                  <c:v>282.98654127638628</c:v>
                </c:pt>
                <c:pt idx="32">
                  <c:v>302.45616879398887</c:v>
                </c:pt>
                <c:pt idx="33">
                  <c:v>321.89791317588953</c:v>
                </c:pt>
                <c:pt idx="34">
                  <c:v>341.31369475960304</c:v>
                </c:pt>
                <c:pt idx="35">
                  <c:v>360.70519760433922</c:v>
                </c:pt>
                <c:pt idx="36">
                  <c:v>319.28230720978155</c:v>
                </c:pt>
                <c:pt idx="37">
                  <c:v>337.58182519139058</c:v>
                </c:pt>
                <c:pt idx="38">
                  <c:v>355.85951361436696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351.01238382795663</c:v>
                </c:pt>
                <c:pt idx="42">
                  <c:v>367.41226056988836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416.51908689232158</c:v>
                </c:pt>
                <c:pt idx="46">
                  <c:v>375.97851488636047</c:v>
                </c:pt>
                <c:pt idx="47">
                  <c:v>391.23832354179859</c:v>
                </c:pt>
                <c:pt idx="48">
                  <c:v>406.48522456571527</c:v>
                </c:pt>
                <c:pt idx="49">
                  <c:v>421.71977019610949</c:v>
                </c:pt>
                <c:pt idx="50">
                  <c:v>436.94246952460452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417.6336362599788</c:v>
                </c:pt>
                <c:pt idx="57">
                  <c:v>429.88948992506448</c:v>
                </c:pt>
                <c:pt idx="58">
                  <c:v>442.1378364455868</c:v>
                </c:pt>
                <c:pt idx="59">
                  <c:v>454.37891309932888</c:v>
                </c:pt>
                <c:pt idx="60">
                  <c:v>466.61294333655428</c:v>
                </c:pt>
                <c:pt idx="61">
                  <c:v>433.2306823305874</c:v>
                </c:pt>
                <c:pt idx="62">
                  <c:v>444.3640207556935</c:v>
                </c:pt>
                <c:pt idx="63">
                  <c:v>455.49138558575561</c:v>
                </c:pt>
                <c:pt idx="64">
                  <c:v>466.61294333655428</c:v>
                </c:pt>
                <c:pt idx="65">
                  <c:v>477.72885193803239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457.34537744583645</c:v>
                </c:pt>
                <c:pt idx="72">
                  <c:v>466.61294333655451</c:v>
                </c:pt>
                <c:pt idx="73">
                  <c:v>475.87658634735868</c:v>
                </c:pt>
                <c:pt idx="74">
                  <c:v>485.13639362991444</c:v>
                </c:pt>
                <c:pt idx="75">
                  <c:v>494.39244873679655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475.87658634735857</c:v>
                </c:pt>
                <c:pt idx="82">
                  <c:v>483.28473497109502</c:v>
                </c:pt>
                <c:pt idx="83">
                  <c:v>490.69047175093164</c:v>
                </c:pt>
                <c:pt idx="84">
                  <c:v>498.09383823712568</c:v>
                </c:pt>
                <c:pt idx="85">
                  <c:v>505.49487464351961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487.35818597735943</c:v>
                </c:pt>
                <c:pt idx="92">
                  <c:v>493.28191755597277</c:v>
                </c:pt>
                <c:pt idx="93">
                  <c:v>499.20414127497389</c:v>
                </c:pt>
                <c:pt idx="94">
                  <c:v>505.12487755644207</c:v>
                </c:pt>
                <c:pt idx="95">
                  <c:v>511.04414630438487</c:v>
                </c:pt>
                <c:pt idx="96">
                  <c:v>492.91172872261944</c:v>
                </c:pt>
                <c:pt idx="97">
                  <c:v>498.83404607906238</c:v>
                </c:pt>
                <c:pt idx="98">
                  <c:v>504.7548747369737</c:v>
                </c:pt>
                <c:pt idx="99">
                  <c:v>510.67423463217045</c:v>
                </c:pt>
                <c:pt idx="100">
                  <c:v>516.59214520035391</c:v>
                </c:pt>
                <c:pt idx="101">
                  <c:v>492.5415339943097</c:v>
                </c:pt>
                <c:pt idx="102">
                  <c:v>492.5415339943097</c:v>
                </c:pt>
                <c:pt idx="103">
                  <c:v>492.5415339943097</c:v>
                </c:pt>
                <c:pt idx="104">
                  <c:v>492.5415339943097</c:v>
                </c:pt>
                <c:pt idx="105">
                  <c:v>492.5415339943097</c:v>
                </c:pt>
                <c:pt idx="106">
                  <c:v>492.5415339943097</c:v>
                </c:pt>
                <c:pt idx="107">
                  <c:v>492.5415339943097</c:v>
                </c:pt>
                <c:pt idx="108">
                  <c:v>492.5415339943097</c:v>
                </c:pt>
                <c:pt idx="109">
                  <c:v>492.5415339943097</c:v>
                </c:pt>
                <c:pt idx="110">
                  <c:v>492.5415339943097</c:v>
                </c:pt>
                <c:pt idx="111">
                  <c:v>492.5415339943097</c:v>
                </c:pt>
                <c:pt idx="112">
                  <c:v>492.5415339943097</c:v>
                </c:pt>
                <c:pt idx="113">
                  <c:v>492.5415339943097</c:v>
                </c:pt>
                <c:pt idx="114">
                  <c:v>492.5415339943097</c:v>
                </c:pt>
                <c:pt idx="115">
                  <c:v>492.5415339943097</c:v>
                </c:pt>
                <c:pt idx="116">
                  <c:v>492.5415339943097</c:v>
                </c:pt>
                <c:pt idx="117">
                  <c:v>492.5415339943097</c:v>
                </c:pt>
                <c:pt idx="118">
                  <c:v>492.5415339943097</c:v>
                </c:pt>
                <c:pt idx="119">
                  <c:v>492.5415339943097</c:v>
                </c:pt>
                <c:pt idx="120">
                  <c:v>492.5415339943097</c:v>
                </c:pt>
                <c:pt idx="121">
                  <c:v>492.5415339943097</c:v>
                </c:pt>
                <c:pt idx="122">
                  <c:v>492.5415339943097</c:v>
                </c:pt>
                <c:pt idx="123">
                  <c:v>492.5415339943097</c:v>
                </c:pt>
                <c:pt idx="124">
                  <c:v>492.5415339943097</c:v>
                </c:pt>
                <c:pt idx="125">
                  <c:v>492.5415339943097</c:v>
                </c:pt>
                <c:pt idx="126">
                  <c:v>492.5415339943097</c:v>
                </c:pt>
                <c:pt idx="127">
                  <c:v>492.5415339943097</c:v>
                </c:pt>
                <c:pt idx="128">
                  <c:v>492.5415339943097</c:v>
                </c:pt>
                <c:pt idx="129">
                  <c:v>492.5415339943097</c:v>
                </c:pt>
                <c:pt idx="130">
                  <c:v>492.5415339943097</c:v>
                </c:pt>
                <c:pt idx="131">
                  <c:v>492.5415339943097</c:v>
                </c:pt>
                <c:pt idx="132">
                  <c:v>492.5415339943097</c:v>
                </c:pt>
                <c:pt idx="133">
                  <c:v>492.5415339943097</c:v>
                </c:pt>
                <c:pt idx="134">
                  <c:v>492.5415339943097</c:v>
                </c:pt>
                <c:pt idx="135">
                  <c:v>492.5415339943097</c:v>
                </c:pt>
                <c:pt idx="136">
                  <c:v>492.5415339943097</c:v>
                </c:pt>
                <c:pt idx="137">
                  <c:v>492.5415339943097</c:v>
                </c:pt>
                <c:pt idx="138">
                  <c:v>492.5415339943097</c:v>
                </c:pt>
                <c:pt idx="139">
                  <c:v>492.5415339943097</c:v>
                </c:pt>
                <c:pt idx="140">
                  <c:v>492.5415339943097</c:v>
                </c:pt>
                <c:pt idx="141">
                  <c:v>492.5415339943097</c:v>
                </c:pt>
                <c:pt idx="142">
                  <c:v>492.5415339943097</c:v>
                </c:pt>
                <c:pt idx="143">
                  <c:v>492.5415339943097</c:v>
                </c:pt>
                <c:pt idx="144">
                  <c:v>492.5415339943097</c:v>
                </c:pt>
                <c:pt idx="145">
                  <c:v>492.5415339943097</c:v>
                </c:pt>
                <c:pt idx="146">
                  <c:v>492.5415339943097</c:v>
                </c:pt>
                <c:pt idx="147">
                  <c:v>492.5415339943097</c:v>
                </c:pt>
                <c:pt idx="148">
                  <c:v>492.5415339943097</c:v>
                </c:pt>
                <c:pt idx="149">
                  <c:v>492.5415339943097</c:v>
                </c:pt>
                <c:pt idx="150">
                  <c:v>492.5415339943097</c:v>
                </c:pt>
                <c:pt idx="151">
                  <c:v>492.5415339943097</c:v>
                </c:pt>
                <c:pt idx="152">
                  <c:v>492.5415339943097</c:v>
                </c:pt>
                <c:pt idx="153">
                  <c:v>492.5415339943097</c:v>
                </c:pt>
                <c:pt idx="154">
                  <c:v>492.5415339943097</c:v>
                </c:pt>
                <c:pt idx="155">
                  <c:v>492.5415339943097</c:v>
                </c:pt>
                <c:pt idx="156">
                  <c:v>492.5415339943097</c:v>
                </c:pt>
                <c:pt idx="157">
                  <c:v>492.5415339943097</c:v>
                </c:pt>
                <c:pt idx="158">
                  <c:v>492.5415339943097</c:v>
                </c:pt>
                <c:pt idx="159">
                  <c:v>492.5415339943097</c:v>
                </c:pt>
                <c:pt idx="160">
                  <c:v>492.5415339943097</c:v>
                </c:pt>
                <c:pt idx="161">
                  <c:v>492.5415339943097</c:v>
                </c:pt>
                <c:pt idx="162">
                  <c:v>492.5415339943097</c:v>
                </c:pt>
                <c:pt idx="163">
                  <c:v>492.5415339943097</c:v>
                </c:pt>
                <c:pt idx="164">
                  <c:v>492.5415339943097</c:v>
                </c:pt>
                <c:pt idx="165">
                  <c:v>492.5415339943097</c:v>
                </c:pt>
                <c:pt idx="166">
                  <c:v>492.5415339943097</c:v>
                </c:pt>
                <c:pt idx="167">
                  <c:v>492.5415339943097</c:v>
                </c:pt>
                <c:pt idx="168">
                  <c:v>492.5415339943097</c:v>
                </c:pt>
                <c:pt idx="169">
                  <c:v>492.5415339943097</c:v>
                </c:pt>
                <c:pt idx="170">
                  <c:v>492.5415339943097</c:v>
                </c:pt>
                <c:pt idx="171">
                  <c:v>492.5415339943097</c:v>
                </c:pt>
                <c:pt idx="172">
                  <c:v>492.5415339943097</c:v>
                </c:pt>
                <c:pt idx="173">
                  <c:v>492.5415339943097</c:v>
                </c:pt>
                <c:pt idx="174">
                  <c:v>492.5415339943097</c:v>
                </c:pt>
                <c:pt idx="175">
                  <c:v>492.5415339943097</c:v>
                </c:pt>
                <c:pt idx="176">
                  <c:v>492.5415339943097</c:v>
                </c:pt>
                <c:pt idx="177">
                  <c:v>492.5415339943097</c:v>
                </c:pt>
                <c:pt idx="178">
                  <c:v>492.5415339943097</c:v>
                </c:pt>
                <c:pt idx="179">
                  <c:v>492.5415339943097</c:v>
                </c:pt>
                <c:pt idx="180">
                  <c:v>492.5415339943097</c:v>
                </c:pt>
                <c:pt idx="181">
                  <c:v>492.5415339943097</c:v>
                </c:pt>
                <c:pt idx="182">
                  <c:v>492.5415339943097</c:v>
                </c:pt>
                <c:pt idx="183">
                  <c:v>492.5415339943097</c:v>
                </c:pt>
                <c:pt idx="184">
                  <c:v>492.5415339943097</c:v>
                </c:pt>
                <c:pt idx="185">
                  <c:v>492.5415339943097</c:v>
                </c:pt>
                <c:pt idx="186">
                  <c:v>492.5415339943097</c:v>
                </c:pt>
                <c:pt idx="187">
                  <c:v>492.5415339943097</c:v>
                </c:pt>
                <c:pt idx="188">
                  <c:v>492.5415339943097</c:v>
                </c:pt>
                <c:pt idx="189">
                  <c:v>492.5415339943097</c:v>
                </c:pt>
                <c:pt idx="190">
                  <c:v>492.5415339943097</c:v>
                </c:pt>
                <c:pt idx="191">
                  <c:v>492.5415339943097</c:v>
                </c:pt>
                <c:pt idx="192">
                  <c:v>492.5415339943097</c:v>
                </c:pt>
                <c:pt idx="193">
                  <c:v>492.5415339943097</c:v>
                </c:pt>
                <c:pt idx="194">
                  <c:v>492.5415339943097</c:v>
                </c:pt>
                <c:pt idx="195">
                  <c:v>492.5415339943097</c:v>
                </c:pt>
                <c:pt idx="196">
                  <c:v>492.5415339943097</c:v>
                </c:pt>
                <c:pt idx="197">
                  <c:v>492.5415339943097</c:v>
                </c:pt>
                <c:pt idx="198">
                  <c:v>492.5415339943097</c:v>
                </c:pt>
                <c:pt idx="199">
                  <c:v>492.5415339943097</c:v>
                </c:pt>
                <c:pt idx="200">
                  <c:v>492.5415339943097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3.6730282214288827</c:v>
                </c:pt>
                <c:pt idx="2">
                  <c:v>5.0830721403463937</c:v>
                </c:pt>
                <c:pt idx="3">
                  <c:v>7.036679533704671</c:v>
                </c:pt>
                <c:pt idx="4">
                  <c:v>9.7442075368743222</c:v>
                </c:pt>
                <c:pt idx="5">
                  <c:v>13.497714670318894</c:v>
                </c:pt>
                <c:pt idx="6">
                  <c:v>18.702798513212141</c:v>
                </c:pt>
                <c:pt idx="7">
                  <c:v>25.92287762963684</c:v>
                </c:pt>
                <c:pt idx="8">
                  <c:v>35.940795178890447</c:v>
                </c:pt>
                <c:pt idx="9">
                  <c:v>49.844538070800986</c:v>
                </c:pt>
                <c:pt idx="10">
                  <c:v>69.146536639181463</c:v>
                </c:pt>
                <c:pt idx="11">
                  <c:v>89.481359471532414</c:v>
                </c:pt>
                <c:pt idx="12">
                  <c:v>109.69969907041973</c:v>
                </c:pt>
                <c:pt idx="13">
                  <c:v>129.82617251251659</c:v>
                </c:pt>
                <c:pt idx="14">
                  <c:v>149.87707112836947</c:v>
                </c:pt>
                <c:pt idx="15">
                  <c:v>169.8639461155727</c:v>
                </c:pt>
                <c:pt idx="16">
                  <c:v>195.22253928938787</c:v>
                </c:pt>
                <c:pt idx="17">
                  <c:v>220.50453226750395</c:v>
                </c:pt>
                <c:pt idx="18">
                  <c:v>245.71994542966834</c:v>
                </c:pt>
                <c:pt idx="19">
                  <c:v>270.87657100003173</c:v>
                </c:pt>
                <c:pt idx="20">
                  <c:v>295.98063417932605</c:v>
                </c:pt>
                <c:pt idx="21">
                  <c:v>197.48280714753739</c:v>
                </c:pt>
                <c:pt idx="22">
                  <c:v>220.50453226750395</c:v>
                </c:pt>
                <c:pt idx="23">
                  <c:v>243.47106182824413</c:v>
                </c:pt>
                <c:pt idx="24">
                  <c:v>266.38833386373528</c:v>
                </c:pt>
                <c:pt idx="25">
                  <c:v>289.26118046969754</c:v>
                </c:pt>
                <c:pt idx="26">
                  <c:v>252.91325418581559</c:v>
                </c:pt>
                <c:pt idx="27">
                  <c:v>274.91455293818166</c:v>
                </c:pt>
                <c:pt idx="28">
                  <c:v>296.87630238617862</c:v>
                </c:pt>
                <c:pt idx="29">
                  <c:v>318.80183833443067</c:v>
                </c:pt>
                <c:pt idx="30">
                  <c:v>340.6940002860228</c:v>
                </c:pt>
                <c:pt idx="31">
                  <c:v>300.90606654813729</c:v>
                </c:pt>
                <c:pt idx="32">
                  <c:v>321.48425180635394</c:v>
                </c:pt>
                <c:pt idx="33">
                  <c:v>342.03330890235503</c:v>
                </c:pt>
                <c:pt idx="34">
                  <c:v>362.55523309892413</c:v>
                </c:pt>
                <c:pt idx="35">
                  <c:v>383.05177541071208</c:v>
                </c:pt>
                <c:pt idx="36">
                  <c:v>342.4797194558883</c:v>
                </c:pt>
                <c:pt idx="37">
                  <c:v>362.10938015631001</c:v>
                </c:pt>
                <c:pt idx="38">
                  <c:v>381.71578669021255</c:v>
                </c:pt>
                <c:pt idx="39">
                  <c:v>401.30030091052237</c:v>
                </c:pt>
                <c:pt idx="40">
                  <c:v>420.864140955106</c:v>
                </c:pt>
                <c:pt idx="41">
                  <c:v>378.59808340312696</c:v>
                </c:pt>
                <c:pt idx="42">
                  <c:v>396.40615590256056</c:v>
                </c:pt>
                <c:pt idx="43">
                  <c:v>414.19690225230175</c:v>
                </c:pt>
                <c:pt idx="44">
                  <c:v>431.97117107689922</c:v>
                </c:pt>
                <c:pt idx="45">
                  <c:v>449.72973549516246</c:v>
                </c:pt>
                <c:pt idx="46">
                  <c:v>408.416756548705</c:v>
                </c:pt>
                <c:pt idx="47">
                  <c:v>424.86338979756653</c:v>
                </c:pt>
                <c:pt idx="48">
                  <c:v>441.29632927906988</c:v>
                </c:pt>
                <c:pt idx="49">
                  <c:v>457.71615652908685</c:v>
                </c:pt>
                <c:pt idx="50">
                  <c:v>474.12340797215165</c:v>
                </c:pt>
                <c:pt idx="51">
                  <c:v>435.52411678963432</c:v>
                </c:pt>
                <c:pt idx="52">
                  <c:v>450.17350463671522</c:v>
                </c:pt>
                <c:pt idx="53">
                  <c:v>464.81269749872439</c:v>
                </c:pt>
                <c:pt idx="54">
                  <c:v>479.44206160972567</c:v>
                </c:pt>
                <c:pt idx="55">
                  <c:v>494.06193903689768</c:v>
                </c:pt>
                <c:pt idx="56">
                  <c:v>456.38529460741091</c:v>
                </c:pt>
                <c:pt idx="57">
                  <c:v>469.69022691951341</c:v>
                </c:pt>
                <c:pt idx="58">
                  <c:v>482.98713293042402</c:v>
                </c:pt>
                <c:pt idx="59">
                  <c:v>496.27626470453976</c:v>
                </c:pt>
                <c:pt idx="60">
                  <c:v>509.55785970842743</c:v>
                </c:pt>
                <c:pt idx="61">
                  <c:v>475.45318983876706</c:v>
                </c:pt>
                <c:pt idx="62">
                  <c:v>487.86070439311379</c:v>
                </c:pt>
                <c:pt idx="63">
                  <c:v>500.26152412217448</c:v>
                </c:pt>
                <c:pt idx="64">
                  <c:v>512.65583834806694</c:v>
                </c:pt>
                <c:pt idx="65">
                  <c:v>525.04382649327351</c:v>
                </c:pt>
                <c:pt idx="66">
                  <c:v>491.84740297234742</c:v>
                </c:pt>
                <c:pt idx="67">
                  <c:v>502.91798999726456</c:v>
                </c:pt>
                <c:pt idx="68">
                  <c:v>513.98342229938953</c:v>
                </c:pt>
                <c:pt idx="69">
                  <c:v>525.04382649327351</c:v>
                </c:pt>
                <c:pt idx="70">
                  <c:v>536.099323424212</c:v>
                </c:pt>
                <c:pt idx="71">
                  <c:v>506.01682508175622</c:v>
                </c:pt>
                <c:pt idx="72">
                  <c:v>515.75342165232314</c:v>
                </c:pt>
                <c:pt idx="73">
                  <c:v>525.48613980439268</c:v>
                </c:pt>
                <c:pt idx="74">
                  <c:v>535.21506150486687</c:v>
                </c:pt>
                <c:pt idx="75">
                  <c:v>544.94026549750731</c:v>
                </c:pt>
                <c:pt idx="76">
                  <c:v>518.4081804575975</c:v>
                </c:pt>
                <c:pt idx="77">
                  <c:v>527.25531469060445</c:v>
                </c:pt>
                <c:pt idx="78">
                  <c:v>536.099323424212</c:v>
                </c:pt>
                <c:pt idx="79">
                  <c:v>544.94026549750731</c:v>
                </c:pt>
                <c:pt idx="80">
                  <c:v>553.77819768444851</c:v>
                </c:pt>
                <c:pt idx="81">
                  <c:v>528.58211378930434</c:v>
                </c:pt>
                <c:pt idx="82">
                  <c:v>536.54144288093755</c:v>
                </c:pt>
                <c:pt idx="83">
                  <c:v>544.49829034246511</c:v>
                </c:pt>
                <c:pt idx="84">
                  <c:v>552.45269756028677</c:v>
                </c:pt>
                <c:pt idx="85">
                  <c:v>560.40470463156919</c:v>
                </c:pt>
                <c:pt idx="86">
                  <c:v>536.099323424212</c:v>
                </c:pt>
                <c:pt idx="87">
                  <c:v>542.7303143394812</c:v>
                </c:pt>
                <c:pt idx="88">
                  <c:v>549.35960435614891</c:v>
                </c:pt>
                <c:pt idx="89">
                  <c:v>555.98721690157754</c:v>
                </c:pt>
                <c:pt idx="90">
                  <c:v>562.61317479886077</c:v>
                </c:pt>
                <c:pt idx="91">
                  <c:v>542.7303143394812</c:v>
                </c:pt>
                <c:pt idx="92">
                  <c:v>549.35960435614891</c:v>
                </c:pt>
                <c:pt idx="93">
                  <c:v>555.98721690157754</c:v>
                </c:pt>
                <c:pt idx="94">
                  <c:v>562.61317479886077</c:v>
                </c:pt>
                <c:pt idx="95">
                  <c:v>569.23750028949542</c:v>
                </c:pt>
                <c:pt idx="96">
                  <c:v>549.35960435614891</c:v>
                </c:pt>
                <c:pt idx="97">
                  <c:v>555.98721690157754</c:v>
                </c:pt>
                <c:pt idx="98">
                  <c:v>562.61317479886077</c:v>
                </c:pt>
                <c:pt idx="99">
                  <c:v>569.23750028949542</c:v>
                </c:pt>
                <c:pt idx="100">
                  <c:v>575.86021505494898</c:v>
                </c:pt>
                <c:pt idx="101">
                  <c:v>549.35960435614891</c:v>
                </c:pt>
                <c:pt idx="102">
                  <c:v>549.35960435614891</c:v>
                </c:pt>
                <c:pt idx="103">
                  <c:v>549.35960435614891</c:v>
                </c:pt>
                <c:pt idx="104">
                  <c:v>549.35960435614891</c:v>
                </c:pt>
                <c:pt idx="105">
                  <c:v>549.35960435614891</c:v>
                </c:pt>
                <c:pt idx="106">
                  <c:v>549.35960435614891</c:v>
                </c:pt>
                <c:pt idx="107">
                  <c:v>549.35960435614891</c:v>
                </c:pt>
                <c:pt idx="108">
                  <c:v>549.35960435614891</c:v>
                </c:pt>
                <c:pt idx="109">
                  <c:v>549.35960435614891</c:v>
                </c:pt>
                <c:pt idx="110">
                  <c:v>549.35960435614891</c:v>
                </c:pt>
                <c:pt idx="111">
                  <c:v>549.35960435614891</c:v>
                </c:pt>
                <c:pt idx="112">
                  <c:v>549.35960435614891</c:v>
                </c:pt>
                <c:pt idx="113">
                  <c:v>549.35960435614891</c:v>
                </c:pt>
                <c:pt idx="114">
                  <c:v>549.35960435614891</c:v>
                </c:pt>
                <c:pt idx="115">
                  <c:v>549.35960435614891</c:v>
                </c:pt>
                <c:pt idx="116">
                  <c:v>549.35960435614891</c:v>
                </c:pt>
                <c:pt idx="117">
                  <c:v>549.35960435614891</c:v>
                </c:pt>
                <c:pt idx="118">
                  <c:v>549.35960435614891</c:v>
                </c:pt>
                <c:pt idx="119">
                  <c:v>549.35960435614891</c:v>
                </c:pt>
                <c:pt idx="120">
                  <c:v>549.35960435614891</c:v>
                </c:pt>
                <c:pt idx="121">
                  <c:v>549.35960435614891</c:v>
                </c:pt>
                <c:pt idx="122">
                  <c:v>549.35960435614891</c:v>
                </c:pt>
                <c:pt idx="123">
                  <c:v>549.35960435614891</c:v>
                </c:pt>
                <c:pt idx="124">
                  <c:v>549.35960435614891</c:v>
                </c:pt>
                <c:pt idx="125">
                  <c:v>549.35960435614891</c:v>
                </c:pt>
                <c:pt idx="126">
                  <c:v>549.35960435614891</c:v>
                </c:pt>
                <c:pt idx="127">
                  <c:v>549.35960435614891</c:v>
                </c:pt>
                <c:pt idx="128">
                  <c:v>549.35960435614891</c:v>
                </c:pt>
                <c:pt idx="129">
                  <c:v>549.35960435614891</c:v>
                </c:pt>
                <c:pt idx="130">
                  <c:v>549.35960435614891</c:v>
                </c:pt>
                <c:pt idx="131">
                  <c:v>549.35960435614891</c:v>
                </c:pt>
                <c:pt idx="132">
                  <c:v>549.35960435614891</c:v>
                </c:pt>
                <c:pt idx="133">
                  <c:v>549.35960435614891</c:v>
                </c:pt>
                <c:pt idx="134">
                  <c:v>549.35960435614891</c:v>
                </c:pt>
                <c:pt idx="135">
                  <c:v>549.35960435614891</c:v>
                </c:pt>
                <c:pt idx="136">
                  <c:v>549.35960435614891</c:v>
                </c:pt>
                <c:pt idx="137">
                  <c:v>549.35960435614891</c:v>
                </c:pt>
                <c:pt idx="138">
                  <c:v>549.35960435614891</c:v>
                </c:pt>
                <c:pt idx="139">
                  <c:v>549.35960435614891</c:v>
                </c:pt>
                <c:pt idx="140">
                  <c:v>549.35960435614891</c:v>
                </c:pt>
                <c:pt idx="141">
                  <c:v>549.35960435614891</c:v>
                </c:pt>
                <c:pt idx="142">
                  <c:v>549.35960435614891</c:v>
                </c:pt>
                <c:pt idx="143">
                  <c:v>549.35960435614891</c:v>
                </c:pt>
                <c:pt idx="144">
                  <c:v>549.35960435614891</c:v>
                </c:pt>
                <c:pt idx="145">
                  <c:v>549.35960435614891</c:v>
                </c:pt>
                <c:pt idx="146">
                  <c:v>549.35960435614891</c:v>
                </c:pt>
                <c:pt idx="147">
                  <c:v>549.35960435614891</c:v>
                </c:pt>
                <c:pt idx="148">
                  <c:v>549.35960435614891</c:v>
                </c:pt>
                <c:pt idx="149">
                  <c:v>549.35960435614891</c:v>
                </c:pt>
                <c:pt idx="150">
                  <c:v>549.35960435614891</c:v>
                </c:pt>
                <c:pt idx="151">
                  <c:v>549.35960435614891</c:v>
                </c:pt>
                <c:pt idx="152">
                  <c:v>549.35960435614891</c:v>
                </c:pt>
                <c:pt idx="153">
                  <c:v>549.35960435614891</c:v>
                </c:pt>
                <c:pt idx="154">
                  <c:v>549.35960435614891</c:v>
                </c:pt>
                <c:pt idx="155">
                  <c:v>549.35960435614891</c:v>
                </c:pt>
                <c:pt idx="156">
                  <c:v>549.35960435614891</c:v>
                </c:pt>
                <c:pt idx="157">
                  <c:v>549.35960435614891</c:v>
                </c:pt>
                <c:pt idx="158">
                  <c:v>549.35960435614891</c:v>
                </c:pt>
                <c:pt idx="159">
                  <c:v>549.35960435614891</c:v>
                </c:pt>
                <c:pt idx="160">
                  <c:v>549.35960435614891</c:v>
                </c:pt>
                <c:pt idx="161">
                  <c:v>549.35960435614891</c:v>
                </c:pt>
                <c:pt idx="162">
                  <c:v>549.35960435614891</c:v>
                </c:pt>
                <c:pt idx="163">
                  <c:v>549.35960435614891</c:v>
                </c:pt>
                <c:pt idx="164">
                  <c:v>549.35960435614891</c:v>
                </c:pt>
                <c:pt idx="165">
                  <c:v>549.35960435614891</c:v>
                </c:pt>
                <c:pt idx="166">
                  <c:v>549.35960435614891</c:v>
                </c:pt>
                <c:pt idx="167">
                  <c:v>549.35960435614891</c:v>
                </c:pt>
                <c:pt idx="168">
                  <c:v>549.35960435614891</c:v>
                </c:pt>
                <c:pt idx="169">
                  <c:v>549.35960435614891</c:v>
                </c:pt>
                <c:pt idx="170">
                  <c:v>549.35960435614891</c:v>
                </c:pt>
                <c:pt idx="171">
                  <c:v>549.35960435614891</c:v>
                </c:pt>
                <c:pt idx="172">
                  <c:v>549.35960435614891</c:v>
                </c:pt>
                <c:pt idx="173">
                  <c:v>549.35960435614891</c:v>
                </c:pt>
                <c:pt idx="174">
                  <c:v>549.35960435614891</c:v>
                </c:pt>
                <c:pt idx="175">
                  <c:v>549.35960435614891</c:v>
                </c:pt>
                <c:pt idx="176">
                  <c:v>549.35960435614891</c:v>
                </c:pt>
                <c:pt idx="177">
                  <c:v>549.35960435614891</c:v>
                </c:pt>
                <c:pt idx="178">
                  <c:v>549.35960435614891</c:v>
                </c:pt>
                <c:pt idx="179">
                  <c:v>549.35960435614891</c:v>
                </c:pt>
                <c:pt idx="180">
                  <c:v>549.35960435614891</c:v>
                </c:pt>
                <c:pt idx="181">
                  <c:v>549.35960435614891</c:v>
                </c:pt>
                <c:pt idx="182">
                  <c:v>549.35960435614891</c:v>
                </c:pt>
                <c:pt idx="183">
                  <c:v>549.35960435614891</c:v>
                </c:pt>
                <c:pt idx="184">
                  <c:v>549.35960435614891</c:v>
                </c:pt>
                <c:pt idx="185">
                  <c:v>549.35960435614891</c:v>
                </c:pt>
                <c:pt idx="186">
                  <c:v>549.35960435614891</c:v>
                </c:pt>
                <c:pt idx="187">
                  <c:v>549.35960435614891</c:v>
                </c:pt>
                <c:pt idx="188">
                  <c:v>549.35960435614891</c:v>
                </c:pt>
                <c:pt idx="189">
                  <c:v>549.35960435614891</c:v>
                </c:pt>
                <c:pt idx="190">
                  <c:v>549.35960435614891</c:v>
                </c:pt>
                <c:pt idx="191">
                  <c:v>549.35960435614891</c:v>
                </c:pt>
                <c:pt idx="192">
                  <c:v>549.35960435614891</c:v>
                </c:pt>
                <c:pt idx="193">
                  <c:v>549.35960435614891</c:v>
                </c:pt>
                <c:pt idx="194">
                  <c:v>549.35960435614891</c:v>
                </c:pt>
                <c:pt idx="195">
                  <c:v>549.35960435614891</c:v>
                </c:pt>
                <c:pt idx="196">
                  <c:v>549.35960435614891</c:v>
                </c:pt>
                <c:pt idx="197">
                  <c:v>549.35960435614891</c:v>
                </c:pt>
                <c:pt idx="198">
                  <c:v>549.35960435614891</c:v>
                </c:pt>
                <c:pt idx="199">
                  <c:v>549.35960435614891</c:v>
                </c:pt>
                <c:pt idx="200">
                  <c:v>549.35960435614891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2.0133204889502982</c:v>
                </c:pt>
                <c:pt idx="2">
                  <c:v>2.3400570755338088</c:v>
                </c:pt>
                <c:pt idx="3">
                  <c:v>2.7200137873107573</c:v>
                </c:pt>
                <c:pt idx="4">
                  <c:v>3.1618893720764873</c:v>
                </c:pt>
                <c:pt idx="5">
                  <c:v>3.6758089901491329</c:v>
                </c:pt>
                <c:pt idx="6">
                  <c:v>4.2735588227099699</c:v>
                </c:pt>
                <c:pt idx="7">
                  <c:v>4.9688593750181758</c:v>
                </c:pt>
                <c:pt idx="8">
                  <c:v>5.7776838729980859</c:v>
                </c:pt>
                <c:pt idx="9">
                  <c:v>6.7186292122262836</c:v>
                </c:pt>
                <c:pt idx="10">
                  <c:v>7.8133481550308481</c:v>
                </c:pt>
                <c:pt idx="11">
                  <c:v>9.0870529135721636</c:v>
                </c:pt>
                <c:pt idx="12">
                  <c:v>10.569101938608037</c:v>
                </c:pt>
                <c:pt idx="13">
                  <c:v>12.293683695063288</c:v>
                </c:pt>
                <c:pt idx="14">
                  <c:v>14.300613493089321</c:v>
                </c:pt>
                <c:pt idx="15">
                  <c:v>16.636262111344909</c:v>
                </c:pt>
                <c:pt idx="16">
                  <c:v>19.354638061153413</c:v>
                </c:pt>
                <c:pt idx="17">
                  <c:v>22.518648969973725</c:v>
                </c:pt>
                <c:pt idx="18">
                  <c:v>26.201571796590571</c:v>
                </c:pt>
                <c:pt idx="19">
                  <c:v>30.488766529329187</c:v>
                </c:pt>
                <c:pt idx="20">
                  <c:v>35.479673779995288</c:v>
                </c:pt>
                <c:pt idx="21">
                  <c:v>41.290143407341738</c:v>
                </c:pt>
                <c:pt idx="22">
                  <c:v>48.055149144795053</c:v>
                </c:pt>
                <c:pt idx="23">
                  <c:v>55.931953354825474</c:v>
                </c:pt>
                <c:pt idx="24">
                  <c:v>65.103796704834011</c:v>
                </c:pt>
                <c:pt idx="25">
                  <c:v>75.784200011344112</c:v>
                </c:pt>
                <c:pt idx="26">
                  <c:v>88.22198002777111</c:v>
                </c:pt>
                <c:pt idx="27">
                  <c:v>102.70709790294318</c:v>
                </c:pt>
                <c:pt idx="28">
                  <c:v>119.57747881771223</c:v>
                </c:pt>
                <c:pt idx="29">
                  <c:v>139.22696438800548</c:v>
                </c:pt>
                <c:pt idx="30">
                  <c:v>162.11458635617211</c:v>
                </c:pt>
                <c:pt idx="31">
                  <c:v>185.61539715809991</c:v>
                </c:pt>
                <c:pt idx="32">
                  <c:v>209.04667770377137</c:v>
                </c:pt>
                <c:pt idx="33">
                  <c:v>232.41732045350741</c:v>
                </c:pt>
                <c:pt idx="34">
                  <c:v>255.73428026148258</c:v>
                </c:pt>
                <c:pt idx="35">
                  <c:v>224.47643932061146</c:v>
                </c:pt>
                <c:pt idx="36">
                  <c:v>244.41716068345602</c:v>
                </c:pt>
                <c:pt idx="37">
                  <c:v>264.32091238072542</c:v>
                </c:pt>
                <c:pt idx="38">
                  <c:v>284.19086926749952</c:v>
                </c:pt>
                <c:pt idx="39">
                  <c:v>304.02972586488534</c:v>
                </c:pt>
                <c:pt idx="40">
                  <c:v>323.83979629893969</c:v>
                </c:pt>
                <c:pt idx="41">
                  <c:v>343.62308847706146</c:v>
                </c:pt>
                <c:pt idx="42">
                  <c:v>363.38136027408137</c:v>
                </c:pt>
                <c:pt idx="43">
                  <c:v>304.04767921794803</c:v>
                </c:pt>
                <c:pt idx="44">
                  <c:v>324.16250117122479</c:v>
                </c:pt>
                <c:pt idx="45">
                  <c:v>344.24974479192775</c:v>
                </c:pt>
                <c:pt idx="46">
                  <c:v>364.31124489690666</c:v>
                </c:pt>
                <c:pt idx="47">
                  <c:v>384.34861779296125</c:v>
                </c:pt>
                <c:pt idx="48">
                  <c:v>404.3632975699125</c:v>
                </c:pt>
                <c:pt idx="49">
                  <c:v>424.35656483119902</c:v>
                </c:pt>
                <c:pt idx="50">
                  <c:v>444.32956972693114</c:v>
                </c:pt>
                <c:pt idx="51">
                  <c:v>368.60235032827194</c:v>
                </c:pt>
                <c:pt idx="52">
                  <c:v>387.98475346094483</c:v>
                </c:pt>
                <c:pt idx="53">
                  <c:v>407.34614144471084</c:v>
                </c:pt>
                <c:pt idx="54">
                  <c:v>426.68765314436837</c:v>
                </c:pt>
                <c:pt idx="55">
                  <c:v>446.01031580266863</c:v>
                </c:pt>
                <c:pt idx="56">
                  <c:v>465.31506044157101</c:v>
                </c:pt>
                <c:pt idx="57">
                  <c:v>484.60273457484709</c:v>
                </c:pt>
                <c:pt idx="58">
                  <c:v>503.87411279183601</c:v>
                </c:pt>
                <c:pt idx="59">
                  <c:v>434.01775405463621</c:v>
                </c:pt>
                <c:pt idx="60">
                  <c:v>452.62516071732449</c:v>
                </c:pt>
                <c:pt idx="61">
                  <c:v>471.21621806479902</c:v>
                </c:pt>
                <c:pt idx="62">
                  <c:v>489.79166153782108</c:v>
                </c:pt>
                <c:pt idx="63">
                  <c:v>508.35216627672344</c:v>
                </c:pt>
                <c:pt idx="64">
                  <c:v>526.8983541316984</c:v>
                </c:pt>
                <c:pt idx="65">
                  <c:v>545.43079963508615</c:v>
                </c:pt>
                <c:pt idx="66">
                  <c:v>563.95003512009703</c:v>
                </c:pt>
                <c:pt idx="67">
                  <c:v>479.92813632225892</c:v>
                </c:pt>
                <c:pt idx="68">
                  <c:v>497.20341002800791</c:v>
                </c:pt>
                <c:pt idx="69">
                  <c:v>514.46597450850732</c:v>
                </c:pt>
                <c:pt idx="70">
                  <c:v>531.71631601563649</c:v>
                </c:pt>
                <c:pt idx="71">
                  <c:v>548.95488669595852</c:v>
                </c:pt>
                <c:pt idx="72">
                  <c:v>566.18210800067766</c:v>
                </c:pt>
                <c:pt idx="73">
                  <c:v>583.39837365918845</c:v>
                </c:pt>
                <c:pt idx="74">
                  <c:v>600.60405228355751</c:v>
                </c:pt>
                <c:pt idx="75">
                  <c:v>517.30578054965929</c:v>
                </c:pt>
                <c:pt idx="76">
                  <c:v>533.5538527832249</c:v>
                </c:pt>
                <c:pt idx="77">
                  <c:v>549.79152164269385</c:v>
                </c:pt>
                <c:pt idx="78">
                  <c:v>566.01913748722507</c:v>
                </c:pt>
                <c:pt idx="79">
                  <c:v>582.2370289598756</c:v>
                </c:pt>
                <c:pt idx="80">
                  <c:v>598.44550491346138</c:v>
                </c:pt>
                <c:pt idx="81">
                  <c:v>614.64485611703446</c:v>
                </c:pt>
                <c:pt idx="82">
                  <c:v>630.83535677321004</c:v>
                </c:pt>
                <c:pt idx="83">
                  <c:v>570.28439123418207</c:v>
                </c:pt>
                <c:pt idx="84">
                  <c:v>586.06432736633326</c:v>
                </c:pt>
                <c:pt idx="85">
                  <c:v>601.83541358836965</c:v>
                </c:pt>
                <c:pt idx="86">
                  <c:v>617.59791433791872</c:v>
                </c:pt>
                <c:pt idx="87">
                  <c:v>633.35207946241906</c:v>
                </c:pt>
                <c:pt idx="88">
                  <c:v>649.09814537449074</c:v>
                </c:pt>
                <c:pt idx="89">
                  <c:v>664.83633608943819</c:v>
                </c:pt>
                <c:pt idx="90">
                  <c:v>680.56686415947388</c:v>
                </c:pt>
                <c:pt idx="91">
                  <c:v>606.37118463845127</c:v>
                </c:pt>
                <c:pt idx="92">
                  <c:v>621.58673095978372</c:v>
                </c:pt>
                <c:pt idx="93">
                  <c:v>636.79456485474964</c:v>
                </c:pt>
                <c:pt idx="94">
                  <c:v>651.9948963425187</c:v>
                </c:pt>
                <c:pt idx="95">
                  <c:v>667.18792485759263</c:v>
                </c:pt>
                <c:pt idx="96">
                  <c:v>682.37384001710939</c:v>
                </c:pt>
                <c:pt idx="97">
                  <c:v>697.55282231633737</c:v>
                </c:pt>
                <c:pt idx="98">
                  <c:v>712.72504376053314</c:v>
                </c:pt>
                <c:pt idx="99">
                  <c:v>727.89066844023682</c:v>
                </c:pt>
                <c:pt idx="100">
                  <c:v>743.04985305616901</c:v>
                </c:pt>
                <c:pt idx="101">
                  <c:v>636.95713677264314</c:v>
                </c:pt>
                <c:pt idx="102">
                  <c:v>651.17535474646229</c:v>
                </c:pt>
                <c:pt idx="103">
                  <c:v>665.3871740081355</c:v>
                </c:pt>
                <c:pt idx="104">
                  <c:v>679.59275039999034</c:v>
                </c:pt>
                <c:pt idx="105">
                  <c:v>693.79223272205252</c:v>
                </c:pt>
                <c:pt idx="106">
                  <c:v>707.98576319087806</c:v>
                </c:pt>
                <c:pt idx="107">
                  <c:v>722.17347785970469</c:v>
                </c:pt>
                <c:pt idx="108">
                  <c:v>736.35550700389251</c:v>
                </c:pt>
                <c:pt idx="109">
                  <c:v>750.53197547515208</c:v>
                </c:pt>
                <c:pt idx="110">
                  <c:v>764.70300302763644</c:v>
                </c:pt>
                <c:pt idx="111">
                  <c:v>684.19201036188235</c:v>
                </c:pt>
                <c:pt idx="112">
                  <c:v>698.47138721369356</c:v>
                </c:pt>
                <c:pt idx="113">
                  <c:v>712.7447894126708</c:v>
                </c:pt>
                <c:pt idx="114">
                  <c:v>727.01235338292543</c:v>
                </c:pt>
                <c:pt idx="115">
                  <c:v>741.27420976118992</c:v>
                </c:pt>
                <c:pt idx="116">
                  <c:v>755.53048375125354</c:v>
                </c:pt>
                <c:pt idx="117">
                  <c:v>769.78129545027389</c:v>
                </c:pt>
                <c:pt idx="118">
                  <c:v>784.02676014969018</c:v>
                </c:pt>
                <c:pt idx="119">
                  <c:v>798.26698861315026</c:v>
                </c:pt>
                <c:pt idx="120">
                  <c:v>812.5020873335892</c:v>
                </c:pt>
                <c:pt idx="121">
                  <c:v>741.72094720671339</c:v>
                </c:pt>
                <c:pt idx="122">
                  <c:v>756.07424929440469</c:v>
                </c:pt>
                <c:pt idx="123">
                  <c:v>770.4220188770355</c:v>
                </c:pt>
                <c:pt idx="124">
                  <c:v>784.76437342380632</c:v>
                </c:pt>
                <c:pt idx="125">
                  <c:v>799.10142576362159</c:v>
                </c:pt>
                <c:pt idx="126">
                  <c:v>813.43328435007027</c:v>
                </c:pt>
                <c:pt idx="127">
                  <c:v>827.7600535067794</c:v>
                </c:pt>
                <c:pt idx="128">
                  <c:v>842.08183365491129</c:v>
                </c:pt>
                <c:pt idx="129">
                  <c:v>856.39872152439841</c:v>
                </c:pt>
                <c:pt idx="130">
                  <c:v>870.71081035033114</c:v>
                </c:pt>
                <c:pt idx="131">
                  <c:v>787.98211782017722</c:v>
                </c:pt>
                <c:pt idx="132">
                  <c:v>802.28563398725782</c:v>
                </c:pt>
                <c:pt idx="133">
                  <c:v>816.58400324623051</c:v>
                </c:pt>
                <c:pt idx="134">
                  <c:v>830.87732834002691</c:v>
                </c:pt>
                <c:pt idx="135">
                  <c:v>845.16570819161223</c:v>
                </c:pt>
                <c:pt idx="136">
                  <c:v>859.44923810951752</c:v>
                </c:pt>
                <c:pt idx="137">
                  <c:v>873.72800997901197</c:v>
                </c:pt>
                <c:pt idx="138">
                  <c:v>888.00211244014065</c:v>
                </c:pt>
                <c:pt idx="139">
                  <c:v>902.27163105373393</c:v>
                </c:pt>
                <c:pt idx="140">
                  <c:v>916.5366484563782</c:v>
                </c:pt>
                <c:pt idx="141">
                  <c:v>835.45368609274692</c:v>
                </c:pt>
                <c:pt idx="142">
                  <c:v>849.79250198058764</c:v>
                </c:pt>
                <c:pt idx="143">
                  <c:v>864.12646290425971</c:v>
                </c:pt>
                <c:pt idx="144">
                  <c:v>878.45566066858464</c:v>
                </c:pt>
                <c:pt idx="145">
                  <c:v>892.78018384209315</c:v>
                </c:pt>
                <c:pt idx="146">
                  <c:v>907.1001179222734</c:v>
                </c:pt>
                <c:pt idx="147">
                  <c:v>921.41554548984743</c:v>
                </c:pt>
                <c:pt idx="148">
                  <c:v>935.72654635297761</c:v>
                </c:pt>
                <c:pt idx="149">
                  <c:v>950.03319768219808</c:v>
                </c:pt>
                <c:pt idx="150">
                  <c:v>964.33557413680956</c:v>
                </c:pt>
                <c:pt idx="151">
                  <c:v>632.57917543501696</c:v>
                </c:pt>
                <c:pt idx="152">
                  <c:v>630.85892255418696</c:v>
                </c:pt>
                <c:pt idx="153">
                  <c:v>629.13857264089552</c:v>
                </c:pt>
                <c:pt idx="154">
                  <c:v>427.35770116203668</c:v>
                </c:pt>
                <c:pt idx="155">
                  <c:v>426.01758249163623</c:v>
                </c:pt>
                <c:pt idx="156">
                  <c:v>424.67737311805899</c:v>
                </c:pt>
                <c:pt idx="157">
                  <c:v>298.74921296514646</c:v>
                </c:pt>
                <c:pt idx="158">
                  <c:v>297.70986579821005</c:v>
                </c:pt>
                <c:pt idx="159">
                  <c:v>296.67043772179585</c:v>
                </c:pt>
                <c:pt idx="160">
                  <c:v>32.662467468584119</c:v>
                </c:pt>
                <c:pt idx="161">
                  <c:v>32.662467468584119</c:v>
                </c:pt>
                <c:pt idx="162">
                  <c:v>32.662467468584119</c:v>
                </c:pt>
                <c:pt idx="163">
                  <c:v>32.662467468584119</c:v>
                </c:pt>
                <c:pt idx="164">
                  <c:v>32.662467468584119</c:v>
                </c:pt>
                <c:pt idx="165">
                  <c:v>32.662467468584119</c:v>
                </c:pt>
                <c:pt idx="166">
                  <c:v>32.662467468584119</c:v>
                </c:pt>
                <c:pt idx="167">
                  <c:v>32.662467468584119</c:v>
                </c:pt>
                <c:pt idx="168">
                  <c:v>32.662467468584119</c:v>
                </c:pt>
                <c:pt idx="169">
                  <c:v>32.662467468584119</c:v>
                </c:pt>
                <c:pt idx="170">
                  <c:v>32.662467468584119</c:v>
                </c:pt>
                <c:pt idx="171">
                  <c:v>32.662467468584119</c:v>
                </c:pt>
                <c:pt idx="172">
                  <c:v>32.662467468584119</c:v>
                </c:pt>
                <c:pt idx="173">
                  <c:v>32.662467468584119</c:v>
                </c:pt>
                <c:pt idx="174">
                  <c:v>32.662467468584119</c:v>
                </c:pt>
                <c:pt idx="175">
                  <c:v>32.662467468584119</c:v>
                </c:pt>
                <c:pt idx="176">
                  <c:v>32.662467468584119</c:v>
                </c:pt>
                <c:pt idx="177">
                  <c:v>32.662467468584119</c:v>
                </c:pt>
                <c:pt idx="178">
                  <c:v>32.662467468584119</c:v>
                </c:pt>
                <c:pt idx="179">
                  <c:v>32.662467468584119</c:v>
                </c:pt>
                <c:pt idx="180">
                  <c:v>32.662467468584119</c:v>
                </c:pt>
                <c:pt idx="181">
                  <c:v>32.662467468584119</c:v>
                </c:pt>
                <c:pt idx="182">
                  <c:v>32.662467468584119</c:v>
                </c:pt>
                <c:pt idx="183">
                  <c:v>32.662467468584119</c:v>
                </c:pt>
                <c:pt idx="184">
                  <c:v>32.662467468584119</c:v>
                </c:pt>
                <c:pt idx="185">
                  <c:v>32.662467468584119</c:v>
                </c:pt>
                <c:pt idx="186">
                  <c:v>32.662467468584119</c:v>
                </c:pt>
                <c:pt idx="187">
                  <c:v>32.662467468584119</c:v>
                </c:pt>
                <c:pt idx="188">
                  <c:v>32.662467468584119</c:v>
                </c:pt>
                <c:pt idx="189">
                  <c:v>32.662467468584119</c:v>
                </c:pt>
                <c:pt idx="190">
                  <c:v>32.662467468584119</c:v>
                </c:pt>
                <c:pt idx="191">
                  <c:v>32.662467468584119</c:v>
                </c:pt>
                <c:pt idx="192">
                  <c:v>32.662467468584119</c:v>
                </c:pt>
                <c:pt idx="193">
                  <c:v>32.662467468584119</c:v>
                </c:pt>
                <c:pt idx="194">
                  <c:v>32.662467468584119</c:v>
                </c:pt>
                <c:pt idx="195">
                  <c:v>32.662467468584119</c:v>
                </c:pt>
                <c:pt idx="196">
                  <c:v>32.662467468584119</c:v>
                </c:pt>
                <c:pt idx="197">
                  <c:v>32.662467468584119</c:v>
                </c:pt>
                <c:pt idx="198">
                  <c:v>32.662467468584119</c:v>
                </c:pt>
                <c:pt idx="199">
                  <c:v>32.662467468584119</c:v>
                </c:pt>
                <c:pt idx="200">
                  <c:v>32.662467468584119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1.4520684238735979</c:v>
                </c:pt>
                <c:pt idx="2">
                  <c:v>1.7207660719813633</c:v>
                </c:pt>
                <c:pt idx="3">
                  <c:v>2.0393739068590597</c:v>
                </c:pt>
                <c:pt idx="4">
                  <c:v>2.4171959719738663</c:v>
                </c:pt>
                <c:pt idx="5">
                  <c:v>2.8652765730080141</c:v>
                </c:pt>
                <c:pt idx="6">
                  <c:v>3.3967268041333631</c:v>
                </c:pt>
                <c:pt idx="7">
                  <c:v>4.0271125185068684</c:v>
                </c:pt>
                <c:pt idx="8">
                  <c:v>4.7749153361823318</c:v>
                </c:pt>
                <c:pt idx="9">
                  <c:v>5.6620804753706784</c:v>
                </c:pt>
                <c:pt idx="10">
                  <c:v>6.7146678013763434</c:v>
                </c:pt>
                <c:pt idx="11">
                  <c:v>7.9636255905434084</c:v>
                </c:pt>
                <c:pt idx="12">
                  <c:v>9.4457101981376859</c:v>
                </c:pt>
                <c:pt idx="13">
                  <c:v>11.204579211133842</c:v>
                </c:pt>
                <c:pt idx="14">
                  <c:v>13.292090892531059</c:v>
                </c:pt>
                <c:pt idx="15">
                  <c:v>15.769848941606844</c:v>
                </c:pt>
                <c:pt idx="16">
                  <c:v>18.711038993153302</c:v>
                </c:pt>
                <c:pt idx="17">
                  <c:v>22.202612082896238</c:v>
                </c:pt>
                <c:pt idx="18">
                  <c:v>26.347880783466511</c:v>
                </c:pt>
                <c:pt idx="19">
                  <c:v>31.269606183956878</c:v>
                </c:pt>
                <c:pt idx="20">
                  <c:v>37.113668725462496</c:v>
                </c:pt>
                <c:pt idx="21">
                  <c:v>44.053433566596844</c:v>
                </c:pt>
                <c:pt idx="22">
                  <c:v>52.29494217445324</c:v>
                </c:pt>
                <c:pt idx="23">
                  <c:v>62.083086858091036</c:v>
                </c:pt>
                <c:pt idx="24">
                  <c:v>73.708954745788986</c:v>
                </c:pt>
                <c:pt idx="25">
                  <c:v>87.518563161990201</c:v>
                </c:pt>
                <c:pt idx="26">
                  <c:v>103.92325056637264</c:v>
                </c:pt>
                <c:pt idx="27">
                  <c:v>123.41203746361634</c:v>
                </c:pt>
                <c:pt idx="28">
                  <c:v>146.56633151197664</c:v>
                </c:pt>
                <c:pt idx="29">
                  <c:v>174.07742227848928</c:v>
                </c:pt>
                <c:pt idx="30">
                  <c:v>206.7672958843763</c:v>
                </c:pt>
                <c:pt idx="31">
                  <c:v>225.55333750966852</c:v>
                </c:pt>
                <c:pt idx="32">
                  <c:v>244.30353923844874</c:v>
                </c:pt>
                <c:pt idx="33">
                  <c:v>263.0210385882076</c:v>
                </c:pt>
                <c:pt idx="34">
                  <c:v>281.70848984177968</c:v>
                </c:pt>
                <c:pt idx="35">
                  <c:v>300.36816628023394</c:v>
                </c:pt>
                <c:pt idx="36">
                  <c:v>319.00203564644352</c:v>
                </c:pt>
                <c:pt idx="37">
                  <c:v>337.61181703512574</c:v>
                </c:pt>
                <c:pt idx="38">
                  <c:v>356.19902457341686</c:v>
                </c:pt>
                <c:pt idx="39">
                  <c:v>374.76500150228361</c:v>
                </c:pt>
                <c:pt idx="40">
                  <c:v>393.31094714884654</c:v>
                </c:pt>
                <c:pt idx="41">
                  <c:v>411.8379385444934</c:v>
                </c:pt>
                <c:pt idx="42">
                  <c:v>430.34694794947796</c:v>
                </c:pt>
                <c:pt idx="43">
                  <c:v>265.96047521147182</c:v>
                </c:pt>
                <c:pt idx="44">
                  <c:v>283.92181703710224</c:v>
                </c:pt>
                <c:pt idx="45">
                  <c:v>301.85772052923727</c:v>
                </c:pt>
                <c:pt idx="46">
                  <c:v>319.7699095518031</c:v>
                </c:pt>
                <c:pt idx="47">
                  <c:v>337.65989907488859</c:v>
                </c:pt>
                <c:pt idx="48">
                  <c:v>355.52903044618012</c:v>
                </c:pt>
                <c:pt idx="49">
                  <c:v>373.37849919705542</c:v>
                </c:pt>
                <c:pt idx="50">
                  <c:v>290.17689156470107</c:v>
                </c:pt>
                <c:pt idx="51">
                  <c:v>307.19128900189429</c:v>
                </c:pt>
                <c:pt idx="52">
                  <c:v>324.18475313165033</c:v>
                </c:pt>
                <c:pt idx="53">
                  <c:v>341.15853548769792</c:v>
                </c:pt>
                <c:pt idx="54">
                  <c:v>358.11375291080088</c:v>
                </c:pt>
                <c:pt idx="55">
                  <c:v>375.0514078686254</c:v>
                </c:pt>
                <c:pt idx="56">
                  <c:v>391.9724049121528</c:v>
                </c:pt>
                <c:pt idx="57">
                  <c:v>329.34849181873909</c:v>
                </c:pt>
                <c:pt idx="58">
                  <c:v>346.0039162114399</c:v>
                </c:pt>
                <c:pt idx="59">
                  <c:v>362.64174048971807</c:v>
                </c:pt>
                <c:pt idx="60">
                  <c:v>379.26288561245588</c:v>
                </c:pt>
                <c:pt idx="61">
                  <c:v>395.86818524413565</c:v>
                </c:pt>
                <c:pt idx="62">
                  <c:v>412.4583974198618</c:v>
                </c:pt>
                <c:pt idx="63">
                  <c:v>429.03421423555136</c:v>
                </c:pt>
                <c:pt idx="64">
                  <c:v>366.30832552298875</c:v>
                </c:pt>
                <c:pt idx="65">
                  <c:v>382.40124134467914</c:v>
                </c:pt>
                <c:pt idx="66">
                  <c:v>398.47943670815107</c:v>
                </c:pt>
                <c:pt idx="67">
                  <c:v>414.54358904010877</c:v>
                </c:pt>
                <c:pt idx="68">
                  <c:v>430.59431899383617</c:v>
                </c:pt>
                <c:pt idx="69">
                  <c:v>446.63219719007219</c:v>
                </c:pt>
                <c:pt idx="70">
                  <c:v>462.65774993928295</c:v>
                </c:pt>
                <c:pt idx="71">
                  <c:v>478.67146412990468</c:v>
                </c:pt>
                <c:pt idx="72">
                  <c:v>403.51162126040441</c:v>
                </c:pt>
                <c:pt idx="73">
                  <c:v>418.62622780308311</c:v>
                </c:pt>
                <c:pt idx="74">
                  <c:v>433.72907903143931</c:v>
                </c:pt>
                <c:pt idx="75">
                  <c:v>448.82064182719432</c:v>
                </c:pt>
                <c:pt idx="76">
                  <c:v>463.90134912079657</c:v>
                </c:pt>
                <c:pt idx="77">
                  <c:v>478.9716034067381</c:v>
                </c:pt>
                <c:pt idx="78">
                  <c:v>494.0317797934826</c:v>
                </c:pt>
                <c:pt idx="79">
                  <c:v>509.08222866221405</c:v>
                </c:pt>
                <c:pt idx="80">
                  <c:v>435.91143964431944</c:v>
                </c:pt>
                <c:pt idx="81">
                  <c:v>450.08988467491599</c:v>
                </c:pt>
                <c:pt idx="82">
                  <c:v>464.25877763500421</c:v>
                </c:pt>
                <c:pt idx="83">
                  <c:v>478.41845105234415</c:v>
                </c:pt>
                <c:pt idx="84">
                  <c:v>492.56921617021618</c:v>
                </c:pt>
                <c:pt idx="85">
                  <c:v>506.71136489489783</c:v>
                </c:pt>
                <c:pt idx="86">
                  <c:v>520.84517151445755</c:v>
                </c:pt>
                <c:pt idx="87">
                  <c:v>534.97089422132069</c:v>
                </c:pt>
                <c:pt idx="88">
                  <c:v>460.21005877790441</c:v>
                </c:pt>
                <c:pt idx="89">
                  <c:v>473.32533535321909</c:v>
                </c:pt>
                <c:pt idx="90">
                  <c:v>486.43287863333552</c:v>
                </c:pt>
                <c:pt idx="91">
                  <c:v>499.53292632968987</c:v>
                </c:pt>
                <c:pt idx="92">
                  <c:v>512.62570267134527</c:v>
                </c:pt>
                <c:pt idx="93">
                  <c:v>525.71141950172057</c:v>
                </c:pt>
                <c:pt idx="94">
                  <c:v>538.79027726046297</c:v>
                </c:pt>
                <c:pt idx="95">
                  <c:v>551.86246586504762</c:v>
                </c:pt>
                <c:pt idx="96">
                  <c:v>292.79584206799075</c:v>
                </c:pt>
                <c:pt idx="97">
                  <c:v>301.32167171377864</c:v>
                </c:pt>
                <c:pt idx="98">
                  <c:v>309.84213160247918</c:v>
                </c:pt>
                <c:pt idx="99">
                  <c:v>318.35739034793215</c:v>
                </c:pt>
                <c:pt idx="100">
                  <c:v>326.86760680028488</c:v>
                </c:pt>
                <c:pt idx="101">
                  <c:v>335.37293085642199</c:v>
                </c:pt>
                <c:pt idx="102">
                  <c:v>343.87350418383835</c:v>
                </c:pt>
                <c:pt idx="103">
                  <c:v>352.36946086915287</c:v>
                </c:pt>
                <c:pt idx="104">
                  <c:v>360.86092800077699</c:v>
                </c:pt>
                <c:pt idx="105">
                  <c:v>369.34802619384533</c:v>
                </c:pt>
                <c:pt idx="106">
                  <c:v>5.5310691019807896</c:v>
                </c:pt>
                <c:pt idx="107">
                  <c:v>5.5310691019807896</c:v>
                </c:pt>
                <c:pt idx="108">
                  <c:v>5.5310691019807896</c:v>
                </c:pt>
                <c:pt idx="109">
                  <c:v>5.5310691019807896</c:v>
                </c:pt>
                <c:pt idx="110">
                  <c:v>5.5310691019807896</c:v>
                </c:pt>
                <c:pt idx="111">
                  <c:v>5.5310691019807896</c:v>
                </c:pt>
                <c:pt idx="112">
                  <c:v>5.5310691019807896</c:v>
                </c:pt>
                <c:pt idx="113">
                  <c:v>5.5310691019807896</c:v>
                </c:pt>
                <c:pt idx="114">
                  <c:v>5.5310691019807896</c:v>
                </c:pt>
                <c:pt idx="115">
                  <c:v>5.5310691019807896</c:v>
                </c:pt>
                <c:pt idx="116">
                  <c:v>5.5310691019807896</c:v>
                </c:pt>
                <c:pt idx="117">
                  <c:v>5.5310691019807896</c:v>
                </c:pt>
                <c:pt idx="118">
                  <c:v>5.5310691019807896</c:v>
                </c:pt>
                <c:pt idx="119">
                  <c:v>5.5310691019807896</c:v>
                </c:pt>
                <c:pt idx="120">
                  <c:v>5.5310691019807896</c:v>
                </c:pt>
                <c:pt idx="121">
                  <c:v>5.5310691019807896</c:v>
                </c:pt>
                <c:pt idx="122">
                  <c:v>5.5310691019807896</c:v>
                </c:pt>
                <c:pt idx="123">
                  <c:v>5.5310691019807896</c:v>
                </c:pt>
                <c:pt idx="124">
                  <c:v>5.5310691019807896</c:v>
                </c:pt>
                <c:pt idx="125">
                  <c:v>5.5310691019807896</c:v>
                </c:pt>
                <c:pt idx="126">
                  <c:v>5.5310691019807896</c:v>
                </c:pt>
                <c:pt idx="127">
                  <c:v>5.5310691019807896</c:v>
                </c:pt>
                <c:pt idx="128">
                  <c:v>5.5310691019807896</c:v>
                </c:pt>
                <c:pt idx="129">
                  <c:v>5.5310691019807896</c:v>
                </c:pt>
                <c:pt idx="130">
                  <c:v>5.5310691019807896</c:v>
                </c:pt>
                <c:pt idx="131">
                  <c:v>5.5310691019807896</c:v>
                </c:pt>
                <c:pt idx="132">
                  <c:v>5.5310691019807896</c:v>
                </c:pt>
                <c:pt idx="133">
                  <c:v>5.5310691019807896</c:v>
                </c:pt>
                <c:pt idx="134">
                  <c:v>5.5310691019807896</c:v>
                </c:pt>
                <c:pt idx="135">
                  <c:v>5.5310691019807896</c:v>
                </c:pt>
                <c:pt idx="136">
                  <c:v>5.5310691019807896</c:v>
                </c:pt>
                <c:pt idx="137">
                  <c:v>5.5310691019807896</c:v>
                </c:pt>
                <c:pt idx="138">
                  <c:v>5.5310691019807896</c:v>
                </c:pt>
                <c:pt idx="139">
                  <c:v>5.5310691019807896</c:v>
                </c:pt>
                <c:pt idx="140">
                  <c:v>5.5310691019807896</c:v>
                </c:pt>
                <c:pt idx="141">
                  <c:v>5.5310691019807896</c:v>
                </c:pt>
                <c:pt idx="142">
                  <c:v>5.5310691019807896</c:v>
                </c:pt>
                <c:pt idx="143">
                  <c:v>5.5310691019807896</c:v>
                </c:pt>
                <c:pt idx="144">
                  <c:v>5.5310691019807896</c:v>
                </c:pt>
                <c:pt idx="145">
                  <c:v>5.5310691019807896</c:v>
                </c:pt>
                <c:pt idx="146">
                  <c:v>5.5310691019807896</c:v>
                </c:pt>
                <c:pt idx="147">
                  <c:v>5.5310691019807896</c:v>
                </c:pt>
                <c:pt idx="148">
                  <c:v>5.5310691019807896</c:v>
                </c:pt>
                <c:pt idx="149">
                  <c:v>5.5310691019807896</c:v>
                </c:pt>
                <c:pt idx="150">
                  <c:v>5.5310691019807896</c:v>
                </c:pt>
                <c:pt idx="151">
                  <c:v>5.5310691019807896</c:v>
                </c:pt>
                <c:pt idx="152">
                  <c:v>5.5310691019807896</c:v>
                </c:pt>
                <c:pt idx="153">
                  <c:v>5.5310691019807896</c:v>
                </c:pt>
                <c:pt idx="154">
                  <c:v>5.5310691019807896</c:v>
                </c:pt>
                <c:pt idx="155">
                  <c:v>5.5310691019807896</c:v>
                </c:pt>
                <c:pt idx="156">
                  <c:v>5.5310691019807896</c:v>
                </c:pt>
                <c:pt idx="157">
                  <c:v>5.5310691019807896</c:v>
                </c:pt>
                <c:pt idx="158">
                  <c:v>5.5310691019807896</c:v>
                </c:pt>
                <c:pt idx="159">
                  <c:v>5.5310691019807896</c:v>
                </c:pt>
                <c:pt idx="160">
                  <c:v>5.5310691019807896</c:v>
                </c:pt>
                <c:pt idx="161">
                  <c:v>5.5310691019807896</c:v>
                </c:pt>
                <c:pt idx="162">
                  <c:v>5.5310691019807896</c:v>
                </c:pt>
                <c:pt idx="163">
                  <c:v>5.5310691019807896</c:v>
                </c:pt>
                <c:pt idx="164">
                  <c:v>5.5310691019807896</c:v>
                </c:pt>
                <c:pt idx="165">
                  <c:v>5.5310691019807896</c:v>
                </c:pt>
                <c:pt idx="166">
                  <c:v>5.5310691019807896</c:v>
                </c:pt>
                <c:pt idx="167">
                  <c:v>5.5310691019807896</c:v>
                </c:pt>
                <c:pt idx="168">
                  <c:v>5.5310691019807896</c:v>
                </c:pt>
                <c:pt idx="169">
                  <c:v>5.5310691019807896</c:v>
                </c:pt>
                <c:pt idx="170">
                  <c:v>5.5310691019807896</c:v>
                </c:pt>
                <c:pt idx="171">
                  <c:v>5.5310691019807896</c:v>
                </c:pt>
                <c:pt idx="172">
                  <c:v>5.5310691019807896</c:v>
                </c:pt>
                <c:pt idx="173">
                  <c:v>5.5310691019807896</c:v>
                </c:pt>
                <c:pt idx="174">
                  <c:v>5.5310691019807896</c:v>
                </c:pt>
                <c:pt idx="175">
                  <c:v>5.5310691019807896</c:v>
                </c:pt>
                <c:pt idx="176">
                  <c:v>5.5310691019807896</c:v>
                </c:pt>
                <c:pt idx="177">
                  <c:v>5.5310691019807896</c:v>
                </c:pt>
                <c:pt idx="178">
                  <c:v>5.5310691019807896</c:v>
                </c:pt>
                <c:pt idx="179">
                  <c:v>5.5310691019807896</c:v>
                </c:pt>
                <c:pt idx="180">
                  <c:v>5.5310691019807896</c:v>
                </c:pt>
                <c:pt idx="181">
                  <c:v>5.5310691019807896</c:v>
                </c:pt>
                <c:pt idx="182">
                  <c:v>5.5310691019807896</c:v>
                </c:pt>
                <c:pt idx="183">
                  <c:v>5.5310691019807896</c:v>
                </c:pt>
                <c:pt idx="184">
                  <c:v>5.5310691019807896</c:v>
                </c:pt>
                <c:pt idx="185">
                  <c:v>5.5310691019807896</c:v>
                </c:pt>
                <c:pt idx="186">
                  <c:v>5.5310691019807896</c:v>
                </c:pt>
                <c:pt idx="187">
                  <c:v>5.5310691019807896</c:v>
                </c:pt>
                <c:pt idx="188">
                  <c:v>5.5310691019807896</c:v>
                </c:pt>
                <c:pt idx="189">
                  <c:v>5.5310691019807896</c:v>
                </c:pt>
                <c:pt idx="190">
                  <c:v>5.5310691019807896</c:v>
                </c:pt>
                <c:pt idx="191">
                  <c:v>5.5310691019807896</c:v>
                </c:pt>
                <c:pt idx="192">
                  <c:v>5.5310691019807896</c:v>
                </c:pt>
                <c:pt idx="193">
                  <c:v>5.5310691019807896</c:v>
                </c:pt>
                <c:pt idx="194">
                  <c:v>5.5310691019807896</c:v>
                </c:pt>
                <c:pt idx="195">
                  <c:v>5.5310691019807896</c:v>
                </c:pt>
                <c:pt idx="196">
                  <c:v>5.5310691019807896</c:v>
                </c:pt>
                <c:pt idx="197">
                  <c:v>5.5310691019807896</c:v>
                </c:pt>
                <c:pt idx="198">
                  <c:v>5.5310691019807896</c:v>
                </c:pt>
                <c:pt idx="199">
                  <c:v>5.5310691019807896</c:v>
                </c:pt>
                <c:pt idx="200">
                  <c:v>5.5310691019807896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E18" sqref="E1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3.1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325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44</v>
      </c>
      <c r="C9" s="264">
        <v>0.8394160584</v>
      </c>
      <c r="D9" s="33">
        <f t="shared" ref="D9:D18" si="0">C9*$C$5</f>
        <v>2.6021897810399999</v>
      </c>
      <c r="E9" s="265">
        <v>45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21</v>
      </c>
      <c r="C10" s="264">
        <v>2.00729927E-2</v>
      </c>
      <c r="D10" s="33">
        <f t="shared" si="0"/>
        <v>6.2226277369999999E-2</v>
      </c>
      <c r="E10" s="265">
        <v>80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6</v>
      </c>
      <c r="C11" s="264">
        <v>2.00729927E-2</v>
      </c>
      <c r="D11" s="33">
        <f t="shared" si="0"/>
        <v>6.2226277369999999E-2</v>
      </c>
      <c r="E11" s="265">
        <v>183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327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16</v>
      </c>
      <c r="C12" s="264">
        <v>2.00729927E-2</v>
      </c>
      <c r="D12" s="33">
        <f t="shared" si="0"/>
        <v>6.2226277369999999E-2</v>
      </c>
      <c r="E12" s="265">
        <v>183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10</v>
      </c>
      <c r="C13" s="32">
        <v>2.00729927E-2</v>
      </c>
      <c r="D13" s="33">
        <f t="shared" si="0"/>
        <v>6.2226277369999999E-2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13</v>
      </c>
      <c r="C14" s="32">
        <v>2.00729927E-2</v>
      </c>
      <c r="D14" s="33">
        <f t="shared" si="0"/>
        <v>6.2226277369999999E-2</v>
      </c>
      <c r="E14" s="34">
        <v>100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325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9</v>
      </c>
      <c r="C15" s="32">
        <v>2.00729927E-2</v>
      </c>
      <c r="D15" s="33">
        <f t="shared" si="0"/>
        <v>6.2226277369999999E-2</v>
      </c>
      <c r="E15" s="34">
        <v>100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326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50</v>
      </c>
      <c r="C16" s="32">
        <v>2.00729927E-2</v>
      </c>
      <c r="D16" s="33">
        <f t="shared" si="0"/>
        <v>6.2226277369999999E-2</v>
      </c>
      <c r="E16" s="34">
        <v>159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325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164</v>
      </c>
      <c r="C17" s="32">
        <v>2.00729927E-2</v>
      </c>
      <c r="D17" s="33">
        <f t="shared" si="0"/>
        <v>6.2226277369999999E-2</v>
      </c>
      <c r="E17" s="34">
        <v>105</v>
      </c>
      <c r="F17" s="35" t="str">
        <f t="array" ref="F17">IF(E17="","",IF(INDEX(A:A,MAX(IF(ISNUMBER($A$244:$A$263),ROW($A$244:$A$263),"")))&lt;&gt;E17,"Corrigez : révolution incorrecte","OK"))</f>
        <v>OK</v>
      </c>
      <c r="G17" s="23" t="s">
        <v>325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0.99999999999999967</v>
      </c>
      <c r="D19" s="38">
        <f>SUM(D9:D18)</f>
        <v>3.1000000000000014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Robinier faux-acacia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5</v>
      </c>
      <c r="B36" s="259">
        <v>41</v>
      </c>
      <c r="C36" s="259">
        <v>1</v>
      </c>
      <c r="D36" s="259">
        <v>8</v>
      </c>
      <c r="E36" s="260"/>
      <c r="F36" s="260"/>
      <c r="G36" s="260"/>
      <c r="H36" s="260">
        <v>1</v>
      </c>
      <c r="I36" s="49">
        <f>IFERROR(B36/A36,"")</f>
        <v>8.1999999999999993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10</v>
      </c>
      <c r="B37" s="259">
        <v>121</v>
      </c>
      <c r="C37" s="259">
        <v>2</v>
      </c>
      <c r="D37" s="259">
        <v>37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17.600000000000001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15</v>
      </c>
      <c r="B38" s="259">
        <v>170</v>
      </c>
      <c r="C38" s="259">
        <v>3</v>
      </c>
      <c r="D38" s="259">
        <v>29</v>
      </c>
      <c r="E38" s="260"/>
      <c r="F38" s="260"/>
      <c r="G38" s="260"/>
      <c r="H38" s="260">
        <v>1</v>
      </c>
      <c r="I38" s="53">
        <f t="shared" si="1"/>
        <v>17.2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20</v>
      </c>
      <c r="B39" s="259">
        <v>217</v>
      </c>
      <c r="C39" s="259">
        <v>4</v>
      </c>
      <c r="D39" s="259">
        <v>23</v>
      </c>
      <c r="E39" s="260"/>
      <c r="F39" s="260"/>
      <c r="G39" s="260"/>
      <c r="H39" s="260">
        <v>1</v>
      </c>
      <c r="I39" s="49">
        <f t="shared" si="1"/>
        <v>15.2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25</v>
      </c>
      <c r="B40" s="259">
        <v>259</v>
      </c>
      <c r="C40" s="259">
        <v>5</v>
      </c>
      <c r="D40" s="259">
        <v>18</v>
      </c>
      <c r="E40" s="260"/>
      <c r="F40" s="260"/>
      <c r="G40" s="260"/>
      <c r="H40" s="260">
        <v>1</v>
      </c>
      <c r="I40" s="49">
        <f t="shared" si="1"/>
        <v>13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30</v>
      </c>
      <c r="B41" s="259">
        <v>294</v>
      </c>
      <c r="C41" s="259">
        <v>6</v>
      </c>
      <c r="D41" s="259">
        <v>14</v>
      </c>
      <c r="E41" s="260"/>
      <c r="F41" s="260"/>
      <c r="G41" s="260"/>
      <c r="H41" s="260">
        <v>1</v>
      </c>
      <c r="I41" s="53">
        <f t="shared" si="1"/>
        <v>10.6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35</v>
      </c>
      <c r="B42" s="259">
        <v>323</v>
      </c>
      <c r="C42" s="259">
        <v>7</v>
      </c>
      <c r="D42" s="259">
        <v>11</v>
      </c>
      <c r="E42" s="260">
        <v>1</v>
      </c>
      <c r="F42" s="260"/>
      <c r="G42" s="260"/>
      <c r="H42" s="260"/>
      <c r="I42" s="53">
        <f t="shared" si="1"/>
        <v>8.6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40</v>
      </c>
      <c r="B43" s="259">
        <v>350</v>
      </c>
      <c r="C43" s="259">
        <v>8</v>
      </c>
      <c r="D43" s="259">
        <v>9</v>
      </c>
      <c r="E43" s="260">
        <v>1</v>
      </c>
      <c r="F43" s="260"/>
      <c r="G43" s="260"/>
      <c r="H43" s="260"/>
      <c r="I43" s="49">
        <f t="shared" si="1"/>
        <v>7.6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45</v>
      </c>
      <c r="B44" s="259">
        <v>378</v>
      </c>
      <c r="C44" s="259">
        <v>9</v>
      </c>
      <c r="D44" s="259">
        <v>9</v>
      </c>
      <c r="E44" s="260">
        <v>1</v>
      </c>
      <c r="F44" s="260"/>
      <c r="G44" s="260"/>
      <c r="H44" s="260"/>
      <c r="I44" s="49">
        <f t="shared" si="1"/>
        <v>7.4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Erable champêtre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15</v>
      </c>
      <c r="B62" s="261">
        <v>9</v>
      </c>
      <c r="C62" s="261"/>
      <c r="D62" s="261">
        <v>0</v>
      </c>
      <c r="E62" s="260"/>
      <c r="F62" s="260"/>
      <c r="G62" s="260"/>
      <c r="H62" s="260">
        <v>1</v>
      </c>
      <c r="I62" s="53">
        <f>IFERROR(B62/A62,"")</f>
        <v>0.6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20</v>
      </c>
      <c r="B63" s="261">
        <v>57</v>
      </c>
      <c r="C63" s="261">
        <v>1</v>
      </c>
      <c r="D63" s="261">
        <v>21</v>
      </c>
      <c r="E63" s="260"/>
      <c r="F63" s="260"/>
      <c r="G63" s="260"/>
      <c r="H63" s="260">
        <v>1</v>
      </c>
      <c r="I63" s="49">
        <f>IF(A63&lt;&gt;0,(B63-(B62-D62))/(A63-A62),"")</f>
        <v>9.6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25</v>
      </c>
      <c r="B64" s="261">
        <v>86</v>
      </c>
      <c r="C64" s="261">
        <v>2</v>
      </c>
      <c r="D64" s="261">
        <v>21</v>
      </c>
      <c r="E64" s="260"/>
      <c r="F64" s="260"/>
      <c r="G64" s="260"/>
      <c r="H64" s="260">
        <v>1</v>
      </c>
      <c r="I64" s="49">
        <f>IF(A64&lt;&gt;0,(B64-(B63-D63))/(A64-A63),"")</f>
        <v>10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114</v>
      </c>
      <c r="C65" s="261">
        <v>3</v>
      </c>
      <c r="D65" s="261">
        <v>21</v>
      </c>
      <c r="E65" s="260"/>
      <c r="F65" s="260"/>
      <c r="G65" s="260"/>
      <c r="H65" s="260">
        <v>1</v>
      </c>
      <c r="I65" s="49">
        <f>IF(A65&lt;&gt;0,(B65-(B64-D64))/(A65-A64),"")</f>
        <v>9.8000000000000007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35</v>
      </c>
      <c r="B66" s="261">
        <v>136</v>
      </c>
      <c r="C66" s="261">
        <v>4</v>
      </c>
      <c r="D66" s="261">
        <v>21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8.6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40</v>
      </c>
      <c r="B67" s="261">
        <v>153</v>
      </c>
      <c r="C67" s="261">
        <v>5</v>
      </c>
      <c r="D67" s="261">
        <v>21</v>
      </c>
      <c r="E67" s="260">
        <v>1</v>
      </c>
      <c r="F67" s="260"/>
      <c r="G67" s="260"/>
      <c r="H67" s="260"/>
      <c r="I67" s="49">
        <f t="shared" si="2"/>
        <v>7.6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45</v>
      </c>
      <c r="B68" s="261">
        <v>164</v>
      </c>
      <c r="C68" s="261">
        <v>6</v>
      </c>
      <c r="D68" s="261">
        <v>18</v>
      </c>
      <c r="E68" s="260">
        <v>1</v>
      </c>
      <c r="F68" s="260"/>
      <c r="G68" s="260"/>
      <c r="H68" s="260"/>
      <c r="I68" s="49">
        <f t="shared" si="2"/>
        <v>6.4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50</v>
      </c>
      <c r="B69" s="261">
        <v>174</v>
      </c>
      <c r="C69" s="261">
        <v>7</v>
      </c>
      <c r="D69" s="261">
        <v>13</v>
      </c>
      <c r="E69" s="260">
        <v>1</v>
      </c>
      <c r="F69" s="260"/>
      <c r="G69" s="260"/>
      <c r="H69" s="260"/>
      <c r="I69" s="49">
        <f t="shared" si="2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55</v>
      </c>
      <c r="B70" s="261">
        <v>185</v>
      </c>
      <c r="C70" s="261">
        <v>8</v>
      </c>
      <c r="D70" s="261">
        <v>11</v>
      </c>
      <c r="E70" s="260">
        <v>1</v>
      </c>
      <c r="F70" s="260"/>
      <c r="G70" s="260"/>
      <c r="H70" s="260"/>
      <c r="I70" s="49">
        <f t="shared" si="2"/>
        <v>4.8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60</v>
      </c>
      <c r="B71" s="261">
        <v>194</v>
      </c>
      <c r="C71" s="261">
        <v>9</v>
      </c>
      <c r="D71" s="261">
        <v>9</v>
      </c>
      <c r="E71" s="260">
        <v>1</v>
      </c>
      <c r="F71" s="260"/>
      <c r="G71" s="260"/>
      <c r="H71" s="260"/>
      <c r="I71" s="49">
        <f t="shared" si="2"/>
        <v>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65</v>
      </c>
      <c r="B72" s="261">
        <v>202</v>
      </c>
      <c r="C72" s="261">
        <v>10</v>
      </c>
      <c r="D72" s="261">
        <v>8</v>
      </c>
      <c r="E72" s="260">
        <v>1</v>
      </c>
      <c r="F72" s="260"/>
      <c r="G72" s="260"/>
      <c r="H72" s="260"/>
      <c r="I72" s="49">
        <f t="shared" si="2"/>
        <v>3.4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70</v>
      </c>
      <c r="B73" s="261">
        <v>209</v>
      </c>
      <c r="C73" s="261">
        <v>11</v>
      </c>
      <c r="D73" s="261">
        <v>8</v>
      </c>
      <c r="E73" s="260">
        <v>1</v>
      </c>
      <c r="F73" s="260"/>
      <c r="G73" s="260"/>
      <c r="H73" s="260"/>
      <c r="I73" s="49">
        <f t="shared" si="2"/>
        <v>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75</v>
      </c>
      <c r="B74" s="261">
        <v>214</v>
      </c>
      <c r="C74" s="261">
        <v>12</v>
      </c>
      <c r="D74" s="261">
        <v>7</v>
      </c>
      <c r="E74" s="260">
        <v>1</v>
      </c>
      <c r="F74" s="260"/>
      <c r="G74" s="260"/>
      <c r="H74" s="260"/>
      <c r="I74" s="49">
        <f t="shared" si="2"/>
        <v>2.6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80</v>
      </c>
      <c r="B75" s="261">
        <v>219</v>
      </c>
      <c r="C75" s="261">
        <v>13</v>
      </c>
      <c r="D75" s="261">
        <v>6</v>
      </c>
      <c r="E75" s="260">
        <v>1</v>
      </c>
      <c r="F75" s="260"/>
      <c r="G75" s="260"/>
      <c r="H75" s="260"/>
      <c r="I75" s="49">
        <f t="shared" si="2"/>
        <v>2.4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Charme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30</v>
      </c>
      <c r="B88" s="261">
        <v>75.346153849999993</v>
      </c>
      <c r="C88" s="261"/>
      <c r="D88" s="261"/>
      <c r="E88" s="260"/>
      <c r="F88" s="260"/>
      <c r="G88" s="260"/>
      <c r="H88" s="260"/>
      <c r="I88" s="53">
        <f>IFERROR(B88/A88,"")</f>
        <v>2.5115384616666665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42</v>
      </c>
      <c r="B89" s="261">
        <v>171.96</v>
      </c>
      <c r="C89" s="261">
        <v>1</v>
      </c>
      <c r="D89" s="261">
        <v>43.21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8.0511538458333352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50</v>
      </c>
      <c r="B90" s="261">
        <v>208.33</v>
      </c>
      <c r="C90" s="261">
        <v>2</v>
      </c>
      <c r="D90" s="261">
        <v>35.58</v>
      </c>
      <c r="E90" s="260">
        <v>1</v>
      </c>
      <c r="F90" s="260"/>
      <c r="G90" s="260"/>
      <c r="H90" s="260"/>
      <c r="I90" s="53">
        <f t="shared" si="3"/>
        <v>9.9475000000000016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58</v>
      </c>
      <c r="B91" s="261">
        <v>253.7</v>
      </c>
      <c r="C91" s="261">
        <v>3</v>
      </c>
      <c r="D91" s="261">
        <v>44.93</v>
      </c>
      <c r="E91" s="260">
        <v>1</v>
      </c>
      <c r="F91" s="260"/>
      <c r="G91" s="260"/>
      <c r="H91" s="260"/>
      <c r="I91" s="53">
        <f t="shared" si="3"/>
        <v>10.118749999999999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66</v>
      </c>
      <c r="B92" s="261">
        <v>286.77</v>
      </c>
      <c r="C92" s="261">
        <v>4</v>
      </c>
      <c r="D92" s="261">
        <v>49.91</v>
      </c>
      <c r="E92" s="260">
        <v>1</v>
      </c>
      <c r="F92" s="260"/>
      <c r="G92" s="260"/>
      <c r="H92" s="260"/>
      <c r="I92" s="53">
        <f t="shared" si="3"/>
        <v>9.75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74</v>
      </c>
      <c r="B93" s="261">
        <v>310.95999999999998</v>
      </c>
      <c r="C93" s="261">
        <v>5</v>
      </c>
      <c r="D93" s="261">
        <v>47.4</v>
      </c>
      <c r="E93" s="260">
        <v>1</v>
      </c>
      <c r="F93" s="260"/>
      <c r="G93" s="260"/>
      <c r="H93" s="260"/>
      <c r="I93" s="53">
        <f t="shared" si="3"/>
        <v>9.2624999999999993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84</v>
      </c>
      <c r="B94" s="261">
        <v>355.09</v>
      </c>
      <c r="C94" s="261">
        <v>6</v>
      </c>
      <c r="D94" s="261">
        <v>61.47</v>
      </c>
      <c r="E94" s="260">
        <v>1</v>
      </c>
      <c r="F94" s="260"/>
      <c r="G94" s="260"/>
      <c r="H94" s="260"/>
      <c r="I94" s="53">
        <f t="shared" si="3"/>
        <v>9.1529999999999969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94</v>
      </c>
      <c r="B95" s="261">
        <v>380.13</v>
      </c>
      <c r="C95" s="261">
        <v>7</v>
      </c>
      <c r="D95" s="261">
        <v>61.85</v>
      </c>
      <c r="E95" s="260">
        <v>1</v>
      </c>
      <c r="F95" s="260"/>
      <c r="G95" s="260"/>
      <c r="H95" s="260"/>
      <c r="I95" s="53">
        <f t="shared" si="3"/>
        <v>8.6509999999999998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104</v>
      </c>
      <c r="B96" s="261">
        <v>402.2</v>
      </c>
      <c r="C96" s="261">
        <v>8</v>
      </c>
      <c r="D96" s="261">
        <v>60.19</v>
      </c>
      <c r="E96" s="260">
        <v>1</v>
      </c>
      <c r="F96" s="260"/>
      <c r="G96" s="260"/>
      <c r="H96" s="260"/>
      <c r="I96" s="53">
        <f t="shared" si="3"/>
        <v>8.3920000000000012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114</v>
      </c>
      <c r="B97" s="261">
        <v>424.56</v>
      </c>
      <c r="C97" s="261">
        <v>9</v>
      </c>
      <c r="D97" s="261">
        <v>56.07</v>
      </c>
      <c r="E97" s="260">
        <v>1</v>
      </c>
      <c r="F97" s="260"/>
      <c r="G97" s="260"/>
      <c r="H97" s="260"/>
      <c r="I97" s="53">
        <f t="shared" si="3"/>
        <v>8.2550000000000008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124</v>
      </c>
      <c r="B98" s="261">
        <v>451.86</v>
      </c>
      <c r="C98" s="261">
        <v>10</v>
      </c>
      <c r="D98" s="261">
        <v>52.53</v>
      </c>
      <c r="E98" s="260">
        <v>1</v>
      </c>
      <c r="F98" s="260"/>
      <c r="G98" s="260"/>
      <c r="H98" s="260"/>
      <c r="I98" s="53">
        <f t="shared" si="3"/>
        <v>8.3369999999999997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134</v>
      </c>
      <c r="B99" s="261">
        <v>484.28</v>
      </c>
      <c r="C99" s="261">
        <v>11</v>
      </c>
      <c r="D99" s="261">
        <v>54.95</v>
      </c>
      <c r="E99" s="260">
        <v>1</v>
      </c>
      <c r="F99" s="260"/>
      <c r="G99" s="260"/>
      <c r="H99" s="260"/>
      <c r="I99" s="53">
        <f t="shared" si="3"/>
        <v>8.4949999999999939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144</v>
      </c>
      <c r="B100" s="261">
        <v>514.94000000000005</v>
      </c>
      <c r="C100" s="261">
        <v>12</v>
      </c>
      <c r="D100" s="261">
        <v>56.01</v>
      </c>
      <c r="E100" s="260">
        <v>1</v>
      </c>
      <c r="F100" s="260"/>
      <c r="G100" s="260"/>
      <c r="H100" s="260"/>
      <c r="I100" s="53">
        <f t="shared" si="3"/>
        <v>8.561000000000007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154</v>
      </c>
      <c r="B101" s="261">
        <v>546.49</v>
      </c>
      <c r="C101" s="261">
        <v>13</v>
      </c>
      <c r="D101" s="261">
        <v>55.13</v>
      </c>
      <c r="E101" s="260">
        <v>1</v>
      </c>
      <c r="F101" s="260"/>
      <c r="G101" s="260"/>
      <c r="H101" s="260"/>
      <c r="I101" s="53">
        <f t="shared" si="3"/>
        <v>8.7559999999999949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164</v>
      </c>
      <c r="B102" s="261">
        <v>580.32000000000005</v>
      </c>
      <c r="C102" s="261">
        <v>14</v>
      </c>
      <c r="D102" s="261">
        <v>59.58</v>
      </c>
      <c r="E102" s="260">
        <v>1</v>
      </c>
      <c r="F102" s="260"/>
      <c r="G102" s="260"/>
      <c r="H102" s="260"/>
      <c r="I102" s="53">
        <f t="shared" si="3"/>
        <v>8.8960000000000043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174</v>
      </c>
      <c r="B103" s="257">
        <v>610.52</v>
      </c>
      <c r="C103" s="256">
        <v>15</v>
      </c>
      <c r="D103" s="256">
        <v>214.77</v>
      </c>
      <c r="E103" s="255">
        <v>1</v>
      </c>
      <c r="F103" s="255"/>
      <c r="G103" s="255"/>
      <c r="H103" s="255"/>
      <c r="I103" s="53">
        <f t="shared" si="3"/>
        <v>8.977999999999998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177</v>
      </c>
      <c r="B104" s="257">
        <v>388.94</v>
      </c>
      <c r="C104" s="256">
        <v>16</v>
      </c>
      <c r="D104" s="256">
        <v>115.19</v>
      </c>
      <c r="E104" s="255">
        <v>1</v>
      </c>
      <c r="F104" s="255"/>
      <c r="G104" s="255"/>
      <c r="H104" s="255"/>
      <c r="I104" s="53">
        <f t="shared" si="3"/>
        <v>-2.2700000000000009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180</v>
      </c>
      <c r="B105" s="257">
        <v>271.56</v>
      </c>
      <c r="C105" s="256">
        <v>17</v>
      </c>
      <c r="D105" s="256">
        <v>77.72</v>
      </c>
      <c r="E105" s="255">
        <v>1</v>
      </c>
      <c r="F105" s="255"/>
      <c r="G105" s="255"/>
      <c r="H105" s="255"/>
      <c r="I105" s="53">
        <f t="shared" si="3"/>
        <v>-0.72999999999999921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183</v>
      </c>
      <c r="B106" s="257">
        <v>191.47</v>
      </c>
      <c r="C106" s="256">
        <v>18</v>
      </c>
      <c r="D106" s="256">
        <v>169.76</v>
      </c>
      <c r="E106" s="255">
        <v>1</v>
      </c>
      <c r="F106" s="255"/>
      <c r="G106" s="255"/>
      <c r="H106" s="255"/>
      <c r="I106" s="53">
        <f t="shared" si="3"/>
        <v>-0.79000000000000148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vert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30</v>
      </c>
      <c r="B114" s="261">
        <v>75.346153849999993</v>
      </c>
      <c r="C114" s="261"/>
      <c r="D114" s="261"/>
      <c r="E114" s="260"/>
      <c r="F114" s="260"/>
      <c r="G114" s="260"/>
      <c r="H114" s="260"/>
      <c r="I114" s="53">
        <f>IFERROR(B114/A114,"")</f>
        <v>2.5115384616666665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42</v>
      </c>
      <c r="B115" s="261">
        <v>171.96</v>
      </c>
      <c r="C115" s="261">
        <v>1</v>
      </c>
      <c r="D115" s="261">
        <v>43.21</v>
      </c>
      <c r="E115" s="260">
        <v>1</v>
      </c>
      <c r="F115" s="260"/>
      <c r="G115" s="260"/>
      <c r="H115" s="260"/>
      <c r="I115" s="53">
        <f t="shared" ref="I115:I133" si="4">IF(A115&lt;&gt;0,(B115-(B114-D114))/(A115-A114),"")</f>
        <v>8.0511538458333352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50</v>
      </c>
      <c r="B116" s="261">
        <v>208.33</v>
      </c>
      <c r="C116" s="261">
        <v>2</v>
      </c>
      <c r="D116" s="261">
        <v>35.58</v>
      </c>
      <c r="E116" s="260">
        <v>1</v>
      </c>
      <c r="F116" s="260"/>
      <c r="G116" s="260"/>
      <c r="H116" s="260"/>
      <c r="I116" s="53">
        <f t="shared" si="4"/>
        <v>9.9475000000000016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58</v>
      </c>
      <c r="B117" s="261">
        <v>253.7</v>
      </c>
      <c r="C117" s="261">
        <v>3</v>
      </c>
      <c r="D117" s="261">
        <v>44.93</v>
      </c>
      <c r="E117" s="260">
        <v>1</v>
      </c>
      <c r="F117" s="260"/>
      <c r="G117" s="260"/>
      <c r="H117" s="260"/>
      <c r="I117" s="53">
        <f t="shared" si="4"/>
        <v>10.118749999999999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66</v>
      </c>
      <c r="B118" s="261">
        <v>286.77</v>
      </c>
      <c r="C118" s="261">
        <v>4</v>
      </c>
      <c r="D118" s="261">
        <v>49.91</v>
      </c>
      <c r="E118" s="260">
        <v>1</v>
      </c>
      <c r="F118" s="260"/>
      <c r="G118" s="260"/>
      <c r="H118" s="260"/>
      <c r="I118" s="53">
        <f t="shared" si="4"/>
        <v>9.75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74</v>
      </c>
      <c r="B119" s="261">
        <v>310.95999999999998</v>
      </c>
      <c r="C119" s="261">
        <v>5</v>
      </c>
      <c r="D119" s="261">
        <v>47.4</v>
      </c>
      <c r="E119" s="260">
        <v>1</v>
      </c>
      <c r="F119" s="260"/>
      <c r="G119" s="260"/>
      <c r="H119" s="260"/>
      <c r="I119" s="53">
        <f t="shared" si="4"/>
        <v>9.2624999999999993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84</v>
      </c>
      <c r="B120" s="261">
        <v>355.09</v>
      </c>
      <c r="C120" s="261">
        <v>6</v>
      </c>
      <c r="D120" s="261">
        <v>61.47</v>
      </c>
      <c r="E120" s="260">
        <v>1</v>
      </c>
      <c r="F120" s="260"/>
      <c r="G120" s="260"/>
      <c r="H120" s="260"/>
      <c r="I120" s="53">
        <f t="shared" si="4"/>
        <v>9.1529999999999969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94</v>
      </c>
      <c r="B121" s="261">
        <v>380.13</v>
      </c>
      <c r="C121" s="261">
        <v>7</v>
      </c>
      <c r="D121" s="261">
        <v>61.85</v>
      </c>
      <c r="E121" s="260">
        <v>1</v>
      </c>
      <c r="F121" s="260"/>
      <c r="G121" s="260"/>
      <c r="H121" s="260"/>
      <c r="I121" s="53">
        <f t="shared" si="4"/>
        <v>8.6509999999999998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104</v>
      </c>
      <c r="B122" s="261">
        <v>402.2</v>
      </c>
      <c r="C122" s="261">
        <v>8</v>
      </c>
      <c r="D122" s="261">
        <v>60.19</v>
      </c>
      <c r="E122" s="260">
        <v>1</v>
      </c>
      <c r="F122" s="260"/>
      <c r="G122" s="260"/>
      <c r="H122" s="260"/>
      <c r="I122" s="53">
        <f t="shared" si="4"/>
        <v>8.3920000000000012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114</v>
      </c>
      <c r="B123" s="261">
        <v>424.56</v>
      </c>
      <c r="C123" s="261">
        <v>9</v>
      </c>
      <c r="D123" s="261">
        <v>56.07</v>
      </c>
      <c r="E123" s="260">
        <v>1</v>
      </c>
      <c r="F123" s="260"/>
      <c r="G123" s="260"/>
      <c r="H123" s="260"/>
      <c r="I123" s="53">
        <f t="shared" si="4"/>
        <v>8.2550000000000008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124</v>
      </c>
      <c r="B124" s="261">
        <v>451.86</v>
      </c>
      <c r="C124" s="261">
        <v>10</v>
      </c>
      <c r="D124" s="261">
        <v>52.53</v>
      </c>
      <c r="E124" s="260">
        <v>1</v>
      </c>
      <c r="F124" s="260"/>
      <c r="G124" s="260"/>
      <c r="H124" s="260"/>
      <c r="I124" s="53">
        <f t="shared" si="4"/>
        <v>8.3369999999999997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134</v>
      </c>
      <c r="B125" s="261">
        <v>484.28</v>
      </c>
      <c r="C125" s="261">
        <v>11</v>
      </c>
      <c r="D125" s="261">
        <v>54.95</v>
      </c>
      <c r="E125" s="260">
        <v>1</v>
      </c>
      <c r="F125" s="260"/>
      <c r="G125" s="260"/>
      <c r="H125" s="260"/>
      <c r="I125" s="53">
        <f t="shared" si="4"/>
        <v>8.4949999999999939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144</v>
      </c>
      <c r="B126" s="261">
        <v>514.94000000000005</v>
      </c>
      <c r="C126" s="261">
        <v>12</v>
      </c>
      <c r="D126" s="261">
        <v>56.01</v>
      </c>
      <c r="E126" s="260">
        <v>1</v>
      </c>
      <c r="F126" s="260"/>
      <c r="G126" s="260"/>
      <c r="H126" s="260"/>
      <c r="I126" s="53">
        <f t="shared" si="4"/>
        <v>8.561000000000007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154</v>
      </c>
      <c r="B127" s="261">
        <v>546.49</v>
      </c>
      <c r="C127" s="261">
        <v>13</v>
      </c>
      <c r="D127" s="261">
        <v>55.13</v>
      </c>
      <c r="E127" s="260">
        <v>1</v>
      </c>
      <c r="F127" s="260"/>
      <c r="G127" s="260"/>
      <c r="H127" s="260"/>
      <c r="I127" s="53">
        <f t="shared" si="4"/>
        <v>8.7559999999999949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164</v>
      </c>
      <c r="B128" s="261">
        <v>580.32000000000005</v>
      </c>
      <c r="C128" s="261">
        <v>14</v>
      </c>
      <c r="D128" s="261">
        <v>59.58</v>
      </c>
      <c r="E128" s="260">
        <v>1</v>
      </c>
      <c r="F128" s="260"/>
      <c r="G128" s="260"/>
      <c r="H128" s="260"/>
      <c r="I128" s="53">
        <f t="shared" si="4"/>
        <v>8.8960000000000043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174</v>
      </c>
      <c r="B129" s="261">
        <v>610.52</v>
      </c>
      <c r="C129" s="261">
        <v>15</v>
      </c>
      <c r="D129" s="261">
        <v>214.77</v>
      </c>
      <c r="E129" s="260">
        <v>1</v>
      </c>
      <c r="F129" s="260"/>
      <c r="G129" s="260"/>
      <c r="H129" s="260"/>
      <c r="I129" s="53">
        <f t="shared" si="4"/>
        <v>8.977999999999998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>
        <v>177</v>
      </c>
      <c r="B130" s="261">
        <v>388.94</v>
      </c>
      <c r="C130" s="261">
        <v>16</v>
      </c>
      <c r="D130" s="261">
        <v>115.19</v>
      </c>
      <c r="E130" s="260">
        <v>1</v>
      </c>
      <c r="F130" s="260"/>
      <c r="G130" s="260"/>
      <c r="H130" s="260"/>
      <c r="I130" s="53">
        <f t="shared" si="4"/>
        <v>-2.2700000000000009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>
        <v>180</v>
      </c>
      <c r="B131" s="261">
        <v>271.56</v>
      </c>
      <c r="C131" s="261">
        <v>17</v>
      </c>
      <c r="D131" s="261">
        <v>77.72</v>
      </c>
      <c r="E131" s="260">
        <v>1</v>
      </c>
      <c r="F131" s="260"/>
      <c r="G131" s="260"/>
      <c r="H131" s="260"/>
      <c r="I131" s="53">
        <f t="shared" si="4"/>
        <v>-0.72999999999999921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>
        <v>183</v>
      </c>
      <c r="B132" s="261">
        <v>191.47</v>
      </c>
      <c r="C132" s="261">
        <v>18</v>
      </c>
      <c r="D132" s="261">
        <v>169.76</v>
      </c>
      <c r="E132" s="260">
        <v>1</v>
      </c>
      <c r="F132" s="260"/>
      <c r="G132" s="260"/>
      <c r="H132" s="260"/>
      <c r="I132" s="53">
        <f t="shared" si="4"/>
        <v>-0.79000000000000148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Chêne-liège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v>75.346153849999993</v>
      </c>
      <c r="C140" s="50"/>
      <c r="D140" s="60"/>
      <c r="E140" s="51"/>
      <c r="F140" s="51"/>
      <c r="G140" s="51"/>
      <c r="H140" s="51"/>
      <c r="I140" s="57">
        <f>IFERROR(B140/A140,"")</f>
        <v>2.5115384616666665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42</v>
      </c>
      <c r="B141" s="60">
        <v>171.96</v>
      </c>
      <c r="C141" s="50">
        <v>1</v>
      </c>
      <c r="D141" s="60">
        <v>43.21</v>
      </c>
      <c r="E141" s="51">
        <v>1</v>
      </c>
      <c r="F141" s="51"/>
      <c r="G141" s="51"/>
      <c r="H141" s="51"/>
      <c r="I141" s="57">
        <f t="shared" ref="I141:I159" si="5">IF(A141&lt;&gt;0,(B141-(B140-D140))/(A141-A140),"")</f>
        <v>8.0511538458333352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50</v>
      </c>
      <c r="B142" s="60">
        <v>208.33</v>
      </c>
      <c r="C142" s="50">
        <v>2</v>
      </c>
      <c r="D142" s="60">
        <v>35.58</v>
      </c>
      <c r="E142" s="51">
        <v>1</v>
      </c>
      <c r="F142" s="51"/>
      <c r="G142" s="51"/>
      <c r="H142" s="51"/>
      <c r="I142" s="57">
        <f t="shared" si="5"/>
        <v>9.9475000000000016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58</v>
      </c>
      <c r="B143" s="60">
        <v>253.7</v>
      </c>
      <c r="C143" s="50">
        <v>3</v>
      </c>
      <c r="D143" s="60">
        <v>44.93</v>
      </c>
      <c r="E143" s="51">
        <v>1</v>
      </c>
      <c r="F143" s="51"/>
      <c r="G143" s="51"/>
      <c r="H143" s="51"/>
      <c r="I143" s="57">
        <f t="shared" si="5"/>
        <v>10.118749999999999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66</v>
      </c>
      <c r="B144" s="60">
        <v>286.77</v>
      </c>
      <c r="C144" s="50">
        <v>4</v>
      </c>
      <c r="D144" s="60">
        <v>49.91</v>
      </c>
      <c r="E144" s="51">
        <v>1</v>
      </c>
      <c r="F144" s="51"/>
      <c r="G144" s="51"/>
      <c r="H144" s="51"/>
      <c r="I144" s="57">
        <f t="shared" si="5"/>
        <v>9.75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74</v>
      </c>
      <c r="B145" s="60">
        <v>310.95999999999998</v>
      </c>
      <c r="C145" s="50">
        <v>5</v>
      </c>
      <c r="D145" s="60">
        <v>47.4</v>
      </c>
      <c r="E145" s="51">
        <v>1</v>
      </c>
      <c r="F145" s="51"/>
      <c r="G145" s="51"/>
      <c r="H145" s="51"/>
      <c r="I145" s="57">
        <f t="shared" si="5"/>
        <v>9.2624999999999993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84</v>
      </c>
      <c r="B146" s="60">
        <v>355.09</v>
      </c>
      <c r="C146" s="50">
        <v>6</v>
      </c>
      <c r="D146" s="60">
        <v>61.47</v>
      </c>
      <c r="E146" s="51">
        <v>1</v>
      </c>
      <c r="F146" s="51"/>
      <c r="G146" s="51"/>
      <c r="H146" s="51"/>
      <c r="I146" s="57">
        <f t="shared" si="5"/>
        <v>9.1529999999999969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94</v>
      </c>
      <c r="B147" s="60">
        <v>380.13</v>
      </c>
      <c r="C147" s="50">
        <v>7</v>
      </c>
      <c r="D147" s="60">
        <v>61.85</v>
      </c>
      <c r="E147" s="51">
        <v>1</v>
      </c>
      <c r="F147" s="51"/>
      <c r="G147" s="51"/>
      <c r="H147" s="51"/>
      <c r="I147" s="57">
        <f>IF(A147&lt;&gt;0,(B147-(B146-D146))/(A147-A146),"")</f>
        <v>8.6509999999999998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104</v>
      </c>
      <c r="B148" s="60">
        <v>402.2</v>
      </c>
      <c r="C148" s="50">
        <v>8</v>
      </c>
      <c r="D148" s="60">
        <v>60.19</v>
      </c>
      <c r="E148" s="51">
        <v>1</v>
      </c>
      <c r="F148" s="51"/>
      <c r="G148" s="51"/>
      <c r="H148" s="51"/>
      <c r="I148" s="57">
        <f t="shared" si="5"/>
        <v>8.3920000000000012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114</v>
      </c>
      <c r="B149" s="60">
        <v>424.56</v>
      </c>
      <c r="C149" s="50">
        <v>9</v>
      </c>
      <c r="D149" s="60">
        <v>56.07</v>
      </c>
      <c r="E149" s="51">
        <v>1</v>
      </c>
      <c r="F149" s="51"/>
      <c r="G149" s="51"/>
      <c r="H149" s="51"/>
      <c r="I149" s="57">
        <f t="shared" si="5"/>
        <v>8.2550000000000008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124</v>
      </c>
      <c r="B150" s="60">
        <v>451.86</v>
      </c>
      <c r="C150" s="50">
        <v>10</v>
      </c>
      <c r="D150" s="60">
        <v>52.53</v>
      </c>
      <c r="E150" s="51">
        <v>1</v>
      </c>
      <c r="F150" s="51"/>
      <c r="G150" s="51"/>
      <c r="H150" s="51"/>
      <c r="I150" s="57">
        <f t="shared" si="5"/>
        <v>8.3369999999999997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134</v>
      </c>
      <c r="B151" s="60">
        <v>484.28</v>
      </c>
      <c r="C151" s="50">
        <v>11</v>
      </c>
      <c r="D151" s="60">
        <v>54.95</v>
      </c>
      <c r="E151" s="51">
        <v>1</v>
      </c>
      <c r="F151" s="51"/>
      <c r="G151" s="51"/>
      <c r="H151" s="51"/>
      <c r="I151" s="57">
        <f t="shared" si="5"/>
        <v>8.4949999999999939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144</v>
      </c>
      <c r="B152" s="60">
        <v>514.94000000000005</v>
      </c>
      <c r="C152" s="50">
        <v>12</v>
      </c>
      <c r="D152" s="60">
        <v>56.01</v>
      </c>
      <c r="E152" s="54">
        <v>1</v>
      </c>
      <c r="F152" s="54"/>
      <c r="G152" s="54"/>
      <c r="H152" s="54"/>
      <c r="I152" s="57">
        <f t="shared" si="5"/>
        <v>8.561000000000007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154</v>
      </c>
      <c r="B153" s="60">
        <v>546.49</v>
      </c>
      <c r="C153" s="50">
        <v>13</v>
      </c>
      <c r="D153" s="60">
        <v>55.13</v>
      </c>
      <c r="E153" s="54">
        <v>1</v>
      </c>
      <c r="F153" s="54"/>
      <c r="G153" s="54"/>
      <c r="H153" s="54"/>
      <c r="I153" s="57">
        <f t="shared" si="5"/>
        <v>8.7559999999999949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164</v>
      </c>
      <c r="B154" s="56">
        <v>580.32000000000005</v>
      </c>
      <c r="C154" s="50">
        <v>14</v>
      </c>
      <c r="D154" s="50">
        <v>59.58</v>
      </c>
      <c r="E154" s="54">
        <v>1</v>
      </c>
      <c r="F154" s="54"/>
      <c r="G154" s="54"/>
      <c r="H154" s="54"/>
      <c r="I154" s="57">
        <f t="shared" si="5"/>
        <v>8.8960000000000043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174</v>
      </c>
      <c r="B155" s="56">
        <v>610.52</v>
      </c>
      <c r="C155" s="50">
        <v>15</v>
      </c>
      <c r="D155" s="50">
        <v>214.77</v>
      </c>
      <c r="E155" s="54">
        <v>1</v>
      </c>
      <c r="F155" s="54"/>
      <c r="G155" s="54"/>
      <c r="H155" s="54"/>
      <c r="I155" s="57">
        <f t="shared" si="5"/>
        <v>8.977999999999998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177</v>
      </c>
      <c r="B156" s="56">
        <v>388.94</v>
      </c>
      <c r="C156" s="50">
        <v>16</v>
      </c>
      <c r="D156" s="50">
        <v>115.19</v>
      </c>
      <c r="E156" s="54">
        <v>1</v>
      </c>
      <c r="F156" s="54"/>
      <c r="G156" s="54"/>
      <c r="H156" s="54"/>
      <c r="I156" s="57">
        <f t="shared" si="5"/>
        <v>-2.2700000000000009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180</v>
      </c>
      <c r="B157" s="56">
        <v>271.56</v>
      </c>
      <c r="C157" s="50">
        <v>17</v>
      </c>
      <c r="D157" s="50">
        <v>77.72</v>
      </c>
      <c r="E157" s="54">
        <v>1</v>
      </c>
      <c r="F157" s="54"/>
      <c r="G157" s="54"/>
      <c r="H157" s="54"/>
      <c r="I157" s="57">
        <f t="shared" si="5"/>
        <v>-0.72999999999999921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>
        <v>183</v>
      </c>
      <c r="B158" s="56">
        <v>191.47</v>
      </c>
      <c r="C158" s="50">
        <v>18</v>
      </c>
      <c r="D158" s="50">
        <v>169.76</v>
      </c>
      <c r="E158" s="54">
        <v>1</v>
      </c>
      <c r="F158" s="54"/>
      <c r="G158" s="54"/>
      <c r="H158" s="54"/>
      <c r="I158" s="57">
        <f t="shared" si="5"/>
        <v>-0.79000000000000148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 rouge d'Amérique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35</v>
      </c>
      <c r="C166" s="60"/>
      <c r="D166" s="60">
        <v>0</v>
      </c>
      <c r="E166" s="51"/>
      <c r="F166" s="51"/>
      <c r="G166" s="51"/>
      <c r="H166" s="51"/>
      <c r="I166" s="49">
        <f>IFERROR(B166/A166,"")</f>
        <v>3.5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88</v>
      </c>
      <c r="C167" s="60">
        <v>1</v>
      </c>
      <c r="D167" s="60">
        <v>30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10.6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20</v>
      </c>
      <c r="B168" s="60">
        <v>117</v>
      </c>
      <c r="C168" s="60">
        <v>2</v>
      </c>
      <c r="D168" s="60">
        <v>29</v>
      </c>
      <c r="E168" s="51"/>
      <c r="F168" s="51"/>
      <c r="G168" s="51"/>
      <c r="H168" s="51">
        <v>1</v>
      </c>
      <c r="I168" s="49">
        <f t="shared" si="6"/>
        <v>11.8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25</v>
      </c>
      <c r="B169" s="60">
        <v>145</v>
      </c>
      <c r="C169" s="60">
        <v>3</v>
      </c>
      <c r="D169" s="60">
        <v>31</v>
      </c>
      <c r="E169" s="51"/>
      <c r="F169" s="51"/>
      <c r="G169" s="51"/>
      <c r="H169" s="51">
        <v>1</v>
      </c>
      <c r="I169" s="49">
        <f t="shared" si="6"/>
        <v>11.4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30</v>
      </c>
      <c r="B170" s="60">
        <v>169</v>
      </c>
      <c r="C170" s="60">
        <v>4</v>
      </c>
      <c r="D170" s="60">
        <v>32</v>
      </c>
      <c r="E170" s="51"/>
      <c r="F170" s="51"/>
      <c r="G170" s="51"/>
      <c r="H170" s="51">
        <v>1</v>
      </c>
      <c r="I170" s="49">
        <f t="shared" si="6"/>
        <v>11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189</v>
      </c>
      <c r="C171" s="60">
        <v>5</v>
      </c>
      <c r="D171" s="60">
        <v>32</v>
      </c>
      <c r="E171" s="51">
        <v>1</v>
      </c>
      <c r="F171" s="51"/>
      <c r="G171" s="51"/>
      <c r="H171" s="51"/>
      <c r="I171" s="49">
        <f t="shared" si="6"/>
        <v>10.4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206</v>
      </c>
      <c r="C172" s="60">
        <v>6</v>
      </c>
      <c r="D172" s="60">
        <v>31</v>
      </c>
      <c r="E172" s="51">
        <v>1</v>
      </c>
      <c r="F172" s="51"/>
      <c r="G172" s="51"/>
      <c r="H172" s="51"/>
      <c r="I172" s="49">
        <f t="shared" si="6"/>
        <v>9.8000000000000007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219</v>
      </c>
      <c r="C173" s="50">
        <v>7</v>
      </c>
      <c r="D173" s="50">
        <v>30</v>
      </c>
      <c r="E173" s="51">
        <v>1</v>
      </c>
      <c r="F173" s="51"/>
      <c r="G173" s="51"/>
      <c r="H173" s="51"/>
      <c r="I173" s="49">
        <f t="shared" si="6"/>
        <v>8.8000000000000007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230</v>
      </c>
      <c r="C174" s="50">
        <v>8</v>
      </c>
      <c r="D174" s="50">
        <v>28</v>
      </c>
      <c r="E174" s="51">
        <v>1</v>
      </c>
      <c r="F174" s="51"/>
      <c r="G174" s="51"/>
      <c r="H174" s="51"/>
      <c r="I174" s="49">
        <f t="shared" si="6"/>
        <v>8.1999999999999993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55</v>
      </c>
      <c r="B175" s="50">
        <v>239</v>
      </c>
      <c r="C175" s="50">
        <v>9</v>
      </c>
      <c r="D175" s="50">
        <v>26</v>
      </c>
      <c r="E175" s="51">
        <v>1</v>
      </c>
      <c r="F175" s="51"/>
      <c r="G175" s="51"/>
      <c r="H175" s="51"/>
      <c r="I175" s="49">
        <f t="shared" si="6"/>
        <v>7.4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60</v>
      </c>
      <c r="B176" s="50">
        <v>246</v>
      </c>
      <c r="C176" s="50">
        <v>10</v>
      </c>
      <c r="D176" s="50">
        <v>24</v>
      </c>
      <c r="E176" s="51">
        <v>1</v>
      </c>
      <c r="F176" s="51"/>
      <c r="G176" s="51"/>
      <c r="H176" s="51"/>
      <c r="I176" s="49">
        <f t="shared" si="6"/>
        <v>6.6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65</v>
      </c>
      <c r="B177" s="50">
        <v>252</v>
      </c>
      <c r="C177" s="50">
        <v>11</v>
      </c>
      <c r="D177" s="50">
        <v>22</v>
      </c>
      <c r="E177" s="51">
        <v>1</v>
      </c>
      <c r="F177" s="51"/>
      <c r="G177" s="51"/>
      <c r="H177" s="51"/>
      <c r="I177" s="49">
        <f t="shared" si="6"/>
        <v>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70</v>
      </c>
      <c r="B178" s="50">
        <v>257</v>
      </c>
      <c r="C178" s="50">
        <v>12</v>
      </c>
      <c r="D178" s="50">
        <v>21</v>
      </c>
      <c r="E178" s="51">
        <v>1</v>
      </c>
      <c r="F178" s="51"/>
      <c r="G178" s="51"/>
      <c r="H178" s="51"/>
      <c r="I178" s="49">
        <f t="shared" si="6"/>
        <v>5.4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75</v>
      </c>
      <c r="B179" s="50">
        <v>261</v>
      </c>
      <c r="C179" s="50">
        <v>13</v>
      </c>
      <c r="D179" s="50">
        <v>19</v>
      </c>
      <c r="E179" s="51">
        <v>1</v>
      </c>
      <c r="F179" s="51"/>
      <c r="G179" s="51"/>
      <c r="H179" s="51"/>
      <c r="I179" s="49">
        <f t="shared" si="6"/>
        <v>5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80</v>
      </c>
      <c r="B180" s="50">
        <v>264</v>
      </c>
      <c r="C180" s="50">
        <v>14</v>
      </c>
      <c r="D180" s="50">
        <v>17</v>
      </c>
      <c r="E180" s="51">
        <v>1</v>
      </c>
      <c r="F180" s="51"/>
      <c r="G180" s="51"/>
      <c r="H180" s="51"/>
      <c r="I180" s="49">
        <f t="shared" si="6"/>
        <v>4.4000000000000004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85</v>
      </c>
      <c r="B181" s="50">
        <v>267</v>
      </c>
      <c r="C181" s="50">
        <v>15</v>
      </c>
      <c r="D181" s="50">
        <v>16</v>
      </c>
      <c r="E181" s="51">
        <v>1</v>
      </c>
      <c r="F181" s="51"/>
      <c r="G181" s="51"/>
      <c r="H181" s="51"/>
      <c r="I181" s="49">
        <f t="shared" si="6"/>
        <v>4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90</v>
      </c>
      <c r="B182" s="50">
        <v>268</v>
      </c>
      <c r="C182" s="50">
        <v>16</v>
      </c>
      <c r="D182" s="50">
        <v>14</v>
      </c>
      <c r="E182" s="51">
        <v>1</v>
      </c>
      <c r="F182" s="51"/>
      <c r="G182" s="51"/>
      <c r="H182" s="51"/>
      <c r="I182" s="49">
        <f t="shared" si="6"/>
        <v>3.4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95</v>
      </c>
      <c r="B183" s="50">
        <v>270</v>
      </c>
      <c r="C183" s="50">
        <v>17</v>
      </c>
      <c r="D183" s="50">
        <v>13</v>
      </c>
      <c r="E183" s="51">
        <v>1</v>
      </c>
      <c r="F183" s="51"/>
      <c r="G183" s="51"/>
      <c r="H183" s="51"/>
      <c r="I183" s="49">
        <f t="shared" si="6"/>
        <v>3.2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>
        <v>100</v>
      </c>
      <c r="B184" s="50">
        <v>273</v>
      </c>
      <c r="C184" s="50">
        <v>18</v>
      </c>
      <c r="D184" s="50">
        <v>13</v>
      </c>
      <c r="E184" s="51">
        <v>1</v>
      </c>
      <c r="F184" s="51"/>
      <c r="G184" s="51"/>
      <c r="H184" s="51"/>
      <c r="I184" s="49">
        <f t="shared" si="6"/>
        <v>3.2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Chêne chevelu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10</v>
      </c>
      <c r="B192" s="60">
        <v>29</v>
      </c>
      <c r="C192" s="60"/>
      <c r="D192" s="60">
        <v>0</v>
      </c>
      <c r="E192" s="51"/>
      <c r="F192" s="51"/>
      <c r="G192" s="51"/>
      <c r="H192" s="51"/>
      <c r="I192" s="49">
        <f>IFERROR(B192/A192,"")</f>
        <v>2.9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15</v>
      </c>
      <c r="B193" s="60">
        <v>73</v>
      </c>
      <c r="C193" s="60"/>
      <c r="D193" s="60">
        <v>0</v>
      </c>
      <c r="E193" s="51"/>
      <c r="F193" s="51"/>
      <c r="G193" s="51"/>
      <c r="H193" s="51"/>
      <c r="I193" s="49">
        <f t="shared" ref="I193:I211" si="7">IF(A193&lt;&gt;0,(B193-(B192-D192))/(A193-A192),"")</f>
        <v>8.8000000000000007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20</v>
      </c>
      <c r="B194" s="60">
        <v>129</v>
      </c>
      <c r="C194" s="60">
        <v>1</v>
      </c>
      <c r="D194" s="60">
        <v>54</v>
      </c>
      <c r="E194" s="51"/>
      <c r="F194" s="51"/>
      <c r="G194" s="51"/>
      <c r="H194" s="51">
        <v>1</v>
      </c>
      <c r="I194" s="49">
        <f t="shared" si="7"/>
        <v>11.2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25</v>
      </c>
      <c r="B195" s="60">
        <v>126</v>
      </c>
      <c r="C195" s="60">
        <v>2</v>
      </c>
      <c r="D195" s="60">
        <v>26</v>
      </c>
      <c r="E195" s="51"/>
      <c r="F195" s="51"/>
      <c r="G195" s="51"/>
      <c r="H195" s="51">
        <v>1</v>
      </c>
      <c r="I195" s="49">
        <f t="shared" si="7"/>
        <v>10.199999999999999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30</v>
      </c>
      <c r="B196" s="60">
        <v>149</v>
      </c>
      <c r="C196" s="60">
        <v>3</v>
      </c>
      <c r="D196" s="60">
        <v>27</v>
      </c>
      <c r="E196" s="51"/>
      <c r="F196" s="51"/>
      <c r="G196" s="51"/>
      <c r="H196" s="51">
        <v>1</v>
      </c>
      <c r="I196" s="49">
        <f t="shared" si="7"/>
        <v>9.8000000000000007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35</v>
      </c>
      <c r="B197" s="60">
        <v>168</v>
      </c>
      <c r="C197" s="60">
        <v>4</v>
      </c>
      <c r="D197" s="60">
        <v>27</v>
      </c>
      <c r="E197" s="51">
        <v>1</v>
      </c>
      <c r="F197" s="51"/>
      <c r="G197" s="51"/>
      <c r="H197" s="51"/>
      <c r="I197" s="49">
        <f t="shared" si="7"/>
        <v>9.1999999999999993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40</v>
      </c>
      <c r="B198" s="60">
        <v>185</v>
      </c>
      <c r="C198" s="60">
        <v>5</v>
      </c>
      <c r="D198" s="60">
        <v>27</v>
      </c>
      <c r="E198" s="51">
        <v>1</v>
      </c>
      <c r="F198" s="51"/>
      <c r="G198" s="51"/>
      <c r="H198" s="51"/>
      <c r="I198" s="49">
        <f t="shared" si="7"/>
        <v>8.8000000000000007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45</v>
      </c>
      <c r="B199" s="50">
        <v>198</v>
      </c>
      <c r="C199" s="50">
        <v>6</v>
      </c>
      <c r="D199" s="50">
        <v>26</v>
      </c>
      <c r="E199" s="51">
        <v>1</v>
      </c>
      <c r="F199" s="51"/>
      <c r="G199" s="51"/>
      <c r="H199" s="51"/>
      <c r="I199" s="49">
        <f t="shared" si="7"/>
        <v>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50</v>
      </c>
      <c r="B200" s="50">
        <v>209</v>
      </c>
      <c r="C200" s="50">
        <v>7</v>
      </c>
      <c r="D200" s="50">
        <v>24</v>
      </c>
      <c r="E200" s="51">
        <v>1</v>
      </c>
      <c r="F200" s="51"/>
      <c r="G200" s="51"/>
      <c r="H200" s="51"/>
      <c r="I200" s="49">
        <f t="shared" si="7"/>
        <v>7.4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55</v>
      </c>
      <c r="B201" s="50">
        <v>218</v>
      </c>
      <c r="C201" s="50">
        <v>8</v>
      </c>
      <c r="D201" s="50">
        <v>23</v>
      </c>
      <c r="E201" s="51">
        <v>1</v>
      </c>
      <c r="F201" s="51"/>
      <c r="G201" s="51"/>
      <c r="H201" s="51"/>
      <c r="I201" s="49">
        <f t="shared" si="7"/>
        <v>6.6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60</v>
      </c>
      <c r="B202" s="50">
        <v>225</v>
      </c>
      <c r="C202" s="50">
        <v>9</v>
      </c>
      <c r="D202" s="50">
        <v>21</v>
      </c>
      <c r="E202" s="51">
        <v>1</v>
      </c>
      <c r="F202" s="51"/>
      <c r="G202" s="51"/>
      <c r="H202" s="51"/>
      <c r="I202" s="49">
        <f t="shared" si="7"/>
        <v>6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65</v>
      </c>
      <c r="B203" s="50">
        <v>232</v>
      </c>
      <c r="C203" s="50">
        <v>10</v>
      </c>
      <c r="D203" s="50">
        <v>20</v>
      </c>
      <c r="E203" s="51">
        <v>1</v>
      </c>
      <c r="F203" s="51"/>
      <c r="G203" s="51"/>
      <c r="H203" s="51"/>
      <c r="I203" s="49">
        <f t="shared" si="7"/>
        <v>5.6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70</v>
      </c>
      <c r="B204" s="50">
        <v>237</v>
      </c>
      <c r="C204" s="50">
        <v>11</v>
      </c>
      <c r="D204" s="50">
        <v>18</v>
      </c>
      <c r="E204" s="51">
        <v>1</v>
      </c>
      <c r="F204" s="51"/>
      <c r="G204" s="51"/>
      <c r="H204" s="51"/>
      <c r="I204" s="49">
        <f t="shared" si="7"/>
        <v>5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75</v>
      </c>
      <c r="B205" s="50">
        <v>241</v>
      </c>
      <c r="C205" s="50">
        <v>12</v>
      </c>
      <c r="D205" s="50">
        <v>16</v>
      </c>
      <c r="E205" s="51">
        <v>1</v>
      </c>
      <c r="F205" s="51"/>
      <c r="G205" s="51"/>
      <c r="H205" s="51"/>
      <c r="I205" s="49">
        <f t="shared" si="7"/>
        <v>4.4000000000000004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80</v>
      </c>
      <c r="B206" s="50">
        <v>245</v>
      </c>
      <c r="C206" s="50">
        <v>13</v>
      </c>
      <c r="D206" s="50">
        <v>15</v>
      </c>
      <c r="E206" s="51">
        <v>1</v>
      </c>
      <c r="F206" s="51"/>
      <c r="G206" s="51"/>
      <c r="H206" s="51"/>
      <c r="I206" s="49">
        <f t="shared" si="7"/>
        <v>4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>
        <v>85</v>
      </c>
      <c r="B207" s="50">
        <v>248</v>
      </c>
      <c r="C207" s="50">
        <v>14</v>
      </c>
      <c r="D207" s="50">
        <v>14</v>
      </c>
      <c r="E207" s="51">
        <v>1</v>
      </c>
      <c r="F207" s="51"/>
      <c r="G207" s="51"/>
      <c r="H207" s="51"/>
      <c r="I207" s="49">
        <f t="shared" si="7"/>
        <v>3.6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>
        <v>90</v>
      </c>
      <c r="B208" s="50">
        <v>249</v>
      </c>
      <c r="C208" s="50">
        <v>15</v>
      </c>
      <c r="D208" s="50">
        <v>12</v>
      </c>
      <c r="E208" s="51">
        <v>1</v>
      </c>
      <c r="F208" s="51"/>
      <c r="G208" s="51"/>
      <c r="H208" s="51"/>
      <c r="I208" s="49">
        <f t="shared" si="7"/>
        <v>3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>
        <v>95</v>
      </c>
      <c r="B209" s="50">
        <v>252</v>
      </c>
      <c r="C209" s="50">
        <v>16</v>
      </c>
      <c r="D209" s="50">
        <v>12</v>
      </c>
      <c r="E209" s="51">
        <v>1</v>
      </c>
      <c r="F209" s="51"/>
      <c r="G209" s="51"/>
      <c r="H209" s="51"/>
      <c r="I209" s="49">
        <f t="shared" si="7"/>
        <v>3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>
        <v>100</v>
      </c>
      <c r="B210" s="50">
        <v>255</v>
      </c>
      <c r="C210" s="50">
        <v>17</v>
      </c>
      <c r="D210" s="50">
        <v>12</v>
      </c>
      <c r="E210" s="51">
        <v>1</v>
      </c>
      <c r="F210" s="51"/>
      <c r="G210" s="51"/>
      <c r="H210" s="51"/>
      <c r="I210" s="49">
        <f t="shared" si="7"/>
        <v>3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Tilleul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30</v>
      </c>
      <c r="B218" s="60">
        <v>108.4230769</v>
      </c>
      <c r="C218" s="50"/>
      <c r="D218" s="60"/>
      <c r="E218" s="63"/>
      <c r="F218" s="63"/>
      <c r="G218" s="63"/>
      <c r="H218" s="63"/>
      <c r="I218" s="53">
        <f>IFERROR(B218/A218,"")</f>
        <v>3.6141025633333332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34</v>
      </c>
      <c r="B219" s="60">
        <v>173.04</v>
      </c>
      <c r="C219" s="50">
        <v>1</v>
      </c>
      <c r="D219" s="60">
        <v>35.450000000000003</v>
      </c>
      <c r="E219" s="63">
        <v>1</v>
      </c>
      <c r="F219" s="63"/>
      <c r="G219" s="63"/>
      <c r="H219" s="63"/>
      <c r="I219" s="53">
        <f t="shared" ref="I219:I237" si="8">IF(A219&lt;&gt;0,(B219-(B218-D218))/(A219-A218),"")</f>
        <v>16.154230774999998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42</v>
      </c>
      <c r="B220" s="60">
        <v>248.01</v>
      </c>
      <c r="C220" s="50">
        <v>2</v>
      </c>
      <c r="D220" s="60">
        <v>55.41</v>
      </c>
      <c r="E220" s="63">
        <v>1</v>
      </c>
      <c r="F220" s="63"/>
      <c r="G220" s="63"/>
      <c r="H220" s="63"/>
      <c r="I220" s="53">
        <f t="shared" si="8"/>
        <v>13.802500000000002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50</v>
      </c>
      <c r="B221" s="55">
        <v>304.72000000000003</v>
      </c>
      <c r="C221" s="55">
        <v>3</v>
      </c>
      <c r="D221" s="55">
        <v>66.62</v>
      </c>
      <c r="E221" s="63">
        <v>1</v>
      </c>
      <c r="F221" s="63"/>
      <c r="G221" s="63"/>
      <c r="H221" s="63"/>
      <c r="I221" s="53">
        <f t="shared" si="8"/>
        <v>14.015000000000004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58</v>
      </c>
      <c r="B222" s="55">
        <v>346.58</v>
      </c>
      <c r="C222" s="55">
        <v>4</v>
      </c>
      <c r="D222" s="55">
        <v>62.16</v>
      </c>
      <c r="E222" s="63">
        <v>1</v>
      </c>
      <c r="F222" s="63"/>
      <c r="G222" s="63"/>
      <c r="H222" s="63"/>
      <c r="I222" s="53">
        <f t="shared" si="8"/>
        <v>13.559999999999995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66</v>
      </c>
      <c r="B223" s="55">
        <v>388.92</v>
      </c>
      <c r="C223" s="55">
        <v>5</v>
      </c>
      <c r="D223" s="55">
        <v>71.34</v>
      </c>
      <c r="E223" s="63">
        <v>1</v>
      </c>
      <c r="F223" s="63"/>
      <c r="G223" s="63"/>
      <c r="H223" s="63"/>
      <c r="I223" s="53">
        <f t="shared" si="8"/>
        <v>13.062500000000007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74</v>
      </c>
      <c r="B224" s="55">
        <v>414.8</v>
      </c>
      <c r="C224" s="55">
        <v>6</v>
      </c>
      <c r="D224" s="55">
        <v>70.209999999999994</v>
      </c>
      <c r="E224" s="63">
        <v>1</v>
      </c>
      <c r="F224" s="63"/>
      <c r="G224" s="63"/>
      <c r="H224" s="63"/>
      <c r="I224" s="53">
        <f t="shared" si="8"/>
        <v>12.152499999999996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82</v>
      </c>
      <c r="B225" s="55">
        <v>436.17</v>
      </c>
      <c r="C225" s="55">
        <v>7</v>
      </c>
      <c r="D225" s="55">
        <v>53.92</v>
      </c>
      <c r="E225" s="63">
        <v>1</v>
      </c>
      <c r="F225" s="63"/>
      <c r="G225" s="63"/>
      <c r="H225" s="63"/>
      <c r="I225" s="53">
        <f t="shared" si="8"/>
        <v>11.447499999999998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90</v>
      </c>
      <c r="B226" s="55">
        <v>471.37</v>
      </c>
      <c r="C226" s="55">
        <v>8</v>
      </c>
      <c r="D226" s="55">
        <v>63.25</v>
      </c>
      <c r="E226" s="63">
        <v>1</v>
      </c>
      <c r="F226" s="63"/>
      <c r="G226" s="63"/>
      <c r="H226" s="63"/>
      <c r="I226" s="53">
        <f t="shared" si="8"/>
        <v>11.14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100</v>
      </c>
      <c r="B227" s="55">
        <v>515.66999999999996</v>
      </c>
      <c r="C227" s="55">
        <v>9</v>
      </c>
      <c r="D227" s="55">
        <v>85.23</v>
      </c>
      <c r="E227" s="63">
        <v>1</v>
      </c>
      <c r="F227" s="63"/>
      <c r="G227" s="63"/>
      <c r="H227" s="63"/>
      <c r="I227" s="53">
        <f t="shared" si="8"/>
        <v>10.754999999999995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110</v>
      </c>
      <c r="B228" s="55">
        <v>531.04</v>
      </c>
      <c r="C228" s="55">
        <v>10</v>
      </c>
      <c r="D228" s="55">
        <v>67.22</v>
      </c>
      <c r="E228" s="63">
        <v>1</v>
      </c>
      <c r="F228" s="63"/>
      <c r="G228" s="63"/>
      <c r="H228" s="63"/>
      <c r="I228" s="53">
        <f t="shared" si="8"/>
        <v>10.060000000000002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120</v>
      </c>
      <c r="B229" s="55">
        <v>565</v>
      </c>
      <c r="C229" s="55">
        <v>11</v>
      </c>
      <c r="D229" s="55">
        <v>60.46</v>
      </c>
      <c r="E229" s="63">
        <v>1</v>
      </c>
      <c r="F229" s="63"/>
      <c r="G229" s="63"/>
      <c r="H229" s="63"/>
      <c r="I229" s="53">
        <f t="shared" si="8"/>
        <v>10.118000000000006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130</v>
      </c>
      <c r="B230" s="55">
        <v>606.41</v>
      </c>
      <c r="C230" s="55">
        <v>12</v>
      </c>
      <c r="D230" s="55">
        <v>69</v>
      </c>
      <c r="E230" s="64">
        <v>1</v>
      </c>
      <c r="F230" s="64"/>
      <c r="G230" s="64"/>
      <c r="H230" s="64"/>
      <c r="I230" s="53">
        <f t="shared" si="8"/>
        <v>10.186999999999994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>
        <v>140</v>
      </c>
      <c r="B231" s="60">
        <v>639.04999999999995</v>
      </c>
      <c r="C231" s="86">
        <v>13</v>
      </c>
      <c r="D231" s="60">
        <v>67.930000000000007</v>
      </c>
      <c r="E231" s="54">
        <v>1</v>
      </c>
      <c r="F231" s="54"/>
      <c r="G231" s="54"/>
      <c r="H231" s="54"/>
      <c r="I231" s="53">
        <f t="shared" si="8"/>
        <v>10.163999999999998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150</v>
      </c>
      <c r="B232" s="50">
        <v>673.13</v>
      </c>
      <c r="C232" s="50">
        <v>14</v>
      </c>
      <c r="D232" s="50">
        <v>234.51</v>
      </c>
      <c r="E232" s="54">
        <v>1</v>
      </c>
      <c r="F232" s="54"/>
      <c r="G232" s="54"/>
      <c r="H232" s="54"/>
      <c r="I232" s="53">
        <f t="shared" si="8"/>
        <v>10.201000000000011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>
        <v>153</v>
      </c>
      <c r="B233" s="50">
        <v>434.97</v>
      </c>
      <c r="C233" s="50">
        <v>15</v>
      </c>
      <c r="D233" s="50">
        <v>141.22</v>
      </c>
      <c r="E233" s="54">
        <v>1</v>
      </c>
      <c r="F233" s="54"/>
      <c r="G233" s="54"/>
      <c r="H233" s="54"/>
      <c r="I233" s="53">
        <f t="shared" si="8"/>
        <v>-1.216666666666659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>
        <v>156</v>
      </c>
      <c r="B234" s="50">
        <v>290.93</v>
      </c>
      <c r="C234" s="50">
        <v>16</v>
      </c>
      <c r="D234" s="50">
        <v>87.28</v>
      </c>
      <c r="E234" s="54">
        <v>1</v>
      </c>
      <c r="F234" s="54"/>
      <c r="G234" s="54"/>
      <c r="H234" s="54"/>
      <c r="I234" s="53">
        <f t="shared" si="8"/>
        <v>-0.93999999999999773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>
        <v>159</v>
      </c>
      <c r="B235" s="50">
        <v>201.48</v>
      </c>
      <c r="C235" s="50">
        <v>17</v>
      </c>
      <c r="D235" s="50">
        <v>180.6</v>
      </c>
      <c r="E235" s="54">
        <v>1</v>
      </c>
      <c r="F235" s="54"/>
      <c r="G235" s="54"/>
      <c r="H235" s="54"/>
      <c r="I235" s="53">
        <f t="shared" si="8"/>
        <v>-0.7233333333333386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Cèdre de l'Atlas</v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30</v>
      </c>
      <c r="B244" s="60">
        <v>199.46</v>
      </c>
      <c r="C244" s="60"/>
      <c r="D244" s="60"/>
      <c r="E244" s="51"/>
      <c r="F244" s="51"/>
      <c r="G244" s="51"/>
      <c r="H244" s="63"/>
      <c r="I244" s="53">
        <f>IFERROR(B244/A244,"")</f>
        <v>6.6486666666666672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42</v>
      </c>
      <c r="B245" s="60">
        <v>422.7</v>
      </c>
      <c r="C245" s="60">
        <v>1</v>
      </c>
      <c r="D245" s="60">
        <v>182.39</v>
      </c>
      <c r="E245" s="63">
        <v>1</v>
      </c>
      <c r="F245" s="63"/>
      <c r="G245" s="63"/>
      <c r="H245" s="63"/>
      <c r="I245" s="53">
        <f>IF(A245&lt;&gt;0,(B245-(B244-D244))/(A245-A244),"")</f>
        <v>18.603333333333332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49</v>
      </c>
      <c r="B246" s="60">
        <v>365.5</v>
      </c>
      <c r="C246" s="60">
        <v>2</v>
      </c>
      <c r="D246" s="60">
        <v>100.16</v>
      </c>
      <c r="E246" s="63">
        <v>1</v>
      </c>
      <c r="F246" s="63"/>
      <c r="G246" s="63"/>
      <c r="H246" s="63"/>
      <c r="I246" s="53">
        <f>IF(A246&lt;&gt;0,(B246-(B245-D245))/(A246-A245),"")</f>
        <v>17.884285714285713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56</v>
      </c>
      <c r="B247" s="60">
        <v>384.15</v>
      </c>
      <c r="C247" s="60">
        <v>3</v>
      </c>
      <c r="D247" s="60">
        <v>79.39</v>
      </c>
      <c r="E247" s="63">
        <v>1</v>
      </c>
      <c r="F247" s="63"/>
      <c r="G247" s="63"/>
      <c r="H247" s="63"/>
      <c r="I247" s="53">
        <f t="shared" ref="I247:I263" si="9">IF(A247&lt;&gt;0,(B247-(B246-D246))/(A247-A246),"")</f>
        <v>16.972857142857134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63</v>
      </c>
      <c r="B248" s="60">
        <v>421.38</v>
      </c>
      <c r="C248" s="60">
        <v>4</v>
      </c>
      <c r="D248" s="60">
        <v>79.099999999999994</v>
      </c>
      <c r="E248" s="63">
        <v>1</v>
      </c>
      <c r="F248" s="63"/>
      <c r="G248" s="63"/>
      <c r="H248" s="63"/>
      <c r="I248" s="53">
        <f t="shared" si="9"/>
        <v>16.66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71</v>
      </c>
      <c r="B249" s="60">
        <v>471.35</v>
      </c>
      <c r="C249" s="60">
        <v>5</v>
      </c>
      <c r="D249" s="60">
        <v>90.8</v>
      </c>
      <c r="E249" s="63">
        <v>1</v>
      </c>
      <c r="F249" s="63"/>
      <c r="G249" s="63"/>
      <c r="H249" s="63"/>
      <c r="I249" s="53">
        <f t="shared" si="9"/>
        <v>16.133750000000006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79</v>
      </c>
      <c r="B250" s="60">
        <v>502.02</v>
      </c>
      <c r="C250" s="60">
        <v>6</v>
      </c>
      <c r="D250" s="60">
        <v>87.99</v>
      </c>
      <c r="E250" s="63">
        <v>1</v>
      </c>
      <c r="F250" s="63"/>
      <c r="G250" s="63"/>
      <c r="H250" s="63"/>
      <c r="I250" s="53">
        <f t="shared" si="9"/>
        <v>15.183749999999996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87</v>
      </c>
      <c r="B251" s="55">
        <v>528.16</v>
      </c>
      <c r="C251" s="55">
        <v>7</v>
      </c>
      <c r="D251" s="55">
        <v>88.62</v>
      </c>
      <c r="E251" s="63">
        <v>1</v>
      </c>
      <c r="F251" s="63"/>
      <c r="G251" s="63"/>
      <c r="H251" s="63"/>
      <c r="I251" s="53">
        <f t="shared" si="9"/>
        <v>14.266249999999999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95</v>
      </c>
      <c r="B252" s="55">
        <v>545.23</v>
      </c>
      <c r="C252" s="55">
        <v>8</v>
      </c>
      <c r="D252" s="55">
        <v>268.81</v>
      </c>
      <c r="E252" s="63">
        <v>1</v>
      </c>
      <c r="F252" s="63"/>
      <c r="G252" s="63"/>
      <c r="H252" s="63"/>
      <c r="I252" s="53">
        <f t="shared" si="9"/>
        <v>13.211250000000007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105</v>
      </c>
      <c r="B253" s="55">
        <v>361.46</v>
      </c>
      <c r="C253" s="55">
        <v>9</v>
      </c>
      <c r="D253" s="55">
        <v>356.68</v>
      </c>
      <c r="E253" s="63">
        <v>1</v>
      </c>
      <c r="F253" s="63"/>
      <c r="G253" s="63"/>
      <c r="H253" s="63"/>
      <c r="I253" s="53">
        <f t="shared" si="9"/>
        <v>8.503999999999996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0.5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0.5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Robinier faux-acacia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Erable champêtre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Charme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Chêne vert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Chêne-liège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Chêne rouge d'Amérique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Chêne chevelu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Tilleul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>Cèdre de l'Atlas</v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2.5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9.1666666666666661</v>
      </c>
      <c r="H3" s="66">
        <f>(B3+E3+F3)*44/12+(C3+D3)*0.475*44/12</f>
        <v>220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210.83333333333334</v>
      </c>
      <c r="S3" s="59">
        <f ca="1">AVERAGE(OFFSET($R$3,0,0,'Données projet'!$E$9+1,1))-AVERAGE(OFFSET($H$3,0,0,'Données projet'!$E$9+1,1))</f>
        <v>441.35963046694803</v>
      </c>
      <c r="T3" s="59">
        <f>IF('Données projet'!E9&gt;30,$R$33-$H$33,LOOKUP('Données projet'!$E$9,$A$3:$A$203,R3:R203)-LOOKUP('Données projet'!$E$9,$A$3:$A$203,$H$3:$H$203))</f>
        <v>620.99339242993983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210.83333333333334</v>
      </c>
      <c r="AN3" s="59">
        <f ca="1">AVERAGE(OFFSET($AM$3,0,0,'Données projet'!$E$10+1,1))-AVERAGE(OFFSET($H$3,0,0,'Données projet'!$E$10+1,1))</f>
        <v>273.89085939326111</v>
      </c>
      <c r="AO3" s="59">
        <f>IF('Données projet'!E10&gt;30,$AM$33-$H$33,LOOKUP('Données projet'!$E$10,$A$3:$A$203,AM3:AM203)-LOOKUP('Données projet'!$E$10,$A$3:$A$203,$H$3:$H$203))</f>
        <v>266.46247641705179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210.83333333333334</v>
      </c>
      <c r="BI3" s="59">
        <f ca="1">AVERAGE(OFFSET($BH$3,0,0,'Données projet'!$E$11+1,1))-AVERAGE(OFFSET($H$3,0,0,'Données projet'!$E$11+1,1))</f>
        <v>674.33345465979289</v>
      </c>
      <c r="BJ3" s="59">
        <f>IF('Données projet'!E11&gt;30,$BH$33-$H$33,LOOKUP('Données projet'!$E$11,$A$3:$A$203,BH3:BH203)-LOOKUP('Données projet'!$E$11,$A$3:$A$203,$H$3:$H$203))</f>
        <v>206.09542990296671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210.83333333333334</v>
      </c>
      <c r="CD3" s="59">
        <f ca="1">AVERAGE(OFFSET($CC$3,0,0,'Données projet'!$E$12+1,1))-AVERAGE(OFFSET($H$3,0,0,'Données projet'!$E$12+1,1))</f>
        <v>792.99561449396947</v>
      </c>
      <c r="CE3" s="59">
        <f>IF('Données projet'!E12&gt;30,$CC$33-$H$33,LOOKUP('Données projet'!$E$12,$A$3:$A$203,CC3:CC203)-LOOKUP('Données projet'!$E$12,$A$3:$A$203,$H$3:$H$203))</f>
        <v>236.67982295656702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210.83333333333334</v>
      </c>
      <c r="CY3" s="59">
        <f ca="1">AVERAGE(OFFSET($CX$3,0,0,'Données projet'!$E$13+1,1))-AVERAGE(OFFSET($H$3,0,0,'Données projet'!$E$13+1,1))</f>
        <v>763.36868301262712</v>
      </c>
      <c r="CZ3" s="59">
        <f>IF('Données projet'!E13&gt;30,$CX$33-$H$33,LOOKUP('Données projet'!$E$13,$A$3:$A$203,CX3:CX203)-LOOKUP('Données projet'!$E$13,$A$3:$A$203,$H$3:$H$203))</f>
        <v>229.04531240965548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210.83333333333334</v>
      </c>
      <c r="DT3" s="59">
        <f ca="1">AVERAGE(OFFSET($DS$3,0,0,'Données projet'!$E$14+1,1))-AVERAGE(OFFSET($H$3,0,0,'Données projet'!$E$14+1,1))</f>
        <v>396.6970447595329</v>
      </c>
      <c r="DU3" s="59">
        <f>IF('Données projet'!E14&gt;30,$DS$33-$H$33,LOOKUP('Données projet'!$E$14,$A$3:$A$203,DS3:DS203)-LOOKUP('Données projet'!$E$14,$A$3:$A$203,$H$3:$H$203))</f>
        <v>369.61271293069467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210.83333333333334</v>
      </c>
      <c r="EO3" s="59">
        <f ca="1">AVERAGE(OFFSET($EN$3,0,0,'Données projet'!$E$15+1,1))-AVERAGE(OFFSET($H$3,0,0,'Données projet'!$E$15+1,1))</f>
        <v>431.09356354216391</v>
      </c>
      <c r="EP3" s="59">
        <f>IF('Données projet'!E15&gt;30,$EN$33-$H$33,LOOKUP('Données projet'!$E$15,$A$3:$A$203,EN3:EN203)-LOOKUP('Données projet'!$E$15,$A$3:$A$203,$H$3:$H$203))</f>
        <v>386.91437941921049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210.83333333333334</v>
      </c>
      <c r="FJ3" s="59">
        <f ca="1">AVERAGE(OFFSET($FI$3,0,0,'Données projet'!$E$16+1,1))-AVERAGE(OFFSET($H$3,0,0,'Données projet'!$E$16+1,1))</f>
        <v>552.1327469597087</v>
      </c>
      <c r="FK3" s="59">
        <f>IF('Données projet'!E16&gt;30,$FI$33-$H$33,LOOKUP('Données projet'!$E$16,$A$3:$A$203,FI3:FI203)-LOOKUP('Données projet'!$E$16,$A$3:$A$203,$H$3:$H$203))</f>
        <v>208.33496548935977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210.83333333333334</v>
      </c>
      <c r="GE3" s="59">
        <f ca="1">AVERAGE(OFFSET($GD$3,0,0,'Données projet'!$E$17+1,1))-AVERAGE(OFFSET($H$3,0,0,'Données projet'!$E$17+1,1))</f>
        <v>337.47103484642059</v>
      </c>
      <c r="GF3" s="59">
        <f>IF('Données projet'!E17&gt;30,$GD$33-$H$33,LOOKUP('Données projet'!$E$17,$A$3:$A$203,GD3:GD203)-LOOKUP('Données projet'!$E$17,$A$3:$A$203,$H$3:$H$203))</f>
        <v>252.98767501756402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2.5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9.1666666666666661</v>
      </c>
      <c r="H4" s="66">
        <f t="shared" ref="H4:H67" si="1">(B4+E4+F4)*44/12+(C4+D4)*0.475*44/12</f>
        <v>220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57.716847054186587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8.1999999999999993</v>
      </c>
      <c r="N4" s="13">
        <f>IF('Données projet'!$A$36&gt;35,N3+M4-V3,IF(A4&lt;'Données projet'!$A$36,$K$205^A4,IF(A4='Données projet'!$A$36,'Données projet'!$B$36,N3+M4-V3)))</f>
        <v>2.1016324782757847</v>
      </c>
      <c r="O4" s="13">
        <f>N4*VLOOKUP('Données projet'!$B$9,Paramètres!$A$1:$I$89,3,0)*VLOOKUP('Données projet'!$B$9,Paramètres!$A$1:$I$89,5,0)</f>
        <v>1.9015570663439298</v>
      </c>
      <c r="P4" s="13">
        <f>EXP(-1.0587+0.8836*LN(O4)+0.284)</f>
        <v>0.81315455339418119</v>
      </c>
      <c r="Q4" s="20">
        <f t="shared" ref="Q4:Q34" si="2">(O4+P4)*0.475*44/12</f>
        <v>4.7281227377105433</v>
      </c>
      <c r="R4" s="59">
        <f t="shared" si="0"/>
        <v>217.57878415861694</v>
      </c>
      <c r="S4" s="59">
        <f ca="1">AVERAGE(OFFSET($R$3,0,0,'Données projet'!$E$9+1,1))-AVERAGE(OFFSET($H$3,0,0,'Données projet'!$E$9+1,1))</f>
        <v>441.35963046694803</v>
      </c>
      <c r="T4" s="59">
        <f>$T$3</f>
        <v>620.99339242993983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57.716847054186587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0.6</v>
      </c>
      <c r="AI4" s="13">
        <f>IF('Données projet'!$A$62&gt;35,AI3+AH4-AQ3,IF(A4&lt;'Données projet'!$A$62,$AF$205^A4,IF(A4='Données projet'!$A$62,'Données projet'!$B$62,AI3+AH4-AQ3)))</f>
        <v>1.1577536725165907</v>
      </c>
      <c r="AJ4" s="13">
        <f>AI4*VLOOKUP('Données projet'!$B$10,Paramètres!$A$1:$I$89,3,0)*VLOOKUP('Données projet'!$B$10,Paramètres!$A$1:$I$89,5,0)</f>
        <v>1.0114136083104937</v>
      </c>
      <c r="AK4" s="13">
        <f>EXP(-1.0587+0.8836*LN(AJ4)+0.284)</f>
        <v>0.46548655994988658</v>
      </c>
      <c r="AL4" s="20">
        <f t="shared" ref="AL4:AL67" si="4">(AJ4+AK4)*0.475*44/12</f>
        <v>2.5722677930534954</v>
      </c>
      <c r="AM4" s="59">
        <f t="shared" ref="AM4:AM67" si="5">AL4+(AD4+AE4)*44/12</f>
        <v>215.42292921395989</v>
      </c>
      <c r="AN4" s="59">
        <f ca="1">AVERAGE(OFFSET($AM$3,0,0,'Données projet'!$E$10+1,1))-AVERAGE(OFFSET($H$3,0,0,'Données projet'!$E$10+1,1))</f>
        <v>273.89085939326111</v>
      </c>
      <c r="AO4" s="59">
        <f>$AO$3</f>
        <v>266.46247641705179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57.716847054186587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2.5115384616666665</v>
      </c>
      <c r="BD4" s="12">
        <f>IF('Données projet'!$A$88&gt;35,BD3+BC4-BL3,IF(A4&lt;'Données projet'!$A$88,$BA$205^A4,IF(A4='Données projet'!$A$88,'Données projet'!$B$88,BD3+BC4-BL3)))</f>
        <v>1.1549646791293957</v>
      </c>
      <c r="BE4" s="13">
        <f>BD4*VLOOKUP('Données projet'!$B$11,Paramètres!$A$1:$I$89,3,0)*VLOOKUP('Données projet'!$B$11,Paramètres!$A$1:$I$89,5,0)</f>
        <v>1.099064388659533</v>
      </c>
      <c r="BF4" s="13">
        <f>EXP(-1.0587+0.8836*LN(BE4)+0.284)</f>
        <v>0.50095660621119575</v>
      </c>
      <c r="BG4" s="20">
        <f t="shared" ref="BG4:BG67" si="7">(BE4+BF4)*0.475*44/12</f>
        <v>2.7867032327331853</v>
      </c>
      <c r="BH4" s="59">
        <f t="shared" ref="BH4:BH67" si="8">BG4+(AY4+AZ4)*44/12</f>
        <v>215.63736465363957</v>
      </c>
      <c r="BI4" s="59">
        <f ca="1">AVERAGE(OFFSET($BH$3,0,0,'Données projet'!$E$11+1,1))-AVERAGE(OFFSET($H$3,0,0,'Données projet'!$E$11+1,1))</f>
        <v>674.33345465979289</v>
      </c>
      <c r="BJ4" s="59">
        <f>$BJ$3</f>
        <v>206.09542990296671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57.716847054186587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2.5115384616666665</v>
      </c>
      <c r="BY4" s="12">
        <f>IF('Données projet'!$A$114&gt;35,BY3+BX4-CG3,IF(A4&lt;'Données projet'!$A$114,$BV$205^A4,IF(A4='Données projet'!$A$114,'Données projet'!$B$114,BY3+BX4-CG3)))</f>
        <v>1.1549646791293957</v>
      </c>
      <c r="BZ4" s="13">
        <f>BY4*VLOOKUP('Données projet'!$B$12,Paramètres!$A$1:$I$89,3,0)*VLOOKUP('Données projet'!$B$12,Paramètres!$A$1:$I$89,5,0)</f>
        <v>1.3152737765925557</v>
      </c>
      <c r="CA4" s="13">
        <f>EXP(-1.0587+0.8836*LN(BZ4)+0.284)</f>
        <v>0.58710360229799052</v>
      </c>
      <c r="CB4" s="20">
        <f t="shared" ref="CB4:CB67" si="10">(BZ4+CA4)*0.475*44/12</f>
        <v>3.3133072682343681</v>
      </c>
      <c r="CC4" s="59">
        <f t="shared" ref="CC4:CC67" si="11">CB4+(BT4+BU4)*44/12</f>
        <v>216.16396868914075</v>
      </c>
      <c r="CD4" s="59">
        <f ca="1">AVERAGE(OFFSET($CC$3,0,0,'Données projet'!$E$12+1,1))-AVERAGE(OFFSET($H$3,0,0,'Données projet'!$E$12+1,1))</f>
        <v>792.99561449396947</v>
      </c>
      <c r="CE4" s="59">
        <f>$CE$3</f>
        <v>236.67982295656702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57.716847054186587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2.5115384616666665</v>
      </c>
      <c r="CT4" s="12">
        <f>IF('Données projet'!$A$140&gt;35,CT3+CS4-DB3,IF(A4&lt;'Données projet'!$A$140,$CQ$205^A4,IF(A4='Données projet'!$A$140,'Données projet'!$B$140,CT3+CS4-DB3)))</f>
        <v>1.1549646791293957</v>
      </c>
      <c r="CU4" s="17">
        <f>CT4*VLOOKUP('Données projet'!$B$13,Paramètres!$A$1:$I$89,3,0)*VLOOKUP('Données projet'!$B$13,Paramètres!$A$1:$I$89,5,0)</f>
        <v>1.2612214296093001</v>
      </c>
      <c r="CV4" s="13">
        <f>EXP(-1.0587+0.8836*LN(CU4)+0.284)</f>
        <v>0.56573271544873638</v>
      </c>
      <c r="CW4" s="20">
        <f t="shared" ref="CW4:CW67" si="13">(CU4+CV4)*0.475*44/12</f>
        <v>3.1819451359760804</v>
      </c>
      <c r="CX4" s="59">
        <f t="shared" ref="CX4:CX67" si="14">CW4+(CO4+CP4)*44/12</f>
        <v>216.03260655688248</v>
      </c>
      <c r="CY4" s="59">
        <f ca="1">AVERAGE(OFFSET($CX$3,0,0,'Données projet'!$E$13+1,1))-AVERAGE(OFFSET($H$3,0,0,'Données projet'!$E$13+1,1))</f>
        <v>763.36868301262712</v>
      </c>
      <c r="CZ4" s="59">
        <f>$CZ$3</f>
        <v>229.04531240965548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57.716847054186587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3.5</v>
      </c>
      <c r="DO4" s="12">
        <f>IF('Données projet'!$A$166&gt;35,DO3+DN4-DW3,IF(A4&lt;'Données projet'!$A$166,$DL$205^A4,IF(A4='Données projet'!$A$166,'Données projet'!$B$166,DO3+DN4-DW3)))</f>
        <v>1.4269435884576509</v>
      </c>
      <c r="DP4" s="17">
        <f>DO4*VLOOKUP('Données projet'!$B$14,Paramètres!$A$1:$I$89,3,0)*VLOOKUP('Données projet'!$B$14,Paramètres!$A$1:$I$89,5,0)</f>
        <v>1.246577918876604</v>
      </c>
      <c r="DQ4" s="13">
        <f>EXP(-1.0587+0.8836*LN(DP4)+0.284)</f>
        <v>0.55992486380829476</v>
      </c>
      <c r="DR4" s="20">
        <f t="shared" ref="DR4:DR67" si="16">(DP4+DQ4)*0.475*44/12</f>
        <v>3.1463256798428652</v>
      </c>
      <c r="DS4" s="59">
        <f t="shared" ref="DS4:DS67" si="17">DR4+(DJ4+DK4)*44/12</f>
        <v>215.99698710074927</v>
      </c>
      <c r="DT4" s="59">
        <f ca="1">AVERAGE(OFFSET($DS$3,0,0,'Données projet'!$E$14+1,1))-AVERAGE(OFFSET($H$3,0,0,'Données projet'!$E$14+1,1))</f>
        <v>396.6970447595329</v>
      </c>
      <c r="DU4" s="59">
        <f>$DU$3</f>
        <v>369.61271293069467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57.716847054186587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2.9</v>
      </c>
      <c r="EJ4" s="12">
        <f>IF('Données projet'!$A$192&gt;35,EJ3+EI4-ER3,IF(A4&lt;'Données projet'!$A$192,$EG$205^A4,IF(A4='Données projet'!$A$192,'Données projet'!$B$192,EJ3+EI4-ER3)))</f>
        <v>1.4003603312913959</v>
      </c>
      <c r="EK4" s="17">
        <f>EJ4*VLOOKUP('Données projet'!$B$15,Paramètres!$A$1:$I$89,3,0)*VLOOKUP('Données projet'!$B$15,Paramètres!$A$1:$I$89,5,0)</f>
        <v>1.4636566182657671</v>
      </c>
      <c r="EL4" s="13">
        <f>EXP(-1.0587+0.8836*LN(EK4)+0.284)</f>
        <v>0.64525910695655797</v>
      </c>
      <c r="EM4" s="20">
        <f t="shared" ref="EM4:EM67" si="19">(EK4+EL4)*0.475*44/12</f>
        <v>3.6730282214288827</v>
      </c>
      <c r="EN4" s="59">
        <f t="shared" ref="EN4:EN67" si="20">EM4+(EE4+EF4)*44/12</f>
        <v>216.52368964233528</v>
      </c>
      <c r="EO4" s="59">
        <f ca="1">AVERAGE(OFFSET($EN$3,0,0,'Données projet'!$E$15+1,1))-AVERAGE(OFFSET($H$3,0,0,'Données projet'!$E$15+1,1))</f>
        <v>431.09356354216391</v>
      </c>
      <c r="EP4" s="59">
        <f>$EP$3</f>
        <v>386.91437941921049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57.716847054186587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3.6141025633333332</v>
      </c>
      <c r="FE4" s="12">
        <f>IF('Données projet'!$A$218&gt;35,FE3+FD4-FM3,IF(A4&lt;'Données projet'!$A$218,$FB$205^A4,IF(A4='Données projet'!$A$218,'Données projet'!$B$218,FE3+FD4-FM3)))</f>
        <v>1.1690615875887691</v>
      </c>
      <c r="FF4" s="17">
        <f>FE4*VLOOKUP('Données projet'!$B$16,Paramètres!$A$1:$I$89,3,0)*VLOOKUP('Données projet'!$B$16,Paramètres!$A$1:$I$89,5,0)</f>
        <v>0.78420651295454624</v>
      </c>
      <c r="FG4" s="13">
        <f>EXP(-1.0587+0.8836*LN(FF4)+0.284)</f>
        <v>0.37176697352409388</v>
      </c>
      <c r="FH4" s="20">
        <f t="shared" ref="FH4:FH67" si="22">(FF4+FG4)*0.475*44/12</f>
        <v>2.0133204889502982</v>
      </c>
      <c r="FI4" s="59">
        <f t="shared" ref="FI4:FI67" si="23">FH4+(EZ4+FA4)*44/12</f>
        <v>214.86398190985668</v>
      </c>
      <c r="FJ4" s="59">
        <f ca="1">AVERAGE(OFFSET($FI$3,0,0,'Données projet'!$E$16+1,1))-AVERAGE(OFFSET($H$3,0,0,'Données projet'!$E$16+1,1))</f>
        <v>552.1327469597087</v>
      </c>
      <c r="FK4" s="59">
        <f>$FK$3</f>
        <v>208.33496548935977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57.716847054186587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6.6486666666666672</v>
      </c>
      <c r="FZ4" s="12">
        <f>IF('Données projet'!$A$244&gt;35,FZ3+FY4-GH3,IF(A4&lt;'Données projet'!$A$244,$FW$205^A4,IF(A4='Données projet'!$A$244,'Données projet'!$B$244,FZ3+FY4-GH3)))</f>
        <v>1.1930588331123015</v>
      </c>
      <c r="GA4" s="17">
        <f>FZ4*VLOOKUP('Données projet'!$B$17,Paramètres!$A$1:$I$89,3,0)*VLOOKUP('Données projet'!$B$17,Paramètres!$A$1:$I$89,5,0)</f>
        <v>0.55835153389655712</v>
      </c>
      <c r="GB4" s="13">
        <f>EXP(-1.0587+0.8836*LN(GA4)+0.284)</f>
        <v>0.27537196306436035</v>
      </c>
      <c r="GC4" s="20">
        <f t="shared" ref="GC4:GC67" si="25">(GA4+GB4)*0.475*44/12</f>
        <v>1.4520684238735979</v>
      </c>
      <c r="GD4" s="59">
        <f t="shared" ref="GD4:GD67" si="26">GC4+(FU4+FV4)*44/12</f>
        <v>214.30272984477998</v>
      </c>
      <c r="GE4" s="59">
        <f ca="1">AVERAGE(OFFSET($GD$3,0,0,'Données projet'!$E$17+1,1))-AVERAGE(OFFSET($H$3,0,0,'Données projet'!$E$17+1,1))</f>
        <v>337.47103484642059</v>
      </c>
      <c r="GF4" s="59">
        <f>$GF$3</f>
        <v>252.98767501756402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57.716847054186587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2.5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9.1666666666666661</v>
      </c>
      <c r="H5" s="66">
        <f t="shared" si="1"/>
        <v>220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57.929932296780422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8.1999999999999993</v>
      </c>
      <c r="N5" s="13">
        <f>IF('Données projet'!$A$36&gt;35,N4+M5-V4,IF(A5&lt;'Données projet'!$A$36,$K$205^A5,IF(A5='Données projet'!$A$36,'Données projet'!$B$36,N4+M5-V4)))</f>
        <v>4.4168590737436171</v>
      </c>
      <c r="O5" s="13">
        <f>N5*VLOOKUP('Données projet'!$B$9,Paramètres!$A$1:$I$89,3,0)*VLOOKUP('Données projet'!$B$9,Paramètres!$A$1:$I$89,5,0)</f>
        <v>3.9963740899232247</v>
      </c>
      <c r="P5" s="13">
        <f t="shared" ref="P5:P68" si="33">EXP(-1.0587+0.8836*LN(O5)+0.284)</f>
        <v>1.567415948479109</v>
      </c>
      <c r="Q5" s="20">
        <f t="shared" si="2"/>
        <v>9.6902676502173968</v>
      </c>
      <c r="R5" s="59">
        <f t="shared" si="0"/>
        <v>224.5444638495234</v>
      </c>
      <c r="S5" s="59">
        <f ca="1">AVERAGE(OFFSET($R$3,0,0,'Données projet'!$E$9+1,1))-AVERAGE(OFFSET($H$3,0,0,'Données projet'!$E$9+1,1))</f>
        <v>441.35963046694803</v>
      </c>
      <c r="T5" s="59">
        <f t="shared" ref="T5:T68" si="34">$T$3</f>
        <v>620.99339242993983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57.929932296780422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0.6</v>
      </c>
      <c r="AI5" s="13">
        <f>IF('Données projet'!$A$62&gt;35,AI4+AH5-AQ4,IF(A5&lt;'Données projet'!$A$62,$AF$205^A5,IF(A5='Données projet'!$A$62,'Données projet'!$B$62,AI4+AH5-AQ4)))</f>
        <v>1.340393566225653</v>
      </c>
      <c r="AJ5" s="13">
        <f>AI5*VLOOKUP('Données projet'!$B$10,Paramètres!$A$1:$I$89,3,0)*VLOOKUP('Données projet'!$B$10,Paramètres!$A$1:$I$89,5,0)</f>
        <v>1.1709678194547306</v>
      </c>
      <c r="AK5" s="13">
        <f t="shared" ref="AK5:AK68" si="35">EXP(-1.0587+0.8836*LN(AJ5)+0.284)</f>
        <v>0.52980785325350399</v>
      </c>
      <c r="AL5" s="20">
        <f t="shared" si="4"/>
        <v>2.9621842966335081</v>
      </c>
      <c r="AM5" s="59">
        <f t="shared" si="5"/>
        <v>217.81638049593948</v>
      </c>
      <c r="AN5" s="59">
        <f ca="1">AVERAGE(OFFSET($AM$3,0,0,'Données projet'!$E$10+1,1))-AVERAGE(OFFSET($H$3,0,0,'Données projet'!$E$10+1,1))</f>
        <v>273.89085939326111</v>
      </c>
      <c r="AO5" s="59">
        <f t="shared" ref="AO5:AO68" si="36">$AO$3</f>
        <v>266.46247641705179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57.929932296780422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2.5115384616666665</v>
      </c>
      <c r="BD5" s="12">
        <f>IF('Données projet'!$A$88&gt;35,BD4+BC5-BL4,IF(A5&lt;'Données projet'!$A$88,$BA$205^A5,IF(A5='Données projet'!$A$88,'Données projet'!$B$88,BD4+BC5-BL4)))</f>
        <v>1.333943410036468</v>
      </c>
      <c r="BE5" s="13">
        <f>BD5*VLOOKUP('Données projet'!$B$11,Paramètres!$A$1:$I$89,3,0)*VLOOKUP('Données projet'!$B$11,Paramètres!$A$1:$I$89,5,0)</f>
        <v>1.2693805489907029</v>
      </c>
      <c r="BF5" s="13">
        <f t="shared" ref="BF5:BF68" si="37">EXP(-1.0587+0.8836*LN(BE5)+0.284)</f>
        <v>0.56896534391972775</v>
      </c>
      <c r="BG5" s="20">
        <f t="shared" si="7"/>
        <v>3.2017857634856668</v>
      </c>
      <c r="BH5" s="59">
        <f t="shared" si="8"/>
        <v>218.05598196279166</v>
      </c>
      <c r="BI5" s="59">
        <f ca="1">AVERAGE(OFFSET($BH$3,0,0,'Données projet'!$E$11+1,1))-AVERAGE(OFFSET($H$3,0,0,'Données projet'!$E$11+1,1))</f>
        <v>674.33345465979289</v>
      </c>
      <c r="BJ5" s="59">
        <f t="shared" ref="BJ5:BJ68" si="38">$BJ$3</f>
        <v>206.09542990296671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57.929932296780422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2.5115384616666665</v>
      </c>
      <c r="BY5" s="12">
        <f>IF('Données projet'!$A$114&gt;35,BY4+BX5-CG4,IF(A5&lt;'Données projet'!$A$114,$BV$205^A5,IF(A5='Données projet'!$A$114,'Données projet'!$B$114,BY4+BX5-CG4)))</f>
        <v>1.333943410036468</v>
      </c>
      <c r="BZ5" s="13">
        <f>BY5*VLOOKUP('Données projet'!$B$12,Paramètres!$A$1:$I$89,3,0)*VLOOKUP('Données projet'!$B$12,Paramètres!$A$1:$I$89,5,0)</f>
        <v>1.5190947553495298</v>
      </c>
      <c r="CA5" s="13">
        <f t="shared" ref="CA5:CA68" si="39">EXP(-1.0587+0.8836*LN(BZ5)+0.284)</f>
        <v>0.66680746167695093</v>
      </c>
      <c r="CB5" s="20">
        <f t="shared" si="10"/>
        <v>3.8071130279877874</v>
      </c>
      <c r="CC5" s="59">
        <f t="shared" si="11"/>
        <v>218.66130922729377</v>
      </c>
      <c r="CD5" s="59">
        <f ca="1">AVERAGE(OFFSET($CC$3,0,0,'Données projet'!$E$12+1,1))-AVERAGE(OFFSET($H$3,0,0,'Données projet'!$E$12+1,1))</f>
        <v>792.99561449396947</v>
      </c>
      <c r="CE5" s="59">
        <f t="shared" ref="CE5:CE68" si="40">$CE$3</f>
        <v>236.67982295656702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57.929932296780422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2.5115384616666665</v>
      </c>
      <c r="CT5" s="12">
        <f>IF('Données projet'!$A$140&gt;35,CT4+CS5-DB4,IF(A5&lt;'Données projet'!$A$140,$CQ$205^A5,IF(A5='Données projet'!$A$140,'Données projet'!$B$140,CT4+CS5-DB4)))</f>
        <v>1.333943410036468</v>
      </c>
      <c r="CU5" s="17">
        <f>CT5*VLOOKUP('Données projet'!$B$13,Paramètres!$A$1:$I$89,3,0)*VLOOKUP('Données projet'!$B$13,Paramètres!$A$1:$I$89,5,0)</f>
        <v>1.456666203759823</v>
      </c>
      <c r="CV5" s="13">
        <f t="shared" ref="CV5:CV68" si="41">EXP(-1.0587+0.8836*LN(CU5)+0.284)</f>
        <v>0.64253531148410714</v>
      </c>
      <c r="CW5" s="20">
        <f t="shared" si="13"/>
        <v>3.656109305716511</v>
      </c>
      <c r="CX5" s="59">
        <f t="shared" si="14"/>
        <v>218.5103055050225</v>
      </c>
      <c r="CY5" s="59">
        <f ca="1">AVERAGE(OFFSET($CX$3,0,0,'Données projet'!$E$13+1,1))-AVERAGE(OFFSET($H$3,0,0,'Données projet'!$E$13+1,1))</f>
        <v>763.36868301262712</v>
      </c>
      <c r="CZ5" s="59">
        <f t="shared" ref="CZ5:CZ68" si="42">$CZ$3</f>
        <v>229.04531240965548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57.929932296780422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3.5</v>
      </c>
      <c r="DO5" s="12">
        <f>IF('Données projet'!$A$166&gt;35,DO4+DN5-DW4,IF(A5&lt;'Données projet'!$A$166,$DL$205^A5,IF(A5='Données projet'!$A$166,'Données projet'!$B$166,DO4+DN5-DW4)))</f>
        <v>2.0361680046403978</v>
      </c>
      <c r="DP5" s="17">
        <f>DO5*VLOOKUP('Données projet'!$B$14,Paramètres!$A$1:$I$89,3,0)*VLOOKUP('Données projet'!$B$14,Paramètres!$A$1:$I$89,5,0)</f>
        <v>1.7787963688538517</v>
      </c>
      <c r="DQ5" s="13">
        <f t="shared" ref="DQ5:DQ68" si="43">EXP(-1.0587+0.8836*LN(DP5)+0.284)</f>
        <v>0.76659080447596062</v>
      </c>
      <c r="DR5" s="20">
        <f t="shared" si="16"/>
        <v>4.4332159935494238</v>
      </c>
      <c r="DS5" s="59">
        <f t="shared" si="17"/>
        <v>219.28741219285541</v>
      </c>
      <c r="DT5" s="59">
        <f ca="1">AVERAGE(OFFSET($DS$3,0,0,'Données projet'!$E$14+1,1))-AVERAGE(OFFSET($H$3,0,0,'Données projet'!$E$14+1,1))</f>
        <v>396.6970447595329</v>
      </c>
      <c r="DU5" s="59">
        <f t="shared" ref="DU5:DU68" si="44">$DU$3</f>
        <v>369.61271293069467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57.929932296780422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2.9</v>
      </c>
      <c r="EJ5" s="12">
        <f>IF('Données projet'!$A$192&gt;35,EJ4+EI5-ER4,IF(A5&lt;'Données projet'!$A$192,$EG$205^A5,IF(A5='Données projet'!$A$192,'Données projet'!$B$192,EJ4+EI5-ER4)))</f>
        <v>1.9610090574545482</v>
      </c>
      <c r="EK5" s="17">
        <f>EJ5*VLOOKUP('Données projet'!$B$15,Paramètres!$A$1:$I$89,3,0)*VLOOKUP('Données projet'!$B$15,Paramètres!$A$1:$I$89,5,0)</f>
        <v>2.0496466668514941</v>
      </c>
      <c r="EL5" s="13">
        <f t="shared" ref="EL5:EL68" si="45">EXP(-1.0587+0.8836*LN(EK5)+0.284)</f>
        <v>0.86886365296461709</v>
      </c>
      <c r="EM5" s="20">
        <f t="shared" si="19"/>
        <v>5.0830721403463937</v>
      </c>
      <c r="EN5" s="59">
        <f t="shared" si="20"/>
        <v>219.93726833965238</v>
      </c>
      <c r="EO5" s="59">
        <f ca="1">AVERAGE(OFFSET($EN$3,0,0,'Données projet'!$E$15+1,1))-AVERAGE(OFFSET($H$3,0,0,'Données projet'!$E$15+1,1))</f>
        <v>431.09356354216391</v>
      </c>
      <c r="EP5" s="59">
        <f t="shared" ref="EP5:EP68" si="46">$EP$3</f>
        <v>386.91437941921049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57.929932296780422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3.6141025633333332</v>
      </c>
      <c r="FE5" s="12">
        <f>IF('Données projet'!$A$218&gt;35,FE4+FD5-FM4,IF(A5&lt;'Données projet'!$A$218,$FB$205^A5,IF(A5='Données projet'!$A$218,'Données projet'!$B$218,FE4+FD5-FM4)))</f>
        <v>1.3667049955755732</v>
      </c>
      <c r="FF5" s="17">
        <f>FE5*VLOOKUP('Données projet'!$B$16,Paramètres!$A$1:$I$89,3,0)*VLOOKUP('Données projet'!$B$16,Paramètres!$A$1:$I$89,5,0)</f>
        <v>0.9167857110320945</v>
      </c>
      <c r="FG5" s="13">
        <f t="shared" ref="FG5:FG68" si="47">EXP(-1.0587+0.8836*LN(FF5)+0.284)</f>
        <v>0.4267877294657863</v>
      </c>
      <c r="FH5" s="20">
        <f t="shared" si="22"/>
        <v>2.3400570755338088</v>
      </c>
      <c r="FI5" s="59">
        <f t="shared" si="23"/>
        <v>217.19425327483981</v>
      </c>
      <c r="FJ5" s="59">
        <f ca="1">AVERAGE(OFFSET($FI$3,0,0,'Données projet'!$E$16+1,1))-AVERAGE(OFFSET($H$3,0,0,'Données projet'!$E$16+1,1))</f>
        <v>552.1327469597087</v>
      </c>
      <c r="FK5" s="59">
        <f t="shared" ref="FK5:FK68" si="48">$FK$3</f>
        <v>208.33496548935977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57.929932296780422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6.6486666666666672</v>
      </c>
      <c r="FZ5" s="12">
        <f>IF('Données projet'!$A$244&gt;35,FZ4+FY5-GH4,IF(A5&lt;'Données projet'!$A$244,$FW$205^A5,IF(A5='Données projet'!$A$244,'Données projet'!$B$244,FZ4+FY5-GH4)))</f>
        <v>1.4233893792672865</v>
      </c>
      <c r="GA5" s="17">
        <f>FZ5*VLOOKUP('Données projet'!$B$17,Paramètres!$A$1:$I$89,3,0)*VLOOKUP('Données projet'!$B$17,Paramètres!$A$1:$I$89,5,0)</f>
        <v>0.66614622949709001</v>
      </c>
      <c r="GB5" s="13">
        <f t="shared" ref="GB5:GB68" si="49">EXP(-1.0587+0.8836*LN(GA5)+0.284)</f>
        <v>0.32185342905680275</v>
      </c>
      <c r="GC5" s="20">
        <f t="shared" si="25"/>
        <v>1.7207660719813633</v>
      </c>
      <c r="GD5" s="59">
        <f t="shared" si="26"/>
        <v>216.57496227128735</v>
      </c>
      <c r="GE5" s="59">
        <f ca="1">AVERAGE(OFFSET($GD$3,0,0,'Données projet'!$E$17+1,1))-AVERAGE(OFFSET($H$3,0,0,'Données projet'!$E$17+1,1))</f>
        <v>337.47103484642059</v>
      </c>
      <c r="GF5" s="59">
        <f t="shared" ref="GF5:GF68" si="50">$GF$3</f>
        <v>252.98767501756402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57.929932296780422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2.5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9.1666666666666661</v>
      </c>
      <c r="H6" s="66">
        <f t="shared" si="1"/>
        <v>220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58.139320986802488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8.1999999999999993</v>
      </c>
      <c r="N6" s="13">
        <f>IF('Données projet'!$A$36&gt;35,N5+M6-V5,IF(A6&lt;'Données projet'!$A$36,$K$205^A6,IF(A6='Données projet'!$A$36,'Données projet'!$B$36,N5+M6-V5)))</f>
        <v>9.282614481346684</v>
      </c>
      <c r="O6" s="13">
        <f>N6*VLOOKUP('Données projet'!$B$9,Paramètres!$A$1:$I$89,3,0)*VLOOKUP('Données projet'!$B$9,Paramètres!$A$1:$I$89,5,0)</f>
        <v>8.3989095827224798</v>
      </c>
      <c r="P6" s="13">
        <f t="shared" si="33"/>
        <v>3.0213109491815406</v>
      </c>
      <c r="Q6" s="20">
        <f t="shared" si="2"/>
        <v>19.890217426399502</v>
      </c>
      <c r="R6" s="59">
        <f t="shared" si="0"/>
        <v>236.73439437800863</v>
      </c>
      <c r="S6" s="59">
        <f ca="1">AVERAGE(OFFSET($R$3,0,0,'Données projet'!$E$9+1,1))-AVERAGE(OFFSET($H$3,0,0,'Données projet'!$E$9+1,1))</f>
        <v>441.35963046694803</v>
      </c>
      <c r="T6" s="59">
        <f t="shared" si="34"/>
        <v>620.99339242993983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58.139320986802488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0.6</v>
      </c>
      <c r="AI6" s="13">
        <f>IF('Données projet'!$A$62&gt;35,AI5+AH6-AQ5,IF(A6&lt;'Données projet'!$A$62,$AF$205^A6,IF(A6='Données projet'!$A$62,'Données projet'!$B$62,AI5+AH6-AQ5)))</f>
        <v>1.5518455739153598</v>
      </c>
      <c r="AJ6" s="13">
        <f>AI6*VLOOKUP('Données projet'!$B$10,Paramètres!$A$1:$I$89,3,0)*VLOOKUP('Données projet'!$B$10,Paramètres!$A$1:$I$89,5,0)</f>
        <v>1.3556922933724584</v>
      </c>
      <c r="AK6" s="13">
        <f t="shared" si="35"/>
        <v>0.6030171126730397</v>
      </c>
      <c r="AL6" s="20">
        <f t="shared" si="4"/>
        <v>3.4114188821959091</v>
      </c>
      <c r="AM6" s="59">
        <f t="shared" si="5"/>
        <v>220.25559583380505</v>
      </c>
      <c r="AN6" s="59">
        <f ca="1">AVERAGE(OFFSET($AM$3,0,0,'Données projet'!$E$10+1,1))-AVERAGE(OFFSET($H$3,0,0,'Données projet'!$E$10+1,1))</f>
        <v>273.89085939326111</v>
      </c>
      <c r="AO6" s="59">
        <f t="shared" si="36"/>
        <v>266.46247641705179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58.139320986802488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2.5115384616666665</v>
      </c>
      <c r="BD6" s="12">
        <f>IF('Données projet'!$A$88&gt;35,BD5+BC6-BL5,IF(A6&lt;'Données projet'!$A$88,$BA$205^A6,IF(A6='Données projet'!$A$88,'Données projet'!$B$88,BD5+BC6-BL5)))</f>
        <v>1.5406575225495411</v>
      </c>
      <c r="BE6" s="13">
        <f>BD6*VLOOKUP('Données projet'!$B$11,Paramètres!$A$1:$I$89,3,0)*VLOOKUP('Données projet'!$B$11,Paramètres!$A$1:$I$89,5,0)</f>
        <v>1.4660896984581433</v>
      </c>
      <c r="BF6" s="13">
        <f t="shared" si="37"/>
        <v>0.64620679429710526</v>
      </c>
      <c r="BG6" s="20">
        <f t="shared" si="7"/>
        <v>3.6789163915487246</v>
      </c>
      <c r="BH6" s="59">
        <f t="shared" si="8"/>
        <v>220.52309334315785</v>
      </c>
      <c r="BI6" s="59">
        <f ca="1">AVERAGE(OFFSET($BH$3,0,0,'Données projet'!$E$11+1,1))-AVERAGE(OFFSET($H$3,0,0,'Données projet'!$E$11+1,1))</f>
        <v>674.33345465979289</v>
      </c>
      <c r="BJ6" s="59">
        <f t="shared" si="38"/>
        <v>206.09542990296671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58.139320986802488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2.5115384616666665</v>
      </c>
      <c r="BY6" s="12">
        <f>IF('Données projet'!$A$114&gt;35,BY5+BX6-CG5,IF(A6&lt;'Données projet'!$A$114,$BV$205^A6,IF(A6='Données projet'!$A$114,'Données projet'!$B$114,BY5+BX6-CG5)))</f>
        <v>1.5406575225495411</v>
      </c>
      <c r="BZ6" s="13">
        <f>BY6*VLOOKUP('Données projet'!$B$12,Paramètres!$A$1:$I$89,3,0)*VLOOKUP('Données projet'!$B$12,Paramètres!$A$1:$I$89,5,0)</f>
        <v>1.7545007866794173</v>
      </c>
      <c r="CA6" s="13">
        <f t="shared" si="39"/>
        <v>0.75733173703536683</v>
      </c>
      <c r="CB6" s="20">
        <f t="shared" si="10"/>
        <v>4.3747749788032486</v>
      </c>
      <c r="CC6" s="59">
        <f t="shared" si="11"/>
        <v>221.2189519304124</v>
      </c>
      <c r="CD6" s="59">
        <f ca="1">AVERAGE(OFFSET($CC$3,0,0,'Données projet'!$E$12+1,1))-AVERAGE(OFFSET($H$3,0,0,'Données projet'!$E$12+1,1))</f>
        <v>792.99561449396947</v>
      </c>
      <c r="CE6" s="59">
        <f t="shared" si="40"/>
        <v>236.67982295656702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58.139320986802488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2.5115384616666665</v>
      </c>
      <c r="CT6" s="12">
        <f>IF('Données projet'!$A$140&gt;35,CT5+CS6-DB5,IF(A6&lt;'Données projet'!$A$140,$CQ$205^A6,IF(A6='Données projet'!$A$140,'Données projet'!$B$140,CT5+CS6-DB5)))</f>
        <v>1.5406575225495411</v>
      </c>
      <c r="CU6" s="17">
        <f>CT6*VLOOKUP('Données projet'!$B$13,Paramètres!$A$1:$I$89,3,0)*VLOOKUP('Données projet'!$B$13,Paramètres!$A$1:$I$89,5,0)</f>
        <v>1.6823980146240989</v>
      </c>
      <c r="CV6" s="13">
        <f t="shared" si="41"/>
        <v>0.7297644545384061</v>
      </c>
      <c r="CW6" s="20">
        <f t="shared" si="13"/>
        <v>4.2011829671246952</v>
      </c>
      <c r="CX6" s="59">
        <f t="shared" si="14"/>
        <v>221.04535991873385</v>
      </c>
      <c r="CY6" s="59">
        <f ca="1">AVERAGE(OFFSET($CX$3,0,0,'Données projet'!$E$13+1,1))-AVERAGE(OFFSET($H$3,0,0,'Données projet'!$E$13+1,1))</f>
        <v>763.36868301262712</v>
      </c>
      <c r="CZ6" s="59">
        <f t="shared" si="42"/>
        <v>229.04531240965548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58.139320986802488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3.5</v>
      </c>
      <c r="DO6" s="12">
        <f>IF('Données projet'!$A$166&gt;35,DO5+DN6-DW5,IF(A6&lt;'Données projet'!$A$166,$DL$205^A6,IF(A6='Données projet'!$A$166,'Données projet'!$B$166,DO5+DN6-DW5)))</f>
        <v>2.905496879244224</v>
      </c>
      <c r="DP6" s="17">
        <f>DO6*VLOOKUP('Données projet'!$B$14,Paramètres!$A$1:$I$89,3,0)*VLOOKUP('Données projet'!$B$14,Paramètres!$A$1:$I$89,5,0)</f>
        <v>2.5382420737077545</v>
      </c>
      <c r="DQ6" s="13">
        <f t="shared" si="43"/>
        <v>1.049536285118966</v>
      </c>
      <c r="DR6" s="20">
        <f t="shared" si="16"/>
        <v>6.2487139749565381</v>
      </c>
      <c r="DS6" s="59">
        <f t="shared" si="17"/>
        <v>223.09289092656567</v>
      </c>
      <c r="DT6" s="59">
        <f ca="1">AVERAGE(OFFSET($DS$3,0,0,'Données projet'!$E$14+1,1))-AVERAGE(OFFSET($H$3,0,0,'Données projet'!$E$14+1,1))</f>
        <v>396.6970447595329</v>
      </c>
      <c r="DU6" s="59">
        <f t="shared" si="44"/>
        <v>369.61271293069467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58.139320986802488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2.9</v>
      </c>
      <c r="EJ6" s="12">
        <f>IF('Données projet'!$A$192&gt;35,EJ5+EI6-ER5,IF(A6&lt;'Données projet'!$A$192,$EG$205^A6,IF(A6='Données projet'!$A$192,'Données projet'!$B$192,EJ5+EI6-ER5)))</f>
        <v>2.7461192933624794</v>
      </c>
      <c r="EK6" s="17">
        <f>EJ6*VLOOKUP('Données projet'!$B$15,Paramètres!$A$1:$I$89,3,0)*VLOOKUP('Données projet'!$B$15,Paramètres!$A$1:$I$89,5,0)</f>
        <v>2.8702438854224637</v>
      </c>
      <c r="EL6" s="13">
        <f t="shared" si="45"/>
        <v>1.1699548899103622</v>
      </c>
      <c r="EM6" s="20">
        <f t="shared" si="19"/>
        <v>7.036679533704671</v>
      </c>
      <c r="EN6" s="59">
        <f t="shared" si="20"/>
        <v>223.88085648531381</v>
      </c>
      <c r="EO6" s="59">
        <f ca="1">AVERAGE(OFFSET($EN$3,0,0,'Données projet'!$E$15+1,1))-AVERAGE(OFFSET($H$3,0,0,'Données projet'!$E$15+1,1))</f>
        <v>431.09356354216391</v>
      </c>
      <c r="EP6" s="59">
        <f t="shared" si="46"/>
        <v>386.91437941921049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58.139320986802488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3.6141025633333332</v>
      </c>
      <c r="FE6" s="12">
        <f>IF('Données projet'!$A$218&gt;35,FE5+FD6-FM5,IF(A6&lt;'Données projet'!$A$218,$FB$205^A6,IF(A6='Données projet'!$A$218,'Données projet'!$B$218,FE5+FD6-FM5)))</f>
        <v>1.5977623118930813</v>
      </c>
      <c r="FF6" s="17">
        <f>FE6*VLOOKUP('Données projet'!$B$16,Paramètres!$A$1:$I$89,3,0)*VLOOKUP('Données projet'!$B$16,Paramètres!$A$1:$I$89,5,0)</f>
        <v>1.0717789588178788</v>
      </c>
      <c r="FG6" s="13">
        <f t="shared" si="47"/>
        <v>0.48995144537968566</v>
      </c>
      <c r="FH6" s="20">
        <f t="shared" si="22"/>
        <v>2.7200137873107573</v>
      </c>
      <c r="FI6" s="59">
        <f t="shared" si="23"/>
        <v>219.5641907389199</v>
      </c>
      <c r="FJ6" s="59">
        <f ca="1">AVERAGE(OFFSET($FI$3,0,0,'Données projet'!$E$16+1,1))-AVERAGE(OFFSET($H$3,0,0,'Données projet'!$E$16+1,1))</f>
        <v>552.1327469597087</v>
      </c>
      <c r="FK6" s="59">
        <f t="shared" si="48"/>
        <v>208.33496548935977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58.139320986802488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6.6486666666666672</v>
      </c>
      <c r="FZ6" s="12">
        <f>IF('Données projet'!$A$244&gt;35,FZ5+FY6-GH5,IF(A6&lt;'Données projet'!$A$244,$FW$205^A6,IF(A6='Données projet'!$A$244,'Données projet'!$B$244,FZ5+FY6-GH5)))</f>
        <v>1.6981872718930719</v>
      </c>
      <c r="GA6" s="17">
        <f>FZ6*VLOOKUP('Données projet'!$B$17,Paramètres!$A$1:$I$89,3,0)*VLOOKUP('Données projet'!$B$17,Paramètres!$A$1:$I$89,5,0)</f>
        <v>0.79475164324595771</v>
      </c>
      <c r="GB6" s="13">
        <f t="shared" si="49"/>
        <v>0.3761807434673779</v>
      </c>
      <c r="GC6" s="20">
        <f t="shared" si="25"/>
        <v>2.0393739068590597</v>
      </c>
      <c r="GD6" s="59">
        <f t="shared" si="26"/>
        <v>218.8835508584682</v>
      </c>
      <c r="GE6" s="59">
        <f ca="1">AVERAGE(OFFSET($GD$3,0,0,'Données projet'!$E$17+1,1))-AVERAGE(OFFSET($H$3,0,0,'Données projet'!$E$17+1,1))</f>
        <v>337.47103484642059</v>
      </c>
      <c r="GF6" s="59">
        <f t="shared" si="50"/>
        <v>252.98767501756402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58.139320986802488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2.5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9.1666666666666661</v>
      </c>
      <c r="H7" s="66">
        <f t="shared" si="1"/>
        <v>220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58.345077251175645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8.1999999999999993</v>
      </c>
      <c r="N7" s="13">
        <f>IF('Données projet'!$A$36&gt;35,N6+M7-V6,IF(A7&lt;'Données projet'!$A$36,$K$205^A7,IF(A7='Données projet'!$A$36,'Données projet'!$B$36,N6+M7-V6)))</f>
        <v>19.508644077311324</v>
      </c>
      <c r="O7" s="13">
        <f>N7*VLOOKUP('Données projet'!$B$9,Paramètres!$A$1:$I$89,3,0)*VLOOKUP('Données projet'!$B$9,Paramètres!$A$1:$I$89,5,0)</f>
        <v>17.651421161151287</v>
      </c>
      <c r="P7" s="13">
        <f t="shared" si="33"/>
        <v>5.8238018188481702</v>
      </c>
      <c r="Q7" s="20">
        <f t="shared" si="2"/>
        <v>40.886013356832393</v>
      </c>
      <c r="R7" s="59">
        <f t="shared" si="0"/>
        <v>259.70685216669864</v>
      </c>
      <c r="S7" s="59">
        <f ca="1">AVERAGE(OFFSET($R$3,0,0,'Données projet'!$E$9+1,1))-AVERAGE(OFFSET($H$3,0,0,'Données projet'!$E$9+1,1))</f>
        <v>441.35963046694803</v>
      </c>
      <c r="T7" s="59">
        <f t="shared" si="34"/>
        <v>620.99339242993983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58.345077251175645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0.6</v>
      </c>
      <c r="AI7" s="13">
        <f>IF('Données projet'!$A$62&gt;35,AI6+AH7-AQ6,IF(A7&lt;'Données projet'!$A$62,$AF$205^A7,IF(A7='Données projet'!$A$62,'Données projet'!$B$62,AI6+AH7-AQ6)))</f>
        <v>1.796654912379124</v>
      </c>
      <c r="AJ7" s="13">
        <f>AI7*VLOOKUP('Données projet'!$B$10,Paramètres!$A$1:$I$89,3,0)*VLOOKUP('Données projet'!$B$10,Paramètres!$A$1:$I$89,5,0)</f>
        <v>1.5695577314544029</v>
      </c>
      <c r="AK7" s="13">
        <f t="shared" si="35"/>
        <v>0.68634248424879218</v>
      </c>
      <c r="AL7" s="20">
        <f t="shared" si="4"/>
        <v>3.9290262090163979</v>
      </c>
      <c r="AM7" s="59">
        <f t="shared" si="5"/>
        <v>222.74986501888264</v>
      </c>
      <c r="AN7" s="59">
        <f ca="1">AVERAGE(OFFSET($AM$3,0,0,'Données projet'!$E$10+1,1))-AVERAGE(OFFSET($H$3,0,0,'Données projet'!$E$10+1,1))</f>
        <v>273.89085939326111</v>
      </c>
      <c r="AO7" s="59">
        <f t="shared" si="36"/>
        <v>266.46247641705179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58.345077251175645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2.5115384616666665</v>
      </c>
      <c r="BD7" s="12">
        <f>IF('Données projet'!$A$88&gt;35,BD6+BC7-BL6,IF(A7&lt;'Données projet'!$A$88,$BA$205^A7,IF(A7='Données projet'!$A$88,'Données projet'!$B$88,BD6+BC7-BL6)))</f>
        <v>1.7794050211797205</v>
      </c>
      <c r="BE7" s="13">
        <f>BD7*VLOOKUP('Données projet'!$B$11,Paramètres!$A$1:$I$89,3,0)*VLOOKUP('Données projet'!$B$11,Paramètres!$A$1:$I$89,5,0)</f>
        <v>1.6932818181546221</v>
      </c>
      <c r="BF7" s="13">
        <f t="shared" si="37"/>
        <v>0.7339343695679571</v>
      </c>
      <c r="BG7" s="20">
        <f t="shared" si="7"/>
        <v>4.2274015269501595</v>
      </c>
      <c r="BH7" s="59">
        <f t="shared" si="8"/>
        <v>223.04824033681641</v>
      </c>
      <c r="BI7" s="59">
        <f ca="1">AVERAGE(OFFSET($BH$3,0,0,'Données projet'!$E$11+1,1))-AVERAGE(OFFSET($H$3,0,0,'Données projet'!$E$11+1,1))</f>
        <v>674.33345465979289</v>
      </c>
      <c r="BJ7" s="59">
        <f t="shared" si="38"/>
        <v>206.09542990296671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58.345077251175645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2.5115384616666665</v>
      </c>
      <c r="BY7" s="12">
        <f>IF('Données projet'!$A$114&gt;35,BY6+BX7-CG6,IF(A7&lt;'Données projet'!$A$114,$BV$205^A7,IF(A7='Données projet'!$A$114,'Données projet'!$B$114,BY6+BX7-CG6)))</f>
        <v>1.7794050211797205</v>
      </c>
      <c r="BZ7" s="13">
        <f>BY7*VLOOKUP('Données projet'!$B$12,Paramètres!$A$1:$I$89,3,0)*VLOOKUP('Données projet'!$B$12,Paramètres!$A$1:$I$89,5,0)</f>
        <v>2.0263864381194661</v>
      </c>
      <c r="CA7" s="13">
        <f t="shared" si="39"/>
        <v>0.86014538361431125</v>
      </c>
      <c r="CB7" s="20">
        <f t="shared" si="10"/>
        <v>5.0273762561863284</v>
      </c>
      <c r="CC7" s="59">
        <f t="shared" si="11"/>
        <v>223.84821506605257</v>
      </c>
      <c r="CD7" s="59">
        <f ca="1">AVERAGE(OFFSET($CC$3,0,0,'Données projet'!$E$12+1,1))-AVERAGE(OFFSET($H$3,0,0,'Données projet'!$E$12+1,1))</f>
        <v>792.99561449396947</v>
      </c>
      <c r="CE7" s="59">
        <f t="shared" si="40"/>
        <v>236.67982295656702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58.345077251175645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2.5115384616666665</v>
      </c>
      <c r="CT7" s="12">
        <f>IF('Données projet'!$A$140&gt;35,CT6+CS7-DB6,IF(A7&lt;'Données projet'!$A$140,$CQ$205^A7,IF(A7='Données projet'!$A$140,'Données projet'!$B$140,CT6+CS7-DB6)))</f>
        <v>1.7794050211797205</v>
      </c>
      <c r="CU7" s="17">
        <f>CT7*VLOOKUP('Données projet'!$B$13,Paramètres!$A$1:$I$89,3,0)*VLOOKUP('Données projet'!$B$13,Paramètres!$A$1:$I$89,5,0)</f>
        <v>1.9431102831282547</v>
      </c>
      <c r="CV7" s="13">
        <f t="shared" si="41"/>
        <v>0.82883562909197428</v>
      </c>
      <c r="CW7" s="20">
        <f t="shared" si="13"/>
        <v>4.8278057971168984</v>
      </c>
      <c r="CX7" s="59">
        <f t="shared" si="14"/>
        <v>223.64864460698314</v>
      </c>
      <c r="CY7" s="59">
        <f ca="1">AVERAGE(OFFSET($CX$3,0,0,'Données projet'!$E$13+1,1))-AVERAGE(OFFSET($H$3,0,0,'Données projet'!$E$13+1,1))</f>
        <v>763.36868301262712</v>
      </c>
      <c r="CZ7" s="59">
        <f t="shared" si="42"/>
        <v>229.04531240965548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58.345077251175645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3.5</v>
      </c>
      <c r="DO7" s="12">
        <f>IF('Données projet'!$A$166&gt;35,DO6+DN7-DW6,IF(A7&lt;'Données projet'!$A$166,$DL$205^A7,IF(A7='Données projet'!$A$166,'Données projet'!$B$166,DO6+DN7-DW6)))</f>
        <v>4.1459801431212595</v>
      </c>
      <c r="DP7" s="17">
        <f>DO7*VLOOKUP('Données projet'!$B$14,Paramètres!$A$1:$I$89,3,0)*VLOOKUP('Données projet'!$B$14,Paramètres!$A$1:$I$89,5,0)</f>
        <v>3.6219282530307328</v>
      </c>
      <c r="DQ7" s="13">
        <f t="shared" si="43"/>
        <v>1.4369157669903438</v>
      </c>
      <c r="DR7" s="20">
        <f t="shared" si="16"/>
        <v>8.8108200015367082</v>
      </c>
      <c r="DS7" s="59">
        <f t="shared" si="17"/>
        <v>227.63165881140296</v>
      </c>
      <c r="DT7" s="59">
        <f ca="1">AVERAGE(OFFSET($DS$3,0,0,'Données projet'!$E$14+1,1))-AVERAGE(OFFSET($H$3,0,0,'Données projet'!$E$14+1,1))</f>
        <v>396.6970447595329</v>
      </c>
      <c r="DU7" s="59">
        <f t="shared" si="44"/>
        <v>369.61271293069467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58.345077251175645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2.9</v>
      </c>
      <c r="EJ7" s="12">
        <f>IF('Données projet'!$A$192&gt;35,EJ6+EI7-ER6,IF(A7&lt;'Données projet'!$A$192,$EG$205^A7,IF(A7='Données projet'!$A$192,'Données projet'!$B$192,EJ6+EI7-ER6)))</f>
        <v>3.8455565234187756</v>
      </c>
      <c r="EK7" s="17">
        <f>EJ7*VLOOKUP('Données projet'!$B$15,Paramètres!$A$1:$I$89,3,0)*VLOOKUP('Données projet'!$B$15,Paramètres!$A$1:$I$89,5,0)</f>
        <v>4.0193756782773047</v>
      </c>
      <c r="EL7" s="13">
        <f t="shared" si="45"/>
        <v>1.5753846299758951</v>
      </c>
      <c r="EM7" s="20">
        <f t="shared" si="19"/>
        <v>9.7442075368743222</v>
      </c>
      <c r="EN7" s="59">
        <f t="shared" si="20"/>
        <v>228.56504634674056</v>
      </c>
      <c r="EO7" s="59">
        <f ca="1">AVERAGE(OFFSET($EN$3,0,0,'Données projet'!$E$15+1,1))-AVERAGE(OFFSET($H$3,0,0,'Données projet'!$E$15+1,1))</f>
        <v>431.09356354216391</v>
      </c>
      <c r="EP7" s="59">
        <f t="shared" si="46"/>
        <v>386.91437941921049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58.345077251175645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3.6141025633333332</v>
      </c>
      <c r="FE7" s="12">
        <f>IF('Données projet'!$A$218&gt;35,FE6+FD7-FM6,IF(A7&lt;'Données projet'!$A$218,$FB$205^A7,IF(A7='Données projet'!$A$218,'Données projet'!$B$218,FE6+FD7-FM6)))</f>
        <v>1.8678825449312277</v>
      </c>
      <c r="FF7" s="17">
        <f>FE7*VLOOKUP('Données projet'!$B$16,Paramètres!$A$1:$I$89,3,0)*VLOOKUP('Données projet'!$B$16,Paramètres!$A$1:$I$89,5,0)</f>
        <v>1.2529756111398678</v>
      </c>
      <c r="FG7" s="13">
        <f t="shared" si="47"/>
        <v>0.56246326277964642</v>
      </c>
      <c r="FH7" s="20">
        <f t="shared" si="22"/>
        <v>3.1618893720764873</v>
      </c>
      <c r="FI7" s="59">
        <f t="shared" si="23"/>
        <v>221.98272818194272</v>
      </c>
      <c r="FJ7" s="59">
        <f ca="1">AVERAGE(OFFSET($FI$3,0,0,'Données projet'!$E$16+1,1))-AVERAGE(OFFSET($H$3,0,0,'Données projet'!$E$16+1,1))</f>
        <v>552.1327469597087</v>
      </c>
      <c r="FK7" s="59">
        <f t="shared" si="48"/>
        <v>208.33496548935977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58.345077251175645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6.6486666666666672</v>
      </c>
      <c r="FZ7" s="12">
        <f>IF('Données projet'!$A$244&gt;35,FZ6+FY7-GH6,IF(A7&lt;'Données projet'!$A$244,$FW$205^A7,IF(A7='Données projet'!$A$244,'Données projet'!$B$244,FZ6+FY7-GH6)))</f>
        <v>2.0260373250109112</v>
      </c>
      <c r="GA7" s="17">
        <f>FZ7*VLOOKUP('Données projet'!$B$17,Paramètres!$A$1:$I$89,3,0)*VLOOKUP('Données projet'!$B$17,Paramètres!$A$1:$I$89,5,0)</f>
        <v>0.9481854681051064</v>
      </c>
      <c r="GB7" s="13">
        <f t="shared" si="49"/>
        <v>0.43967824786074972</v>
      </c>
      <c r="GC7" s="20">
        <f t="shared" si="25"/>
        <v>2.4171959719738663</v>
      </c>
      <c r="GD7" s="59">
        <f t="shared" si="26"/>
        <v>221.2380347818401</v>
      </c>
      <c r="GE7" s="59">
        <f ca="1">AVERAGE(OFFSET($GD$3,0,0,'Données projet'!$E$17+1,1))-AVERAGE(OFFSET($H$3,0,0,'Données projet'!$E$17+1,1))</f>
        <v>337.47103484642059</v>
      </c>
      <c r="GF7" s="59">
        <f t="shared" si="50"/>
        <v>252.98767501756402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58.345077251175645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2.5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9.1666666666666661</v>
      </c>
      <c r="H8" s="66">
        <f t="shared" si="1"/>
        <v>220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58.547264104364032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41</v>
      </c>
      <c r="L8" s="12">
        <f>VLOOKUP(A8,'Données projet'!$A$35:$I$55,9,0)</f>
        <v>8.1999999999999993</v>
      </c>
      <c r="M8" s="12">
        <f t="array" ref="M8">INDEX(L:L,MIN(IF(ISNUMBER(L8:L204),ROW(L8:L204),"")))</f>
        <v>8.1999999999999993</v>
      </c>
      <c r="N8" s="13">
        <f>IF('Données projet'!$A$36&gt;35,N7+M8-V7,IF(A8&lt;'Données projet'!$A$36,$K$205^A8,IF(A8='Données projet'!$A$36,'Données projet'!$B$36,N7+M8-V7)))</f>
        <v>41</v>
      </c>
      <c r="O8" s="13">
        <f>N8*VLOOKUP('Données projet'!$B$9,Paramètres!$A$1:$I$89,3,0)*VLOOKUP('Données projet'!$B$9,Paramètres!$A$1:$I$89,5,0)</f>
        <v>37.096799999999995</v>
      </c>
      <c r="P8" s="13">
        <f t="shared" si="33"/>
        <v>11.225811641270189</v>
      </c>
      <c r="Q8" s="20">
        <f t="shared" si="2"/>
        <v>84.161881941878903</v>
      </c>
      <c r="R8" s="59">
        <f t="shared" si="0"/>
        <v>304.94629476899149</v>
      </c>
      <c r="S8" s="59">
        <f ca="1">AVERAGE(OFFSET($R$3,0,0,'Données projet'!$E$9+1,1))-AVERAGE(OFFSET($H$3,0,0,'Données projet'!$E$9+1,1))</f>
        <v>441.35963046694803</v>
      </c>
      <c r="T8" s="59">
        <f t="shared" si="34"/>
        <v>620.99339242993983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8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58.547264104364032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0.6</v>
      </c>
      <c r="AI8" s="13">
        <f>IF('Données projet'!$A$62&gt;35,AI7+AH8-AQ7,IF(A8&lt;'Données projet'!$A$62,$AF$205^A8,IF(A8='Données projet'!$A$62,'Données projet'!$B$62,AI7+AH8-AQ7)))</f>
        <v>2.0800838230519041</v>
      </c>
      <c r="AJ8" s="13">
        <f>AI8*VLOOKUP('Données projet'!$B$10,Paramètres!$A$1:$I$89,3,0)*VLOOKUP('Données projet'!$B$10,Paramètres!$A$1:$I$89,5,0)</f>
        <v>1.8171612278181437</v>
      </c>
      <c r="AK8" s="13">
        <f t="shared" si="35"/>
        <v>0.78118182019192373</v>
      </c>
      <c r="AL8" s="20">
        <f t="shared" si="4"/>
        <v>4.5254474752842002</v>
      </c>
      <c r="AM8" s="59">
        <f t="shared" si="5"/>
        <v>225.30986030239677</v>
      </c>
      <c r="AN8" s="59">
        <f ca="1">AVERAGE(OFFSET($AM$3,0,0,'Données projet'!$E$10+1,1))-AVERAGE(OFFSET($H$3,0,0,'Données projet'!$E$10+1,1))</f>
        <v>273.89085939326111</v>
      </c>
      <c r="AO8" s="59">
        <f t="shared" si="36"/>
        <v>266.46247641705179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58.547264104364032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2.5115384616666665</v>
      </c>
      <c r="BD8" s="12">
        <f>IF('Données projet'!$A$88&gt;35,BD7+BC8-BL7,IF(A8&lt;'Données projet'!$A$88,$BA$205^A8,IF(A8='Données projet'!$A$88,'Données projet'!$B$88,BD7+BC8-BL7)))</f>
        <v>2.0551499493280714</v>
      </c>
      <c r="BE8" s="13">
        <f>BD8*VLOOKUP('Données projet'!$B$11,Paramètres!$A$1:$I$89,3,0)*VLOOKUP('Données projet'!$B$11,Paramètres!$A$1:$I$89,5,0)</f>
        <v>1.9556806917805927</v>
      </c>
      <c r="BF8" s="13">
        <f t="shared" si="37"/>
        <v>0.83357164237034642</v>
      </c>
      <c r="BG8" s="20">
        <f t="shared" si="7"/>
        <v>4.8579478153128859</v>
      </c>
      <c r="BH8" s="59">
        <f t="shared" si="8"/>
        <v>225.64236064242544</v>
      </c>
      <c r="BI8" s="59">
        <f ca="1">AVERAGE(OFFSET($BH$3,0,0,'Données projet'!$E$11+1,1))-AVERAGE(OFFSET($H$3,0,0,'Données projet'!$E$11+1,1))</f>
        <v>674.33345465979289</v>
      </c>
      <c r="BJ8" s="59">
        <f t="shared" si="38"/>
        <v>206.09542990296671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58.547264104364032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2.5115384616666665</v>
      </c>
      <c r="BY8" s="12">
        <f>IF('Données projet'!$A$114&gt;35,BY7+BX8-CG7,IF(A8&lt;'Données projet'!$A$114,$BV$205^A8,IF(A8='Données projet'!$A$114,'Données projet'!$B$114,BY7+BX8-CG7)))</f>
        <v>2.0551499493280714</v>
      </c>
      <c r="BZ8" s="13">
        <f>BY8*VLOOKUP('Données projet'!$B$12,Paramètres!$A$1:$I$89,3,0)*VLOOKUP('Données projet'!$B$12,Paramètres!$A$1:$I$89,5,0)</f>
        <v>2.3404047622948077</v>
      </c>
      <c r="CA8" s="13">
        <f t="shared" si="39"/>
        <v>0.97691677870151117</v>
      </c>
      <c r="CB8" s="20">
        <f t="shared" si="10"/>
        <v>5.7776683505685886</v>
      </c>
      <c r="CC8" s="59">
        <f t="shared" si="11"/>
        <v>226.56208117768114</v>
      </c>
      <c r="CD8" s="59">
        <f ca="1">AVERAGE(OFFSET($CC$3,0,0,'Données projet'!$E$12+1,1))-AVERAGE(OFFSET($H$3,0,0,'Données projet'!$E$12+1,1))</f>
        <v>792.99561449396947</v>
      </c>
      <c r="CE8" s="59">
        <f t="shared" si="40"/>
        <v>236.67982295656702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58.547264104364032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2.5115384616666665</v>
      </c>
      <c r="CT8" s="12">
        <f>IF('Données projet'!$A$140&gt;35,CT7+CS8-DB7,IF(A8&lt;'Données projet'!$A$140,$CQ$205^A8,IF(A8='Données projet'!$A$140,'Données projet'!$B$140,CT7+CS8-DB7)))</f>
        <v>2.0551499493280714</v>
      </c>
      <c r="CU8" s="17">
        <f>CT8*VLOOKUP('Données projet'!$B$13,Paramètres!$A$1:$I$89,3,0)*VLOOKUP('Données projet'!$B$13,Paramètres!$A$1:$I$89,5,0)</f>
        <v>2.2442237446662539</v>
      </c>
      <c r="CV8" s="13">
        <f t="shared" si="41"/>
        <v>0.94135648260206528</v>
      </c>
      <c r="CW8" s="20">
        <f t="shared" si="13"/>
        <v>5.5482188958256557</v>
      </c>
      <c r="CX8" s="59">
        <f t="shared" si="14"/>
        <v>226.33263172293823</v>
      </c>
      <c r="CY8" s="59">
        <f ca="1">AVERAGE(OFFSET($CX$3,0,0,'Données projet'!$E$13+1,1))-AVERAGE(OFFSET($H$3,0,0,'Données projet'!$E$13+1,1))</f>
        <v>763.36868301262712</v>
      </c>
      <c r="CZ8" s="59">
        <f t="shared" si="42"/>
        <v>229.04531240965548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58.547264104364032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3.5</v>
      </c>
      <c r="DO8" s="12">
        <f>IF('Données projet'!$A$166&gt;35,DO7+DN8-DW7,IF(A8&lt;'Données projet'!$A$166,$DL$205^A8,IF(A8='Données projet'!$A$166,'Données projet'!$B$166,DO7+DN8-DW7)))</f>
        <v>5.9160797830996152</v>
      </c>
      <c r="DP8" s="17">
        <f>DO8*VLOOKUP('Données projet'!$B$14,Paramètres!$A$1:$I$89,3,0)*VLOOKUP('Données projet'!$B$14,Paramètres!$A$1:$I$89,5,0)</f>
        <v>5.1682872985158239</v>
      </c>
      <c r="DQ8" s="13">
        <f t="shared" si="43"/>
        <v>1.967275406006004</v>
      </c>
      <c r="DR8" s="20">
        <f t="shared" si="16"/>
        <v>12.427771710375517</v>
      </c>
      <c r="DS8" s="59">
        <f t="shared" si="17"/>
        <v>233.21218453748807</v>
      </c>
      <c r="DT8" s="59">
        <f ca="1">AVERAGE(OFFSET($DS$3,0,0,'Données projet'!$E$14+1,1))-AVERAGE(OFFSET($H$3,0,0,'Données projet'!$E$14+1,1))</f>
        <v>396.6970447595329</v>
      </c>
      <c r="DU8" s="59">
        <f t="shared" si="44"/>
        <v>369.61271293069467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58.547264104364032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2.9</v>
      </c>
      <c r="EJ8" s="12">
        <f>IF('Données projet'!$A$192&gt;35,EJ7+EI8-ER7,IF(A8&lt;'Données projet'!$A$192,$EG$205^A8,IF(A8='Données projet'!$A$192,'Données projet'!$B$192,EJ7+EI8-ER7)))</f>
        <v>5.3851648071345055</v>
      </c>
      <c r="EK8" s="17">
        <f>EJ8*VLOOKUP('Données projet'!$B$15,Paramètres!$A$1:$I$89,3,0)*VLOOKUP('Données projet'!$B$15,Paramètres!$A$1:$I$89,5,0)</f>
        <v>5.6285742564169858</v>
      </c>
      <c r="EL8" s="13">
        <f t="shared" si="45"/>
        <v>2.1213097648187431</v>
      </c>
      <c r="EM8" s="20">
        <f t="shared" si="19"/>
        <v>13.497714670318894</v>
      </c>
      <c r="EN8" s="59">
        <f t="shared" si="20"/>
        <v>234.28212749743145</v>
      </c>
      <c r="EO8" s="59">
        <f ca="1">AVERAGE(OFFSET($EN$3,0,0,'Données projet'!$E$15+1,1))-AVERAGE(OFFSET($H$3,0,0,'Données projet'!$E$15+1,1))</f>
        <v>431.09356354216391</v>
      </c>
      <c r="EP8" s="59">
        <f t="shared" si="46"/>
        <v>386.91437941921049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58.547264104364032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3.6141025633333332</v>
      </c>
      <c r="FE8" s="12">
        <f>IF('Données projet'!$A$218&gt;35,FE7+FD8-FM7,IF(A8&lt;'Données projet'!$A$218,$FB$205^A8,IF(A8='Données projet'!$A$218,'Données projet'!$B$218,FE7+FD8-FM7)))</f>
        <v>2.1836697334066515</v>
      </c>
      <c r="FF8" s="17">
        <f>FE8*VLOOKUP('Données projet'!$B$16,Paramètres!$A$1:$I$89,3,0)*VLOOKUP('Données projet'!$B$16,Paramètres!$A$1:$I$89,5,0)</f>
        <v>1.4648056571691819</v>
      </c>
      <c r="FG8" s="13">
        <f t="shared" si="47"/>
        <v>0.64570668167242562</v>
      </c>
      <c r="FH8" s="20">
        <f t="shared" si="22"/>
        <v>3.6758089901491329</v>
      </c>
      <c r="FI8" s="59">
        <f t="shared" si="23"/>
        <v>224.4602218172617</v>
      </c>
      <c r="FJ8" s="59">
        <f ca="1">AVERAGE(OFFSET($FI$3,0,0,'Données projet'!$E$16+1,1))-AVERAGE(OFFSET($H$3,0,0,'Données projet'!$E$16+1,1))</f>
        <v>552.1327469597087</v>
      </c>
      <c r="FK8" s="59">
        <f t="shared" si="48"/>
        <v>208.33496548935977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58.547264104364032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6.6486666666666672</v>
      </c>
      <c r="FZ8" s="12">
        <f>IF('Données projet'!$A$244&gt;35,FZ7+FY8-GH7,IF(A8&lt;'Données projet'!$A$244,$FW$205^A8,IF(A8='Données projet'!$A$244,'Données projet'!$B$244,FZ7+FY8-GH7)))</f>
        <v>2.4171817268194866</v>
      </c>
      <c r="GA8" s="17">
        <f>FZ8*VLOOKUP('Données projet'!$B$17,Paramètres!$A$1:$I$89,3,0)*VLOOKUP('Données projet'!$B$17,Paramètres!$A$1:$I$89,5,0)</f>
        <v>1.1312410481515196</v>
      </c>
      <c r="GB8" s="13">
        <f t="shared" si="49"/>
        <v>0.51389382630284253</v>
      </c>
      <c r="GC8" s="20">
        <f t="shared" si="25"/>
        <v>2.8652765730080141</v>
      </c>
      <c r="GD8" s="59">
        <f t="shared" si="26"/>
        <v>223.64968940012056</v>
      </c>
      <c r="GE8" s="59">
        <f ca="1">AVERAGE(OFFSET($GD$3,0,0,'Données projet'!$E$17+1,1))-AVERAGE(OFFSET($H$3,0,0,'Données projet'!$E$17+1,1))</f>
        <v>337.47103484642059</v>
      </c>
      <c r="GF8" s="59">
        <f t="shared" si="50"/>
        <v>252.98767501756402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58.547264104364032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2.5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9.1666666666666661</v>
      </c>
      <c r="H9" s="66">
        <f t="shared" si="1"/>
        <v>220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58.74594346767168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17.600000000000001</v>
      </c>
      <c r="N9" s="13">
        <f>IF('Données projet'!$A$36&gt;35,N8+M9-V8,IF(A9&lt;'Données projet'!$A$36,$K$205^A9,IF(A9='Données projet'!$A$36,'Données projet'!$B$36,N8+M9-V8)))</f>
        <v>50.6</v>
      </c>
      <c r="O9" s="13">
        <f>N9*VLOOKUP('Données projet'!$B$9,Paramètres!$A$1:$I$89,3,0)*VLOOKUP('Données projet'!$B$9,Paramètres!$A$1:$I$89,5,0)</f>
        <v>45.782879999999999</v>
      </c>
      <c r="P9" s="13">
        <f t="shared" si="33"/>
        <v>13.519148289060759</v>
      </c>
      <c r="Q9" s="20">
        <f t="shared" si="2"/>
        <v>103.28436593678082</v>
      </c>
      <c r="R9" s="59">
        <f t="shared" si="0"/>
        <v>326.0194919849103</v>
      </c>
      <c r="S9" s="59">
        <f ca="1">AVERAGE(OFFSET($R$3,0,0,'Données projet'!$E$9+1,1))-AVERAGE(OFFSET($H$3,0,0,'Données projet'!$E$9+1,1))</f>
        <v>441.35963046694803</v>
      </c>
      <c r="T9" s="59">
        <f t="shared" si="34"/>
        <v>620.99339242993983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58.74594346767168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0.6</v>
      </c>
      <c r="AI9" s="13">
        <f>IF('Données projet'!$A$62&gt;35,AI8+AH9-AQ8,IF(A9&lt;'Données projet'!$A$62,$AF$205^A9,IF(A9='Données projet'!$A$62,'Données projet'!$B$62,AI8+AH9-AQ8)))</f>
        <v>2.4082246852806919</v>
      </c>
      <c r="AJ9" s="13">
        <f>AI9*VLOOKUP('Données projet'!$B$10,Paramètres!$A$1:$I$89,3,0)*VLOOKUP('Données projet'!$B$10,Paramètres!$A$1:$I$89,5,0)</f>
        <v>2.1038250850612128</v>
      </c>
      <c r="AK9" s="13">
        <f t="shared" si="35"/>
        <v>0.88912612901456256</v>
      </c>
      <c r="AL9" s="20">
        <f t="shared" si="4"/>
        <v>5.2127233645153082</v>
      </c>
      <c r="AM9" s="59">
        <f t="shared" si="5"/>
        <v>227.94784941264481</v>
      </c>
      <c r="AN9" s="59">
        <f ca="1">AVERAGE(OFFSET($AM$3,0,0,'Données projet'!$E$10+1,1))-AVERAGE(OFFSET($H$3,0,0,'Données projet'!$E$10+1,1))</f>
        <v>273.89085939326111</v>
      </c>
      <c r="AO9" s="59">
        <f t="shared" si="36"/>
        <v>266.46247641705179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58.74594346767168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2.5115384616666665</v>
      </c>
      <c r="BD9" s="12">
        <f>IF('Données projet'!$A$88&gt;35,BD8+BC9-BL8,IF(A9&lt;'Données projet'!$A$88,$BA$205^A9,IF(A9='Données projet'!$A$88,'Données projet'!$B$88,BD8+BC9-BL8)))</f>
        <v>2.3736256017884898</v>
      </c>
      <c r="BE9" s="13">
        <f>BD9*VLOOKUP('Données projet'!$B$11,Paramètres!$A$1:$I$89,3,0)*VLOOKUP('Données projet'!$B$11,Paramètres!$A$1:$I$89,5,0)</f>
        <v>2.2587421226619266</v>
      </c>
      <c r="BF9" s="13">
        <f t="shared" si="37"/>
        <v>0.9467354463492792</v>
      </c>
      <c r="BG9" s="20">
        <f t="shared" si="7"/>
        <v>5.5828734326945169</v>
      </c>
      <c r="BH9" s="59">
        <f t="shared" si="8"/>
        <v>228.31799948082403</v>
      </c>
      <c r="BI9" s="59">
        <f ca="1">AVERAGE(OFFSET($BH$3,0,0,'Données projet'!$E$11+1,1))-AVERAGE(OFFSET($H$3,0,0,'Données projet'!$E$11+1,1))</f>
        <v>674.33345465979289</v>
      </c>
      <c r="BJ9" s="59">
        <f t="shared" si="38"/>
        <v>206.09542990296671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58.74594346767168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2.5115384616666665</v>
      </c>
      <c r="BY9" s="12">
        <f>IF('Données projet'!$A$114&gt;35,BY8+BX9-CG8,IF(A9&lt;'Données projet'!$A$114,$BV$205^A9,IF(A9='Données projet'!$A$114,'Données projet'!$B$114,BY8+BX9-CG8)))</f>
        <v>2.3736256017884898</v>
      </c>
      <c r="BZ9" s="13">
        <f>BY9*VLOOKUP('Données projet'!$B$12,Paramètres!$A$1:$I$89,3,0)*VLOOKUP('Données projet'!$B$12,Paramètres!$A$1:$I$89,5,0)</f>
        <v>2.7030848353167323</v>
      </c>
      <c r="CA9" s="13">
        <f t="shared" si="39"/>
        <v>1.1095407947181111</v>
      </c>
      <c r="CB9" s="20">
        <f t="shared" si="10"/>
        <v>6.6403229723106856</v>
      </c>
      <c r="CC9" s="59">
        <f t="shared" si="11"/>
        <v>229.37544902044019</v>
      </c>
      <c r="CD9" s="59">
        <f ca="1">AVERAGE(OFFSET($CC$3,0,0,'Données projet'!$E$12+1,1))-AVERAGE(OFFSET($H$3,0,0,'Données projet'!$E$12+1,1))</f>
        <v>792.99561449396947</v>
      </c>
      <c r="CE9" s="59">
        <f t="shared" si="40"/>
        <v>236.67982295656702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58.74594346767168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2.5115384616666665</v>
      </c>
      <c r="CT9" s="12">
        <f>IF('Données projet'!$A$140&gt;35,CT8+CS9-DB8,IF(A9&lt;'Données projet'!$A$140,$CQ$205^A9,IF(A9='Données projet'!$A$140,'Données projet'!$B$140,CT8+CS9-DB8)))</f>
        <v>2.3736256017884898</v>
      </c>
      <c r="CU9" s="17">
        <f>CT9*VLOOKUP('Données projet'!$B$13,Paramètres!$A$1:$I$89,3,0)*VLOOKUP('Données projet'!$B$13,Paramètres!$A$1:$I$89,5,0)</f>
        <v>2.591999157153031</v>
      </c>
      <c r="CV9" s="13">
        <f t="shared" si="41"/>
        <v>1.0691529131146917</v>
      </c>
      <c r="CW9" s="20">
        <f t="shared" si="13"/>
        <v>6.3765065223829502</v>
      </c>
      <c r="CX9" s="59">
        <f t="shared" si="14"/>
        <v>229.11163257051246</v>
      </c>
      <c r="CY9" s="59">
        <f ca="1">AVERAGE(OFFSET($CX$3,0,0,'Données projet'!$E$13+1,1))-AVERAGE(OFFSET($H$3,0,0,'Données projet'!$E$13+1,1))</f>
        <v>763.36868301262712</v>
      </c>
      <c r="CZ9" s="59">
        <f t="shared" si="42"/>
        <v>229.04531240965548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58.74594346767168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3.5</v>
      </c>
      <c r="DO9" s="12">
        <f>IF('Données projet'!$A$166&gt;35,DO8+DN9-DW8,IF(A9&lt;'Données projet'!$A$166,$DL$205^A9,IF(A9='Données projet'!$A$166,'Données projet'!$B$166,DO8+DN9-DW8)))</f>
        <v>8.4419121152979262</v>
      </c>
      <c r="DP9" s="17">
        <f>DO9*VLOOKUP('Données projet'!$B$14,Paramètres!$A$1:$I$89,3,0)*VLOOKUP('Données projet'!$B$14,Paramètres!$A$1:$I$89,5,0)</f>
        <v>7.3748544239242699</v>
      </c>
      <c r="DQ9" s="13">
        <f t="shared" si="43"/>
        <v>2.6933885840659002</v>
      </c>
      <c r="DR9" s="20">
        <f t="shared" si="16"/>
        <v>17.535523238916209</v>
      </c>
      <c r="DS9" s="59">
        <f t="shared" si="17"/>
        <v>240.2706492870457</v>
      </c>
      <c r="DT9" s="59">
        <f ca="1">AVERAGE(OFFSET($DS$3,0,0,'Données projet'!$E$14+1,1))-AVERAGE(OFFSET($H$3,0,0,'Données projet'!$E$14+1,1))</f>
        <v>396.6970447595329</v>
      </c>
      <c r="DU9" s="59">
        <f t="shared" si="44"/>
        <v>369.61271293069467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58.74594346767168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2.9</v>
      </c>
      <c r="EJ9" s="12">
        <f>IF('Données projet'!$A$192&gt;35,EJ8+EI9-ER8,IF(A9&lt;'Données projet'!$A$192,$EG$205^A9,IF(A9='Données projet'!$A$192,'Données projet'!$B$192,EJ8+EI9-ER8)))</f>
        <v>7.5411711733776423</v>
      </c>
      <c r="EK9" s="17">
        <f>EJ9*VLOOKUP('Données projet'!$B$15,Paramètres!$A$1:$I$89,3,0)*VLOOKUP('Données projet'!$B$15,Paramètres!$A$1:$I$89,5,0)</f>
        <v>7.882032110414313</v>
      </c>
      <c r="EL9" s="13">
        <f t="shared" si="45"/>
        <v>2.8564167966931366</v>
      </c>
      <c r="EM9" s="20">
        <f t="shared" si="19"/>
        <v>18.702798513212141</v>
      </c>
      <c r="EN9" s="59">
        <f t="shared" si="20"/>
        <v>241.43792456134165</v>
      </c>
      <c r="EO9" s="59">
        <f ca="1">AVERAGE(OFFSET($EN$3,0,0,'Données projet'!$E$15+1,1))-AVERAGE(OFFSET($H$3,0,0,'Données projet'!$E$15+1,1))</f>
        <v>431.09356354216391</v>
      </c>
      <c r="EP9" s="59">
        <f t="shared" si="46"/>
        <v>386.91437941921049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58.74594346767168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3.6141025633333332</v>
      </c>
      <c r="FE9" s="12">
        <f>IF('Données projet'!$A$218&gt;35,FE8+FD9-FM8,IF(A9&lt;'Données projet'!$A$218,$FB$205^A9,IF(A9='Données projet'!$A$218,'Données projet'!$B$218,FE8+FD9-FM8)))</f>
        <v>2.5528444053059243</v>
      </c>
      <c r="FF9" s="17">
        <f>FE9*VLOOKUP('Données projet'!$B$16,Paramètres!$A$1:$I$89,3,0)*VLOOKUP('Données projet'!$B$16,Paramètres!$A$1:$I$89,5,0)</f>
        <v>1.7124480270792142</v>
      </c>
      <c r="FG9" s="13">
        <f t="shared" si="47"/>
        <v>0.74126995725186895</v>
      </c>
      <c r="FH9" s="20">
        <f t="shared" si="22"/>
        <v>4.2735588227099699</v>
      </c>
      <c r="FI9" s="59">
        <f t="shared" si="23"/>
        <v>227.00868487083946</v>
      </c>
      <c r="FJ9" s="59">
        <f ca="1">AVERAGE(OFFSET($FI$3,0,0,'Données projet'!$E$16+1,1))-AVERAGE(OFFSET($H$3,0,0,'Données projet'!$E$16+1,1))</f>
        <v>552.1327469597087</v>
      </c>
      <c r="FK9" s="59">
        <f t="shared" si="48"/>
        <v>208.33496548935977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58.74594346767168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6.6486666666666672</v>
      </c>
      <c r="FZ9" s="12">
        <f>IF('Données projet'!$A$244&gt;35,FZ8+FY9-GH8,IF(A9&lt;'Données projet'!$A$244,$FW$205^A9,IF(A9='Données projet'!$A$244,'Données projet'!$B$244,FZ8+FY9-GH8)))</f>
        <v>2.8838400104196342</v>
      </c>
      <c r="GA9" s="17">
        <f>FZ9*VLOOKUP('Données projet'!$B$17,Paramètres!$A$1:$I$89,3,0)*VLOOKUP('Données projet'!$B$17,Paramètres!$A$1:$I$89,5,0)</f>
        <v>1.3496371248763888</v>
      </c>
      <c r="GB9" s="13">
        <f t="shared" si="49"/>
        <v>0.60063663826238434</v>
      </c>
      <c r="GC9" s="20">
        <f t="shared" si="25"/>
        <v>3.3967268041333631</v>
      </c>
      <c r="GD9" s="59">
        <f t="shared" si="26"/>
        <v>226.13185285226285</v>
      </c>
      <c r="GE9" s="59">
        <f ca="1">AVERAGE(OFFSET($GD$3,0,0,'Données projet'!$E$17+1,1))-AVERAGE(OFFSET($H$3,0,0,'Données projet'!$E$17+1,1))</f>
        <v>337.47103484642059</v>
      </c>
      <c r="GF9" s="59">
        <f t="shared" si="50"/>
        <v>252.98767501756402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58.74594346767168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2.5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9.1666666666666661</v>
      </c>
      <c r="H10" s="66">
        <f t="shared" si="1"/>
        <v>220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58.941176188206455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17.600000000000001</v>
      </c>
      <c r="N10" s="13">
        <f>IF('Données projet'!$A$36&gt;35,N9+M10-V9,IF(A10&lt;'Données projet'!$A$36,$K$205^A10,IF(A10='Données projet'!$A$36,'Données projet'!$B$36,N9+M10-V9)))</f>
        <v>68.2</v>
      </c>
      <c r="O10" s="13">
        <f>N10*VLOOKUP('Données projet'!$B$9,Paramètres!$A$1:$I$89,3,0)*VLOOKUP('Données projet'!$B$9,Paramètres!$A$1:$I$89,5,0)</f>
        <v>61.707360000000001</v>
      </c>
      <c r="P10" s="13">
        <f t="shared" si="33"/>
        <v>17.599235734890414</v>
      </c>
      <c r="Q10" s="20">
        <f t="shared" si="2"/>
        <v>138.12565423826746</v>
      </c>
      <c r="R10" s="59">
        <f t="shared" si="0"/>
        <v>362.7988558172467</v>
      </c>
      <c r="S10" s="59">
        <f ca="1">AVERAGE(OFFSET($R$3,0,0,'Données projet'!$E$9+1,1))-AVERAGE(OFFSET($H$3,0,0,'Données projet'!$E$9+1,1))</f>
        <v>441.35963046694803</v>
      </c>
      <c r="T10" s="59">
        <f t="shared" si="34"/>
        <v>620.99339242993983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58.941176188206455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0.6</v>
      </c>
      <c r="AI10" s="13">
        <f>IF('Données projet'!$A$62&gt;35,AI9+AH10-AQ9,IF(A10&lt;'Données projet'!$A$62,$AF$205^A10,IF(A10='Données projet'!$A$62,'Données projet'!$B$62,AI9+AH10-AQ9)))</f>
        <v>2.788130973628832</v>
      </c>
      <c r="AJ10" s="13">
        <f>AI10*VLOOKUP('Données projet'!$B$10,Paramètres!$A$1:$I$89,3,0)*VLOOKUP('Données projet'!$B$10,Paramètres!$A$1:$I$89,5,0)</f>
        <v>2.4357112185621479</v>
      </c>
      <c r="AK10" s="13">
        <f t="shared" si="35"/>
        <v>1.0119862660170416</v>
      </c>
      <c r="AL10" s="20">
        <f t="shared" si="4"/>
        <v>6.0047397856420881</v>
      </c>
      <c r="AM10" s="59">
        <f t="shared" si="5"/>
        <v>230.67794136462135</v>
      </c>
      <c r="AN10" s="59">
        <f ca="1">AVERAGE(OFFSET($AM$3,0,0,'Données projet'!$E$10+1,1))-AVERAGE(OFFSET($H$3,0,0,'Données projet'!$E$10+1,1))</f>
        <v>273.89085939326111</v>
      </c>
      <c r="AO10" s="59">
        <f t="shared" si="36"/>
        <v>266.46247641705179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58.941176188206455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2.5115384616666665</v>
      </c>
      <c r="BD10" s="12">
        <f>IF('Données projet'!$A$88&gt;35,BD9+BC10-BL9,IF(A10&lt;'Données projet'!$A$88,$BA$205^A10,IF(A10='Données projet'!$A$88,'Données projet'!$B$88,BD9+BC10-BL9)))</f>
        <v>2.7414537315429621</v>
      </c>
      <c r="BE10" s="13">
        <f>BD10*VLOOKUP('Données projet'!$B$11,Paramètres!$A$1:$I$89,3,0)*VLOOKUP('Données projet'!$B$11,Paramètres!$A$1:$I$89,5,0)</f>
        <v>2.6087673709362829</v>
      </c>
      <c r="BF10" s="13">
        <f t="shared" si="37"/>
        <v>1.0752621128346274</v>
      </c>
      <c r="BG10" s="20">
        <f t="shared" si="7"/>
        <v>6.4163513509010022</v>
      </c>
      <c r="BH10" s="59">
        <f t="shared" si="8"/>
        <v>231.08955292988026</v>
      </c>
      <c r="BI10" s="59">
        <f ca="1">AVERAGE(OFFSET($BH$3,0,0,'Données projet'!$E$11+1,1))-AVERAGE(OFFSET($H$3,0,0,'Données projet'!$E$11+1,1))</f>
        <v>674.33345465979289</v>
      </c>
      <c r="BJ10" s="59">
        <f t="shared" si="38"/>
        <v>206.09542990296671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58.941176188206455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2.5115384616666665</v>
      </c>
      <c r="BY10" s="12">
        <f>IF('Données projet'!$A$114&gt;35,BY9+BX10-CG9,IF(A10&lt;'Données projet'!$A$114,$BV$205^A10,IF(A10='Données projet'!$A$114,'Données projet'!$B$114,BY9+BX10-CG9)))</f>
        <v>2.7414537315429621</v>
      </c>
      <c r="BZ10" s="13">
        <f>BY10*VLOOKUP('Données projet'!$B$12,Paramètres!$A$1:$I$89,3,0)*VLOOKUP('Données projet'!$B$12,Paramètres!$A$1:$I$89,5,0)</f>
        <v>3.1219675094811254</v>
      </c>
      <c r="CA10" s="13">
        <f t="shared" si="39"/>
        <v>1.2601695476865633</v>
      </c>
      <c r="CB10" s="20">
        <f t="shared" si="10"/>
        <v>7.6322220412337236</v>
      </c>
      <c r="CC10" s="59">
        <f t="shared" si="11"/>
        <v>232.30542362021296</v>
      </c>
      <c r="CD10" s="59">
        <f ca="1">AVERAGE(OFFSET($CC$3,0,0,'Données projet'!$E$12+1,1))-AVERAGE(OFFSET($H$3,0,0,'Données projet'!$E$12+1,1))</f>
        <v>792.99561449396947</v>
      </c>
      <c r="CE10" s="59">
        <f t="shared" si="40"/>
        <v>236.67982295656702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58.941176188206455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2.5115384616666665</v>
      </c>
      <c r="CT10" s="12">
        <f>IF('Données projet'!$A$140&gt;35,CT9+CS10-DB9,IF(A10&lt;'Données projet'!$A$140,$CQ$205^A10,IF(A10='Données projet'!$A$140,'Données projet'!$B$140,CT9+CS10-DB9)))</f>
        <v>2.7414537315429621</v>
      </c>
      <c r="CU10" s="17">
        <f>CT10*VLOOKUP('Données projet'!$B$13,Paramètres!$A$1:$I$89,3,0)*VLOOKUP('Données projet'!$B$13,Paramètres!$A$1:$I$89,5,0)</f>
        <v>2.9936674748449144</v>
      </c>
      <c r="CV10" s="13">
        <f t="shared" si="41"/>
        <v>1.2142986984717488</v>
      </c>
      <c r="CW10" s="20">
        <f t="shared" si="13"/>
        <v>7.3288744185265209</v>
      </c>
      <c r="CX10" s="59">
        <f t="shared" si="14"/>
        <v>232.00207599750576</v>
      </c>
      <c r="CY10" s="59">
        <f ca="1">AVERAGE(OFFSET($CX$3,0,0,'Données projet'!$E$13+1,1))-AVERAGE(OFFSET($H$3,0,0,'Données projet'!$E$13+1,1))</f>
        <v>763.36868301262712</v>
      </c>
      <c r="CZ10" s="59">
        <f t="shared" si="42"/>
        <v>229.04531240965548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58.941176188206455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3.5</v>
      </c>
      <c r="DO10" s="12">
        <f>IF('Données projet'!$A$166&gt;35,DO9+DN10-DW9,IF(A10&lt;'Données projet'!$A$166,$DL$205^A10,IF(A10='Données projet'!$A$166,'Données projet'!$B$166,DO9+DN10-DW9)))</f>
        <v>12.04613236724734</v>
      </c>
      <c r="DP10" s="17">
        <f>DO10*VLOOKUP('Données projet'!$B$14,Paramètres!$A$1:$I$89,3,0)*VLOOKUP('Données projet'!$B$14,Paramètres!$A$1:$I$89,5,0)</f>
        <v>10.523501236027279</v>
      </c>
      <c r="DQ10" s="13">
        <f t="shared" si="43"/>
        <v>3.6875071190486755</v>
      </c>
      <c r="DR10" s="20">
        <f t="shared" si="16"/>
        <v>24.750839551757284</v>
      </c>
      <c r="DS10" s="59">
        <f t="shared" si="17"/>
        <v>249.42404113073653</v>
      </c>
      <c r="DT10" s="59">
        <f ca="1">AVERAGE(OFFSET($DS$3,0,0,'Données projet'!$E$14+1,1))-AVERAGE(OFFSET($H$3,0,0,'Données projet'!$E$14+1,1))</f>
        <v>396.6970447595329</v>
      </c>
      <c r="DU10" s="59">
        <f t="shared" si="44"/>
        <v>369.61271293069467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58.941176188206455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2.9</v>
      </c>
      <c r="EJ10" s="12">
        <f>IF('Données projet'!$A$192&gt;35,EJ9+EI10-ER9,IF(A10&lt;'Données projet'!$A$192,$EG$205^A10,IF(A10='Données projet'!$A$192,'Données projet'!$B$192,EJ9+EI10-ER9)))</f>
        <v>10.560356962676241</v>
      </c>
      <c r="EK10" s="17">
        <f>EJ10*VLOOKUP('Données projet'!$B$15,Paramètres!$A$1:$I$89,3,0)*VLOOKUP('Données projet'!$B$15,Paramètres!$A$1:$I$89,5,0)</f>
        <v>11.037685097389209</v>
      </c>
      <c r="EL10" s="13">
        <f t="shared" si="45"/>
        <v>3.8462637808711757</v>
      </c>
      <c r="EM10" s="20">
        <f t="shared" si="19"/>
        <v>25.92287762963684</v>
      </c>
      <c r="EN10" s="59">
        <f t="shared" si="20"/>
        <v>250.59607920861609</v>
      </c>
      <c r="EO10" s="59">
        <f ca="1">AVERAGE(OFFSET($EN$3,0,0,'Données projet'!$E$15+1,1))-AVERAGE(OFFSET($H$3,0,0,'Données projet'!$E$15+1,1))</f>
        <v>431.09356354216391</v>
      </c>
      <c r="EP10" s="59">
        <f t="shared" si="46"/>
        <v>386.91437941921049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58.941176188206455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3.6141025633333332</v>
      </c>
      <c r="FE10" s="12">
        <f>IF('Données projet'!$A$218&gt;35,FE9+FD10-FM9,IF(A10&lt;'Données projet'!$A$218,$FB$205^A10,IF(A10='Données projet'!$A$218,'Données projet'!$B$218,FE9+FD10-FM9)))</f>
        <v>2.9844323333340506</v>
      </c>
      <c r="FF10" s="17">
        <f>FE10*VLOOKUP('Données projet'!$B$16,Paramètres!$A$1:$I$89,3,0)*VLOOKUP('Données projet'!$B$16,Paramètres!$A$1:$I$89,5,0)</f>
        <v>2.0019572092004814</v>
      </c>
      <c r="FG10" s="13">
        <f t="shared" si="47"/>
        <v>0.85097640325014567</v>
      </c>
      <c r="FH10" s="20">
        <f t="shared" si="22"/>
        <v>4.9688593750181758</v>
      </c>
      <c r="FI10" s="59">
        <f t="shared" si="23"/>
        <v>229.64206095399743</v>
      </c>
      <c r="FJ10" s="59">
        <f ca="1">AVERAGE(OFFSET($FI$3,0,0,'Données projet'!$E$16+1,1))-AVERAGE(OFFSET($H$3,0,0,'Données projet'!$E$16+1,1))</f>
        <v>552.1327469597087</v>
      </c>
      <c r="FK10" s="59">
        <f t="shared" si="48"/>
        <v>208.33496548935977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58.941176188206455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6.6486666666666672</v>
      </c>
      <c r="FZ10" s="12">
        <f>IF('Données projet'!$A$244&gt;35,FZ9+FY10-GH9,IF(A10&lt;'Données projet'!$A$244,$FW$205^A10,IF(A10='Données projet'!$A$244,'Données projet'!$B$244,FZ9+FY10-GH9)))</f>
        <v>3.4405907977138162</v>
      </c>
      <c r="GA10" s="17">
        <f>FZ10*VLOOKUP('Données projet'!$B$17,Paramètres!$A$1:$I$89,3,0)*VLOOKUP('Données projet'!$B$17,Paramètres!$A$1:$I$89,5,0)</f>
        <v>1.6101964933300661</v>
      </c>
      <c r="GB10" s="13">
        <f t="shared" si="49"/>
        <v>0.70202122064516981</v>
      </c>
      <c r="GC10" s="20">
        <f t="shared" si="25"/>
        <v>4.0271125185068684</v>
      </c>
      <c r="GD10" s="59">
        <f t="shared" si="26"/>
        <v>228.70031409748611</v>
      </c>
      <c r="GE10" s="59">
        <f ca="1">AVERAGE(OFFSET($GD$3,0,0,'Données projet'!$E$17+1,1))-AVERAGE(OFFSET($H$3,0,0,'Données projet'!$E$17+1,1))</f>
        <v>337.47103484642059</v>
      </c>
      <c r="GF10" s="59">
        <f t="shared" si="50"/>
        <v>252.98767501756402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58.941176188206455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2.5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9.1666666666666661</v>
      </c>
      <c r="H11" s="66">
        <f t="shared" si="1"/>
        <v>220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59.133022057514928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17.600000000000001</v>
      </c>
      <c r="N11" s="13">
        <f>IF('Données projet'!$A$36&gt;35,N10+M11-V10,IF(A11&lt;'Données projet'!$A$36,$K$205^A11,IF(A11='Données projet'!$A$36,'Données projet'!$B$36,N10+M11-V10)))</f>
        <v>85.800000000000011</v>
      </c>
      <c r="O11" s="13">
        <f>N11*VLOOKUP('Données projet'!$B$9,Paramètres!$A$1:$I$89,3,0)*VLOOKUP('Données projet'!$B$9,Paramètres!$A$1:$I$89,5,0)</f>
        <v>77.631840000000011</v>
      </c>
      <c r="P11" s="13">
        <f t="shared" si="33"/>
        <v>21.557147963295233</v>
      </c>
      <c r="Q11" s="20">
        <f t="shared" si="2"/>
        <v>172.75415403607255</v>
      </c>
      <c r="R11" s="59">
        <f t="shared" si="0"/>
        <v>399.35301269140507</v>
      </c>
      <c r="S11" s="59">
        <f ca="1">AVERAGE(OFFSET($R$3,0,0,'Données projet'!$E$9+1,1))-AVERAGE(OFFSET($H$3,0,0,'Données projet'!$E$9+1,1))</f>
        <v>441.35963046694803</v>
      </c>
      <c r="T11" s="59">
        <f t="shared" si="34"/>
        <v>620.99339242993983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59.133022057514928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0.6</v>
      </c>
      <c r="AI11" s="13">
        <f>IF('Données projet'!$A$62&gt;35,AI10+AH11-AQ10,IF(A11&lt;'Données projet'!$A$62,$AF$205^A11,IF(A11='Données projet'!$A$62,'Données projet'!$B$62,AI10+AH11-AQ10)))</f>
        <v>3.227968874176038</v>
      </c>
      <c r="AJ11" s="13">
        <f>AI11*VLOOKUP('Données projet'!$B$10,Paramètres!$A$1:$I$89,3,0)*VLOOKUP('Données projet'!$B$10,Paramètres!$A$1:$I$89,5,0)</f>
        <v>2.8199536084801871</v>
      </c>
      <c r="AK11" s="13">
        <f t="shared" si="35"/>
        <v>1.1518233118873293</v>
      </c>
      <c r="AL11" s="20">
        <f t="shared" si="4"/>
        <v>6.9175114696400923</v>
      </c>
      <c r="AM11" s="59">
        <f t="shared" si="5"/>
        <v>233.51637012497258</v>
      </c>
      <c r="AN11" s="59">
        <f ca="1">AVERAGE(OFFSET($AM$3,0,0,'Données projet'!$E$10+1,1))-AVERAGE(OFFSET($H$3,0,0,'Données projet'!$E$10+1,1))</f>
        <v>273.89085939326111</v>
      </c>
      <c r="AO11" s="59">
        <f t="shared" si="36"/>
        <v>266.46247641705179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59.133022057514928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2.5115384616666665</v>
      </c>
      <c r="BD11" s="12">
        <f>IF('Données projet'!$A$88&gt;35,BD10+BC11-BL10,IF(A11&lt;'Données projet'!$A$88,$BA$205^A11,IF(A11='Données projet'!$A$88,'Données projet'!$B$88,BD10+BC11-BL10)))</f>
        <v>3.1662822293996018</v>
      </c>
      <c r="BE11" s="13">
        <f>BD11*VLOOKUP('Données projet'!$B$11,Paramètres!$A$1:$I$89,3,0)*VLOOKUP('Données projet'!$B$11,Paramètres!$A$1:$I$89,5,0)</f>
        <v>3.0130341694966614</v>
      </c>
      <c r="BF11" s="13">
        <f t="shared" si="37"/>
        <v>1.2212372693512039</v>
      </c>
      <c r="BG11" s="20">
        <f t="shared" si="7"/>
        <v>7.3746894226600324</v>
      </c>
      <c r="BH11" s="59">
        <f t="shared" si="8"/>
        <v>233.97354807799252</v>
      </c>
      <c r="BI11" s="59">
        <f ca="1">AVERAGE(OFFSET($BH$3,0,0,'Données projet'!$E$11+1,1))-AVERAGE(OFFSET($H$3,0,0,'Données projet'!$E$11+1,1))</f>
        <v>674.33345465979289</v>
      </c>
      <c r="BJ11" s="59">
        <f t="shared" si="38"/>
        <v>206.09542990296671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59.133022057514928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2.5115384616666665</v>
      </c>
      <c r="BY11" s="12">
        <f>IF('Données projet'!$A$114&gt;35,BY10+BX11-CG10,IF(A11&lt;'Données projet'!$A$114,$BV$205^A11,IF(A11='Données projet'!$A$114,'Données projet'!$B$114,BY10+BX11-CG10)))</f>
        <v>3.1662822293996018</v>
      </c>
      <c r="BZ11" s="13">
        <f>BY11*VLOOKUP('Données projet'!$B$12,Paramètres!$A$1:$I$89,3,0)*VLOOKUP('Données projet'!$B$12,Paramètres!$A$1:$I$89,5,0)</f>
        <v>3.6057622028402663</v>
      </c>
      <c r="CA11" s="13">
        <f t="shared" si="39"/>
        <v>1.4312473200410891</v>
      </c>
      <c r="CB11" s="20">
        <f t="shared" si="10"/>
        <v>8.7727915856850256</v>
      </c>
      <c r="CC11" s="59">
        <f t="shared" si="11"/>
        <v>235.37165024101751</v>
      </c>
      <c r="CD11" s="59">
        <f ca="1">AVERAGE(OFFSET($CC$3,0,0,'Données projet'!$E$12+1,1))-AVERAGE(OFFSET($H$3,0,0,'Données projet'!$E$12+1,1))</f>
        <v>792.99561449396947</v>
      </c>
      <c r="CE11" s="59">
        <f t="shared" si="40"/>
        <v>236.67982295656702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59.133022057514928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2.5115384616666665</v>
      </c>
      <c r="CT11" s="12">
        <f>IF('Données projet'!$A$140&gt;35,CT10+CS11-DB10,IF(A11&lt;'Données projet'!$A$140,$CQ$205^A11,IF(A11='Données projet'!$A$140,'Données projet'!$B$140,CT10+CS11-DB10)))</f>
        <v>3.1662822293996018</v>
      </c>
      <c r="CU11" s="17">
        <f>CT11*VLOOKUP('Données projet'!$B$13,Paramètres!$A$1:$I$89,3,0)*VLOOKUP('Données projet'!$B$13,Paramètres!$A$1:$I$89,5,0)</f>
        <v>3.4575801945043652</v>
      </c>
      <c r="CV11" s="13">
        <f t="shared" si="41"/>
        <v>1.3791491479123965</v>
      </c>
      <c r="CW11" s="20">
        <f t="shared" si="13"/>
        <v>8.4239702713758593</v>
      </c>
      <c r="CX11" s="59">
        <f t="shared" si="14"/>
        <v>235.02282892670834</v>
      </c>
      <c r="CY11" s="59">
        <f ca="1">AVERAGE(OFFSET($CX$3,0,0,'Données projet'!$E$13+1,1))-AVERAGE(OFFSET($H$3,0,0,'Données projet'!$E$13+1,1))</f>
        <v>763.36868301262712</v>
      </c>
      <c r="CZ11" s="59">
        <f t="shared" si="42"/>
        <v>229.04531240965548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59.133022057514928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3.5</v>
      </c>
      <c r="DO11" s="12">
        <f>IF('Données projet'!$A$166&gt;35,DO10+DN11-DW10,IF(A11&lt;'Données projet'!$A$166,$DL$205^A11,IF(A11='Données projet'!$A$166,'Données projet'!$B$166,DO10+DN11-DW10)))</f>
        <v>17.189151347155779</v>
      </c>
      <c r="DP11" s="17">
        <f>DO11*VLOOKUP('Données projet'!$B$14,Paramètres!$A$1:$I$89,3,0)*VLOOKUP('Données projet'!$B$14,Paramètres!$A$1:$I$89,5,0)</f>
        <v>15.01644261687529</v>
      </c>
      <c r="DQ11" s="13">
        <f t="shared" si="43"/>
        <v>5.0485506745958499</v>
      </c>
      <c r="DR11" s="20">
        <f t="shared" si="16"/>
        <v>34.946529982645565</v>
      </c>
      <c r="DS11" s="59">
        <f t="shared" si="17"/>
        <v>261.54538863797808</v>
      </c>
      <c r="DT11" s="59">
        <f ca="1">AVERAGE(OFFSET($DS$3,0,0,'Données projet'!$E$14+1,1))-AVERAGE(OFFSET($H$3,0,0,'Données projet'!$E$14+1,1))</f>
        <v>396.6970447595329</v>
      </c>
      <c r="DU11" s="59">
        <f t="shared" si="44"/>
        <v>369.61271293069467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59.133022057514928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2.9</v>
      </c>
      <c r="EJ11" s="12">
        <f>IF('Données projet'!$A$192&gt;35,EJ10+EI11-ER10,IF(A11&lt;'Données projet'!$A$192,$EG$205^A11,IF(A11='Données projet'!$A$192,'Données projet'!$B$192,EJ10+EI11-ER10)))</f>
        <v>14.7883049748087</v>
      </c>
      <c r="EK11" s="17">
        <f>EJ11*VLOOKUP('Données projet'!$B$15,Paramètres!$A$1:$I$89,3,0)*VLOOKUP('Données projet'!$B$15,Paramètres!$A$1:$I$89,5,0)</f>
        <v>15.456736359670055</v>
      </c>
      <c r="EL11" s="13">
        <f t="shared" si="45"/>
        <v>5.1791269009368985</v>
      </c>
      <c r="EM11" s="20">
        <f t="shared" si="19"/>
        <v>35.940795178890447</v>
      </c>
      <c r="EN11" s="59">
        <f t="shared" si="20"/>
        <v>262.53965383422292</v>
      </c>
      <c r="EO11" s="59">
        <f ca="1">AVERAGE(OFFSET($EN$3,0,0,'Données projet'!$E$15+1,1))-AVERAGE(OFFSET($H$3,0,0,'Données projet'!$E$15+1,1))</f>
        <v>431.09356354216391</v>
      </c>
      <c r="EP11" s="59">
        <f t="shared" si="46"/>
        <v>386.91437941921049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59.133022057514928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3.6141025633333332</v>
      </c>
      <c r="FE11" s="12">
        <f>IF('Données projet'!$A$218&gt;35,FE10+FD11-FM10,IF(A11&lt;'Données projet'!$A$218,$FB$205^A11,IF(A11='Données projet'!$A$218,'Données projet'!$B$218,FE10+FD11-FM10)))</f>
        <v>3.4889852016587599</v>
      </c>
      <c r="FF11" s="17">
        <f>FE11*VLOOKUP('Données projet'!$B$16,Paramètres!$A$1:$I$89,3,0)*VLOOKUP('Données projet'!$B$16,Paramètres!$A$1:$I$89,5,0)</f>
        <v>2.340411273272696</v>
      </c>
      <c r="FG11" s="13">
        <f t="shared" si="47"/>
        <v>0.9769191801233339</v>
      </c>
      <c r="FH11" s="20">
        <f t="shared" si="22"/>
        <v>5.7776838729980859</v>
      </c>
      <c r="FI11" s="59">
        <f t="shared" si="23"/>
        <v>232.37654252833059</v>
      </c>
      <c r="FJ11" s="59">
        <f ca="1">AVERAGE(OFFSET($FI$3,0,0,'Données projet'!$E$16+1,1))-AVERAGE(OFFSET($H$3,0,0,'Données projet'!$E$16+1,1))</f>
        <v>552.1327469597087</v>
      </c>
      <c r="FK11" s="59">
        <f t="shared" si="48"/>
        <v>208.33496548935977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59.133022057514928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6.6486666666666672</v>
      </c>
      <c r="FZ11" s="12">
        <f>IF('Données projet'!$A$244&gt;35,FZ10+FY11-GH10,IF(A11&lt;'Données projet'!$A$244,$FW$205^A11,IF(A11='Données projet'!$A$244,'Données projet'!$B$244,FZ10+FY11-GH10)))</f>
        <v>4.1048272423373682</v>
      </c>
      <c r="GA11" s="17">
        <f>FZ11*VLOOKUP('Données projet'!$B$17,Paramètres!$A$1:$I$89,3,0)*VLOOKUP('Données projet'!$B$17,Paramètres!$A$1:$I$89,5,0)</f>
        <v>1.9210591494138882</v>
      </c>
      <c r="GB11" s="13">
        <f t="shared" si="49"/>
        <v>0.82051903404008264</v>
      </c>
      <c r="GC11" s="20">
        <f t="shared" si="25"/>
        <v>4.7749153361823318</v>
      </c>
      <c r="GD11" s="59">
        <f t="shared" si="26"/>
        <v>231.37377399151484</v>
      </c>
      <c r="GE11" s="59">
        <f ca="1">AVERAGE(OFFSET($GD$3,0,0,'Données projet'!$E$17+1,1))-AVERAGE(OFFSET($H$3,0,0,'Données projet'!$E$17+1,1))</f>
        <v>337.47103484642059</v>
      </c>
      <c r="GF11" s="59">
        <f t="shared" si="50"/>
        <v>252.98767501756402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59.133022057514928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2.5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9.1666666666666661</v>
      </c>
      <c r="H12" s="66">
        <f t="shared" si="1"/>
        <v>220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59.321539829894007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17.600000000000001</v>
      </c>
      <c r="N12" s="13">
        <f>IF('Données projet'!$A$36&gt;35,N11+M12-V11,IF(A12&lt;'Données projet'!$A$36,$K$205^A12,IF(A12='Données projet'!$A$36,'Données projet'!$B$36,N11+M12-V11)))</f>
        <v>103.4</v>
      </c>
      <c r="O12" s="13">
        <f>N12*VLOOKUP('Données projet'!$B$9,Paramètres!$A$1:$I$89,3,0)*VLOOKUP('Données projet'!$B$9,Paramètres!$A$1:$I$89,5,0)</f>
        <v>93.556319999999999</v>
      </c>
      <c r="P12" s="13">
        <f t="shared" si="33"/>
        <v>25.420979659258073</v>
      </c>
      <c r="Q12" s="20">
        <f t="shared" si="2"/>
        <v>207.21879690654114</v>
      </c>
      <c r="R12" s="59">
        <f t="shared" si="0"/>
        <v>435.73110961615248</v>
      </c>
      <c r="S12" s="59">
        <f ca="1">AVERAGE(OFFSET($R$3,0,0,'Données projet'!$E$9+1,1))-AVERAGE(OFFSET($H$3,0,0,'Données projet'!$E$9+1,1))</f>
        <v>441.35963046694803</v>
      </c>
      <c r="T12" s="59">
        <f t="shared" si="34"/>
        <v>620.99339242993983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59.321539829894007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0.6</v>
      </c>
      <c r="AI12" s="13">
        <f>IF('Données projet'!$A$62&gt;35,AI11+AH12-AQ11,IF(A12&lt;'Données projet'!$A$62,$AF$205^A12,IF(A12='Données projet'!$A$62,'Données projet'!$B$62,AI11+AH12-AQ11)))</f>
        <v>3.7371928188465526</v>
      </c>
      <c r="AJ12" s="13">
        <f>AI12*VLOOKUP('Données projet'!$B$10,Paramètres!$A$1:$I$89,3,0)*VLOOKUP('Données projet'!$B$10,Paramètres!$A$1:$I$89,5,0)</f>
        <v>3.2648116465443486</v>
      </c>
      <c r="AK12" s="13">
        <f t="shared" si="35"/>
        <v>1.310983149038857</v>
      </c>
      <c r="AL12" s="20">
        <f t="shared" si="4"/>
        <v>7.9695092689740825</v>
      </c>
      <c r="AM12" s="59">
        <f t="shared" si="5"/>
        <v>236.48182197858546</v>
      </c>
      <c r="AN12" s="59">
        <f ca="1">AVERAGE(OFFSET($AM$3,0,0,'Données projet'!$E$10+1,1))-AVERAGE(OFFSET($H$3,0,0,'Données projet'!$E$10+1,1))</f>
        <v>273.89085939326111</v>
      </c>
      <c r="AO12" s="59">
        <f t="shared" si="36"/>
        <v>266.46247641705179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59.321539829894007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2.5115384616666665</v>
      </c>
      <c r="BD12" s="12">
        <f>IF('Données projet'!$A$88&gt;35,BD11+BC12-BL11,IF(A12&lt;'Données projet'!$A$88,$BA$205^A12,IF(A12='Données projet'!$A$88,'Données projet'!$B$88,BD11+BC12-BL11)))</f>
        <v>3.6569441391116189</v>
      </c>
      <c r="BE12" s="13">
        <f>BD12*VLOOKUP('Données projet'!$B$11,Paramètres!$A$1:$I$89,3,0)*VLOOKUP('Données projet'!$B$11,Paramètres!$A$1:$I$89,5,0)</f>
        <v>3.4799480427786169</v>
      </c>
      <c r="BF12" s="13">
        <f t="shared" si="37"/>
        <v>1.3870296835072826</v>
      </c>
      <c r="BG12" s="20">
        <f t="shared" si="7"/>
        <v>8.4766528732812745</v>
      </c>
      <c r="BH12" s="59">
        <f t="shared" si="8"/>
        <v>236.98896558289263</v>
      </c>
      <c r="BI12" s="59">
        <f ca="1">AVERAGE(OFFSET($BH$3,0,0,'Données projet'!$E$11+1,1))-AVERAGE(OFFSET($H$3,0,0,'Données projet'!$E$11+1,1))</f>
        <v>674.33345465979289</v>
      </c>
      <c r="BJ12" s="59">
        <f t="shared" si="38"/>
        <v>206.09542990296671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59.321539829894007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2.5115384616666665</v>
      </c>
      <c r="BY12" s="12">
        <f>IF('Données projet'!$A$114&gt;35,BY11+BX12-CG11,IF(A12&lt;'Données projet'!$A$114,$BV$205^A12,IF(A12='Données projet'!$A$114,'Données projet'!$B$114,BY11+BX12-CG11)))</f>
        <v>3.6569441391116189</v>
      </c>
      <c r="BZ12" s="13">
        <f>BY12*VLOOKUP('Données projet'!$B$12,Paramètres!$A$1:$I$89,3,0)*VLOOKUP('Données projet'!$B$12,Paramètres!$A$1:$I$89,5,0)</f>
        <v>4.1645279856203112</v>
      </c>
      <c r="CA12" s="13">
        <f t="shared" si="39"/>
        <v>1.6255502244800379</v>
      </c>
      <c r="CB12" s="20">
        <f t="shared" si="10"/>
        <v>10.084386215924773</v>
      </c>
      <c r="CC12" s="59">
        <f t="shared" si="11"/>
        <v>238.59669892553615</v>
      </c>
      <c r="CD12" s="59">
        <f ca="1">AVERAGE(OFFSET($CC$3,0,0,'Données projet'!$E$12+1,1))-AVERAGE(OFFSET($H$3,0,0,'Données projet'!$E$12+1,1))</f>
        <v>792.99561449396947</v>
      </c>
      <c r="CE12" s="59">
        <f t="shared" si="40"/>
        <v>236.67982295656702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59.321539829894007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2.5115384616666665</v>
      </c>
      <c r="CT12" s="12">
        <f>IF('Données projet'!$A$140&gt;35,CT11+CS12-DB11,IF(A12&lt;'Données projet'!$A$140,$CQ$205^A12,IF(A12='Données projet'!$A$140,'Données projet'!$B$140,CT11+CS12-DB11)))</f>
        <v>3.6569441391116189</v>
      </c>
      <c r="CU12" s="17">
        <f>CT12*VLOOKUP('Données projet'!$B$13,Paramètres!$A$1:$I$89,3,0)*VLOOKUP('Données projet'!$B$13,Paramètres!$A$1:$I$89,5,0)</f>
        <v>3.9933829999098878</v>
      </c>
      <c r="CV12" s="13">
        <f t="shared" si="41"/>
        <v>1.5663793221398576</v>
      </c>
      <c r="CW12" s="20">
        <f t="shared" si="13"/>
        <v>9.6832527109033055</v>
      </c>
      <c r="CX12" s="59">
        <f t="shared" si="14"/>
        <v>238.19556542051467</v>
      </c>
      <c r="CY12" s="59">
        <f ca="1">AVERAGE(OFFSET($CX$3,0,0,'Données projet'!$E$13+1,1))-AVERAGE(OFFSET($H$3,0,0,'Données projet'!$E$13+1,1))</f>
        <v>763.36868301262712</v>
      </c>
      <c r="CZ12" s="59">
        <f t="shared" si="42"/>
        <v>229.04531240965548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59.321539829894007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3.5</v>
      </c>
      <c r="DO12" s="12">
        <f>IF('Données projet'!$A$166&gt;35,DO11+DN12-DW11,IF(A12&lt;'Données projet'!$A$166,$DL$205^A12,IF(A12='Données projet'!$A$166,'Données projet'!$B$166,DO11+DN12-DW11)))</f>
        <v>24.527949305852133</v>
      </c>
      <c r="DP12" s="17">
        <f>DO12*VLOOKUP('Données projet'!$B$14,Paramètres!$A$1:$I$89,3,0)*VLOOKUP('Données projet'!$B$14,Paramètres!$A$1:$I$89,5,0)</f>
        <v>21.427616513592426</v>
      </c>
      <c r="DQ12" s="13">
        <f t="shared" si="43"/>
        <v>6.9119497511743733</v>
      </c>
      <c r="DR12" s="20">
        <f t="shared" si="16"/>
        <v>49.358077911135503</v>
      </c>
      <c r="DS12" s="59">
        <f t="shared" si="17"/>
        <v>277.87039062074689</v>
      </c>
      <c r="DT12" s="59">
        <f ca="1">AVERAGE(OFFSET($DS$3,0,0,'Données projet'!$E$14+1,1))-AVERAGE(OFFSET($H$3,0,0,'Données projet'!$E$14+1,1))</f>
        <v>396.6970447595329</v>
      </c>
      <c r="DU12" s="59">
        <f t="shared" si="44"/>
        <v>369.61271293069467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59.321539829894007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2.9</v>
      </c>
      <c r="EJ12" s="12">
        <f>IF('Données projet'!$A$192&gt;35,EJ11+EI12-ER11,IF(A12&lt;'Données projet'!$A$192,$EG$205^A12,IF(A12='Données projet'!$A$192,'Données projet'!$B$192,EJ11+EI12-ER11)))</f>
        <v>20.708955653761308</v>
      </c>
      <c r="EK12" s="17">
        <f>EJ12*VLOOKUP('Données projet'!$B$15,Paramètres!$A$1:$I$89,3,0)*VLOOKUP('Données projet'!$B$15,Paramètres!$A$1:$I$89,5,0)</f>
        <v>21.645000449311322</v>
      </c>
      <c r="EL12" s="13">
        <f t="shared" si="45"/>
        <v>6.9738730841629319</v>
      </c>
      <c r="EM12" s="20">
        <f t="shared" si="19"/>
        <v>49.844538070800986</v>
      </c>
      <c r="EN12" s="59">
        <f t="shared" si="20"/>
        <v>278.35685078041234</v>
      </c>
      <c r="EO12" s="59">
        <f ca="1">AVERAGE(OFFSET($EN$3,0,0,'Données projet'!$E$15+1,1))-AVERAGE(OFFSET($H$3,0,0,'Données projet'!$E$15+1,1))</f>
        <v>431.09356354216391</v>
      </c>
      <c r="EP12" s="59">
        <f t="shared" si="46"/>
        <v>386.91437941921049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59.321539829894007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3.6141025633333332</v>
      </c>
      <c r="FE12" s="12">
        <f>IF('Données projet'!$A$218&gt;35,FE11+FD12-FM11,IF(A12&lt;'Données projet'!$A$218,$FB$205^A12,IF(A12='Données projet'!$A$218,'Données projet'!$B$218,FE11+FD12-FM11)))</f>
        <v>4.0788385789249118</v>
      </c>
      <c r="FF12" s="17">
        <f>FE12*VLOOKUP('Données projet'!$B$16,Paramètres!$A$1:$I$89,3,0)*VLOOKUP('Données projet'!$B$16,Paramètres!$A$1:$I$89,5,0)</f>
        <v>2.7360849187428307</v>
      </c>
      <c r="FG12" s="13">
        <f t="shared" si="47"/>
        <v>1.1215012318177149</v>
      </c>
      <c r="FH12" s="20">
        <f t="shared" si="22"/>
        <v>6.7186292122262836</v>
      </c>
      <c r="FI12" s="59">
        <f t="shared" si="23"/>
        <v>235.23094192183765</v>
      </c>
      <c r="FJ12" s="59">
        <f ca="1">AVERAGE(OFFSET($FI$3,0,0,'Données projet'!$E$16+1,1))-AVERAGE(OFFSET($H$3,0,0,'Données projet'!$E$16+1,1))</f>
        <v>552.1327469597087</v>
      </c>
      <c r="FK12" s="59">
        <f t="shared" si="48"/>
        <v>208.33496548935977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59.321539829894007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6.6486666666666672</v>
      </c>
      <c r="FZ12" s="12">
        <f>IF('Données projet'!$A$244&gt;35,FZ11+FY12-GH11,IF(A12&lt;'Données projet'!$A$244,$FW$205^A12,IF(A12='Données projet'!$A$244,'Données projet'!$B$244,FZ11+FY12-GH11)))</f>
        <v>4.8973003998706073</v>
      </c>
      <c r="GA12" s="17">
        <f>FZ12*VLOOKUP('Données projet'!$B$17,Paramètres!$A$1:$I$89,3,0)*VLOOKUP('Données projet'!$B$17,Paramètres!$A$1:$I$89,5,0)</f>
        <v>2.2919365871394444</v>
      </c>
      <c r="GB12" s="13">
        <f t="shared" si="49"/>
        <v>0.95901870972410275</v>
      </c>
      <c r="GC12" s="20">
        <f t="shared" si="25"/>
        <v>5.6620804753706784</v>
      </c>
      <c r="GD12" s="59">
        <f t="shared" si="26"/>
        <v>234.17439318498205</v>
      </c>
      <c r="GE12" s="59">
        <f ca="1">AVERAGE(OFFSET($GD$3,0,0,'Données projet'!$E$17+1,1))-AVERAGE(OFFSET($H$3,0,0,'Données projet'!$E$17+1,1))</f>
        <v>337.47103484642059</v>
      </c>
      <c r="GF12" s="59">
        <f t="shared" si="50"/>
        <v>252.98767501756402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59.321539829894007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2.5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9.1666666666666661</v>
      </c>
      <c r="H13" s="66">
        <f t="shared" si="1"/>
        <v>220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59.506787240384909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121</v>
      </c>
      <c r="L13" s="12">
        <f>VLOOKUP(A13,'Données projet'!$A$35:$I$55,9,0)</f>
        <v>17.600000000000001</v>
      </c>
      <c r="M13" s="12">
        <f t="array" ref="M13">INDEX(L:L,MIN(IF(ISNUMBER(L13:L209),ROW(L13:L209),"")))</f>
        <v>17.600000000000001</v>
      </c>
      <c r="N13" s="13">
        <f>IF('Données projet'!$A$36&gt;35,N12+M13-V12,IF(A13&lt;'Données projet'!$A$36,$K$205^A13,IF(A13='Données projet'!$A$36,'Données projet'!$B$36,N12+M13-V12)))</f>
        <v>121</v>
      </c>
      <c r="O13" s="13">
        <f>N13*VLOOKUP('Données projet'!$B$9,Paramètres!$A$1:$I$89,3,0)*VLOOKUP('Données projet'!$B$9,Paramètres!$A$1:$I$89,5,0)</f>
        <v>109.48079999999999</v>
      </c>
      <c r="P13" s="13">
        <f t="shared" si="33"/>
        <v>29.208623339903898</v>
      </c>
      <c r="Q13" s="20">
        <f t="shared" si="2"/>
        <v>241.5507456503326</v>
      </c>
      <c r="R13" s="59">
        <f t="shared" si="0"/>
        <v>471.96452108729954</v>
      </c>
      <c r="S13" s="59">
        <f ca="1">AVERAGE(OFFSET($R$3,0,0,'Données projet'!$E$9+1,1))-AVERAGE(OFFSET($H$3,0,0,'Données projet'!$E$9+1,1))</f>
        <v>441.35963046694803</v>
      </c>
      <c r="T13" s="59">
        <f t="shared" si="34"/>
        <v>620.99339242993983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37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59.506787240384909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0.6</v>
      </c>
      <c r="AI13" s="13">
        <f>IF('Données projet'!$A$62&gt;35,AI12+AH13-AQ12,IF(A13&lt;'Données projet'!$A$62,$AF$205^A13,IF(A13='Données projet'!$A$62,'Données projet'!$B$62,AI12+AH13-AQ12)))</f>
        <v>4.3267487109222253</v>
      </c>
      <c r="AJ13" s="13">
        <f>AI13*VLOOKUP('Données projet'!$B$10,Paramètres!$A$1:$I$89,3,0)*VLOOKUP('Données projet'!$B$10,Paramètres!$A$1:$I$89,5,0)</f>
        <v>3.7798476738616569</v>
      </c>
      <c r="AK13" s="13">
        <f t="shared" si="35"/>
        <v>1.4921358157334794</v>
      </c>
      <c r="AL13" s="20">
        <f t="shared" si="4"/>
        <v>9.182037911044862</v>
      </c>
      <c r="AM13" s="59">
        <f t="shared" si="5"/>
        <v>239.59581334801177</v>
      </c>
      <c r="AN13" s="59">
        <f ca="1">AVERAGE(OFFSET($AM$3,0,0,'Données projet'!$E$10+1,1))-AVERAGE(OFFSET($H$3,0,0,'Données projet'!$E$10+1,1))</f>
        <v>273.89085939326111</v>
      </c>
      <c r="AO13" s="59">
        <f t="shared" si="36"/>
        <v>266.46247641705179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59.506787240384909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2.5115384616666665</v>
      </c>
      <c r="BD13" s="12">
        <f>IF('Données projet'!$A$88&gt;35,BD12+BC13-BL12,IF(A13&lt;'Données projet'!$A$88,$BA$205^A13,IF(A13='Données projet'!$A$88,'Données projet'!$B$88,BD12+BC13-BL12)))</f>
        <v>4.2236413142231752</v>
      </c>
      <c r="BE13" s="13">
        <f>BD13*VLOOKUP('Données projet'!$B$11,Paramètres!$A$1:$I$89,3,0)*VLOOKUP('Données projet'!$B$11,Paramètres!$A$1:$I$89,5,0)</f>
        <v>4.0192170746147742</v>
      </c>
      <c r="BF13" s="13">
        <f t="shared" si="37"/>
        <v>1.5753297014530023</v>
      </c>
      <c r="BG13" s="20">
        <f t="shared" si="7"/>
        <v>9.7438356349847108</v>
      </c>
      <c r="BH13" s="59">
        <f t="shared" si="8"/>
        <v>240.15761107195164</v>
      </c>
      <c r="BI13" s="59">
        <f ca="1">AVERAGE(OFFSET($BH$3,0,0,'Données projet'!$E$11+1,1))-AVERAGE(OFFSET($H$3,0,0,'Données projet'!$E$11+1,1))</f>
        <v>674.33345465979289</v>
      </c>
      <c r="BJ13" s="59">
        <f t="shared" si="38"/>
        <v>206.09542990296671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59.506787240384909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2.5115384616666665</v>
      </c>
      <c r="BY13" s="12">
        <f>IF('Données projet'!$A$114&gt;35,BY12+BX13-CG12,IF(A13&lt;'Données projet'!$A$114,$BV$205^A13,IF(A13='Données projet'!$A$114,'Données projet'!$B$114,BY12+BX13-CG12)))</f>
        <v>4.2236413142231752</v>
      </c>
      <c r="BZ13" s="13">
        <f>BY13*VLOOKUP('Données projet'!$B$12,Paramètres!$A$1:$I$89,3,0)*VLOOKUP('Données projet'!$B$12,Paramètres!$A$1:$I$89,5,0)</f>
        <v>4.8098827286373522</v>
      </c>
      <c r="CA13" s="13">
        <f t="shared" si="39"/>
        <v>1.846231252493274</v>
      </c>
      <c r="CB13" s="20">
        <f t="shared" si="10"/>
        <v>11.592731850469173</v>
      </c>
      <c r="CC13" s="59">
        <f t="shared" si="11"/>
        <v>242.00650728743608</v>
      </c>
      <c r="CD13" s="59">
        <f ca="1">AVERAGE(OFFSET($CC$3,0,0,'Données projet'!$E$12+1,1))-AVERAGE(OFFSET($H$3,0,0,'Données projet'!$E$12+1,1))</f>
        <v>792.99561449396947</v>
      </c>
      <c r="CE13" s="59">
        <f t="shared" si="40"/>
        <v>236.67982295656702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59.506787240384909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2.5115384616666665</v>
      </c>
      <c r="CT13" s="12">
        <f>IF('Données projet'!$A$140&gt;35,CT12+CS13-DB12,IF(A13&lt;'Données projet'!$A$140,$CQ$205^A13,IF(A13='Données projet'!$A$140,'Données projet'!$B$140,CT12+CS13-DB12)))</f>
        <v>4.2236413142231752</v>
      </c>
      <c r="CU13" s="17">
        <f>CT13*VLOOKUP('Données projet'!$B$13,Paramètres!$A$1:$I$89,3,0)*VLOOKUP('Données projet'!$B$13,Paramètres!$A$1:$I$89,5,0)</f>
        <v>4.6122163151317075</v>
      </c>
      <c r="CV13" s="13">
        <f t="shared" si="41"/>
        <v>1.7790274420581875</v>
      </c>
      <c r="CW13" s="20">
        <f t="shared" si="13"/>
        <v>11.131416210439065</v>
      </c>
      <c r="CX13" s="59">
        <f t="shared" si="14"/>
        <v>241.54519164740597</v>
      </c>
      <c r="CY13" s="59">
        <f ca="1">AVERAGE(OFFSET($CX$3,0,0,'Données projet'!$E$13+1,1))-AVERAGE(OFFSET($H$3,0,0,'Données projet'!$E$13+1,1))</f>
        <v>763.36868301262712</v>
      </c>
      <c r="CZ13" s="59">
        <f t="shared" si="42"/>
        <v>229.04531240965548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59.506787240384909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35</v>
      </c>
      <c r="DM13" s="12">
        <f>VLOOKUP(A13,'Données projet'!$A$165:$I$185,9,0)</f>
        <v>3.5</v>
      </c>
      <c r="DN13" s="12">
        <f t="array" ref="DN13">INDEX(DM:DM,MIN(IF(ISNUMBER(DM13:DM209),ROW(DM13:DM209),"")))</f>
        <v>3.5</v>
      </c>
      <c r="DO13" s="12">
        <f>IF('Données projet'!$A$166&gt;35,DO12+DN13-DW12,IF(A13&lt;'Données projet'!$A$166,$DL$205^A13,IF(A13='Données projet'!$A$166,'Données projet'!$B$166,DO12+DN13-DW12)))</f>
        <v>35</v>
      </c>
      <c r="DP13" s="17">
        <f>DO13*VLOOKUP('Données projet'!$B$14,Paramètres!$A$1:$I$89,3,0)*VLOOKUP('Données projet'!$B$14,Paramètres!$A$1:$I$89,5,0)</f>
        <v>30.576000000000004</v>
      </c>
      <c r="DQ13" s="13">
        <f t="shared" si="43"/>
        <v>9.4631216842413863</v>
      </c>
      <c r="DR13" s="20">
        <f t="shared" si="16"/>
        <v>69.734803600053766</v>
      </c>
      <c r="DS13" s="59">
        <f t="shared" si="17"/>
        <v>300.14857903702068</v>
      </c>
      <c r="DT13" s="59">
        <f ca="1">AVERAGE(OFFSET($DS$3,0,0,'Données projet'!$E$14+1,1))-AVERAGE(OFFSET($H$3,0,0,'Données projet'!$E$14+1,1))</f>
        <v>396.6970447595329</v>
      </c>
      <c r="DU13" s="59">
        <f t="shared" si="44"/>
        <v>369.61271293069467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59.506787240384909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29</v>
      </c>
      <c r="EH13" s="12">
        <f>VLOOKUP(A13,'Données projet'!$A$191:$I$211,9,0)</f>
        <v>2.9</v>
      </c>
      <c r="EI13" s="12">
        <f t="array" ref="EI13">INDEX(EH:EH,MIN(IF(ISNUMBER(EH13:EH209),ROW(EH13:EH209),"")))</f>
        <v>2.9</v>
      </c>
      <c r="EJ13" s="12">
        <f>IF('Données projet'!$A$192&gt;35,EJ12+EI13-ER12,IF(A13&lt;'Données projet'!$A$192,$EG$205^A13,IF(A13='Données projet'!$A$192,'Données projet'!$B$192,EJ12+EI13-ER12)))</f>
        <v>29</v>
      </c>
      <c r="EK13" s="17">
        <f>EJ13*VLOOKUP('Données projet'!$B$15,Paramètres!$A$1:$I$89,3,0)*VLOOKUP('Données projet'!$B$15,Paramètres!$A$1:$I$89,5,0)</f>
        <v>30.3108</v>
      </c>
      <c r="EL13" s="13">
        <f t="shared" si="45"/>
        <v>9.3905607497692607</v>
      </c>
      <c r="EM13" s="20">
        <f t="shared" si="19"/>
        <v>69.146536639181463</v>
      </c>
      <c r="EN13" s="59">
        <f t="shared" si="20"/>
        <v>299.56031207614836</v>
      </c>
      <c r="EO13" s="59">
        <f ca="1">AVERAGE(OFFSET($EN$3,0,0,'Données projet'!$E$15+1,1))-AVERAGE(OFFSET($H$3,0,0,'Données projet'!$E$15+1,1))</f>
        <v>431.09356354216391</v>
      </c>
      <c r="EP13" s="59">
        <f t="shared" si="46"/>
        <v>386.91437941921049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59.506787240384909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3.6141025633333332</v>
      </c>
      <c r="FE13" s="12">
        <f>IF('Données projet'!$A$218&gt;35,FE12+FD13-FM12,IF(A13&lt;'Données projet'!$A$218,$FB$205^A13,IF(A13='Données projet'!$A$218,'Données projet'!$B$218,FE12+FD13-FM12)))</f>
        <v>4.7684135045962757</v>
      </c>
      <c r="FF13" s="17">
        <f>FE13*VLOOKUP('Données projet'!$B$16,Paramètres!$A$1:$I$89,3,0)*VLOOKUP('Données projet'!$B$16,Paramètres!$A$1:$I$89,5,0)</f>
        <v>3.1986517788831819</v>
      </c>
      <c r="FG13" s="13">
        <f t="shared" si="47"/>
        <v>1.2874811330962528</v>
      </c>
      <c r="FH13" s="20">
        <f t="shared" si="22"/>
        <v>7.8133481550308481</v>
      </c>
      <c r="FI13" s="59">
        <f t="shared" si="23"/>
        <v>238.22712359199775</v>
      </c>
      <c r="FJ13" s="59">
        <f ca="1">AVERAGE(OFFSET($FI$3,0,0,'Données projet'!$E$16+1,1))-AVERAGE(OFFSET($H$3,0,0,'Données projet'!$E$16+1,1))</f>
        <v>552.1327469597087</v>
      </c>
      <c r="FK13" s="59">
        <f t="shared" si="48"/>
        <v>208.33496548935977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59.506787240384909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6.6486666666666672</v>
      </c>
      <c r="FZ13" s="12">
        <f>IF('Données projet'!$A$244&gt;35,FZ12+FY13-GH12,IF(A13&lt;'Données projet'!$A$244,$FW$205^A13,IF(A13='Données projet'!$A$244,'Données projet'!$B$244,FZ12+FY13-GH12)))</f>
        <v>5.8427675004700337</v>
      </c>
      <c r="GA13" s="17">
        <f>FZ13*VLOOKUP('Données projet'!$B$17,Paramètres!$A$1:$I$89,3,0)*VLOOKUP('Données projet'!$B$17,Paramètres!$A$1:$I$89,5,0)</f>
        <v>2.734415190219976</v>
      </c>
      <c r="GB13" s="13">
        <f t="shared" si="49"/>
        <v>1.1208964660726617</v>
      </c>
      <c r="GC13" s="20">
        <f t="shared" si="25"/>
        <v>6.7146678013763434</v>
      </c>
      <c r="GD13" s="59">
        <f t="shared" si="26"/>
        <v>237.12844323834327</v>
      </c>
      <c r="GE13" s="59">
        <f ca="1">AVERAGE(OFFSET($GD$3,0,0,'Données projet'!$E$17+1,1))-AVERAGE(OFFSET($H$3,0,0,'Données projet'!$E$17+1,1))</f>
        <v>337.47103484642059</v>
      </c>
      <c r="GF13" s="59">
        <f t="shared" si="50"/>
        <v>252.98767501756402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59.506787240384909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2.5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9.1666666666666661</v>
      </c>
      <c r="H14" s="66">
        <f t="shared" si="1"/>
        <v>220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59.68882102245496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17.2</v>
      </c>
      <c r="N14" s="13">
        <f>IF('Données projet'!$A$36&gt;35,N13+M14-V13,IF(A14&lt;'Données projet'!$A$36,$K$205^A14,IF(A14='Données projet'!$A$36,'Données projet'!$B$36,N13+M14-V13)))</f>
        <v>101.19999999999999</v>
      </c>
      <c r="O14" s="13">
        <f>N14*VLOOKUP('Données projet'!$B$9,Paramètres!$A$1:$I$89,3,0)*VLOOKUP('Données projet'!$B$9,Paramètres!$A$1:$I$89,5,0)</f>
        <v>91.565759999999983</v>
      </c>
      <c r="P14" s="13">
        <f t="shared" si="33"/>
        <v>24.942468702082348</v>
      </c>
      <c r="Q14" s="20">
        <f t="shared" si="2"/>
        <v>202.9184983227934</v>
      </c>
      <c r="R14" s="59">
        <f t="shared" si="0"/>
        <v>435.22195318290602</v>
      </c>
      <c r="S14" s="59">
        <f ca="1">AVERAGE(OFFSET($R$3,0,0,'Données projet'!$E$9+1,1))-AVERAGE(OFFSET($H$3,0,0,'Données projet'!$E$9+1,1))</f>
        <v>441.35963046694803</v>
      </c>
      <c r="T14" s="59">
        <f t="shared" si="34"/>
        <v>620.99339242993983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59.68882102245496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0.6</v>
      </c>
      <c r="AI14" s="13">
        <f>IF('Données projet'!$A$62&gt;35,AI13+AH14-AQ13,IF(A14&lt;'Données projet'!$A$62,$AF$205^A14,IF(A14='Données projet'!$A$62,'Données projet'!$B$62,AI13+AH14-AQ13)))</f>
        <v>5.0093092101266317</v>
      </c>
      <c r="AJ14" s="13">
        <f>AI14*VLOOKUP('Données projet'!$B$10,Paramètres!$A$1:$I$89,3,0)*VLOOKUP('Données projet'!$B$10,Paramètres!$A$1:$I$89,5,0)</f>
        <v>4.3761325259666259</v>
      </c>
      <c r="AK14" s="13">
        <f t="shared" si="35"/>
        <v>1.69832029818762</v>
      </c>
      <c r="AL14" s="20">
        <f t="shared" si="4"/>
        <v>10.579672002068646</v>
      </c>
      <c r="AM14" s="59">
        <f t="shared" si="5"/>
        <v>242.88312686218126</v>
      </c>
      <c r="AN14" s="59">
        <f ca="1">AVERAGE(OFFSET($AM$3,0,0,'Données projet'!$E$10+1,1))-AVERAGE(OFFSET($H$3,0,0,'Données projet'!$E$10+1,1))</f>
        <v>273.89085939326111</v>
      </c>
      <c r="AO14" s="59">
        <f t="shared" si="36"/>
        <v>266.46247641705179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59.68882102245496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2.5115384616666665</v>
      </c>
      <c r="BD14" s="12">
        <f>IF('Données projet'!$A$88&gt;35,BD13+BC14-BL13,IF(A14&lt;'Données projet'!$A$88,$BA$205^A14,IF(A14='Données projet'!$A$88,'Données projet'!$B$88,BD13+BC14-BL13)))</f>
        <v>4.8781565352394285</v>
      </c>
      <c r="BE14" s="13">
        <f>BD14*VLOOKUP('Données projet'!$B$11,Paramètres!$A$1:$I$89,3,0)*VLOOKUP('Données projet'!$B$11,Paramètres!$A$1:$I$89,5,0)</f>
        <v>4.64205375893384</v>
      </c>
      <c r="BF14" s="13">
        <f t="shared" si="37"/>
        <v>1.7891929046570942</v>
      </c>
      <c r="BG14" s="20">
        <f t="shared" si="7"/>
        <v>11.201087939087543</v>
      </c>
      <c r="BH14" s="59">
        <f t="shared" si="8"/>
        <v>243.50454279920018</v>
      </c>
      <c r="BI14" s="59">
        <f ca="1">AVERAGE(OFFSET($BH$3,0,0,'Données projet'!$E$11+1,1))-AVERAGE(OFFSET($H$3,0,0,'Données projet'!$E$11+1,1))</f>
        <v>674.33345465979289</v>
      </c>
      <c r="BJ14" s="59">
        <f t="shared" si="38"/>
        <v>206.09542990296671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59.68882102245496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2.5115384616666665</v>
      </c>
      <c r="BY14" s="12">
        <f>IF('Données projet'!$A$114&gt;35,BY13+BX14-CG13,IF(A14&lt;'Données projet'!$A$114,$BV$205^A14,IF(A14='Données projet'!$A$114,'Données projet'!$B$114,BY13+BX14-CG13)))</f>
        <v>4.8781565352394285</v>
      </c>
      <c r="BZ14" s="13">
        <f>BY14*VLOOKUP('Données projet'!$B$12,Paramètres!$A$1:$I$89,3,0)*VLOOKUP('Données projet'!$B$12,Paramètres!$A$1:$I$89,5,0)</f>
        <v>5.5552446623306606</v>
      </c>
      <c r="CA14" s="13">
        <f t="shared" si="39"/>
        <v>2.0968714385759291</v>
      </c>
      <c r="CB14" s="20">
        <f t="shared" si="10"/>
        <v>13.327435542412308</v>
      </c>
      <c r="CC14" s="59">
        <f t="shared" si="11"/>
        <v>245.63089040252493</v>
      </c>
      <c r="CD14" s="59">
        <f ca="1">AVERAGE(OFFSET($CC$3,0,0,'Données projet'!$E$12+1,1))-AVERAGE(OFFSET($H$3,0,0,'Données projet'!$E$12+1,1))</f>
        <v>792.99561449396947</v>
      </c>
      <c r="CE14" s="59">
        <f t="shared" si="40"/>
        <v>236.67982295656702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59.68882102245496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2.5115384616666665</v>
      </c>
      <c r="CT14" s="12">
        <f>IF('Données projet'!$A$140&gt;35,CT13+CS14-DB13,IF(A14&lt;'Données projet'!$A$140,$CQ$205^A14,IF(A14='Données projet'!$A$140,'Données projet'!$B$140,CT13+CS14-DB13)))</f>
        <v>4.8781565352394285</v>
      </c>
      <c r="CU14" s="17">
        <f>CT14*VLOOKUP('Données projet'!$B$13,Paramètres!$A$1:$I$89,3,0)*VLOOKUP('Données projet'!$B$13,Paramètres!$A$1:$I$89,5,0)</f>
        <v>5.3269469364814563</v>
      </c>
      <c r="CV14" s="13">
        <f t="shared" si="41"/>
        <v>2.0205441905811297</v>
      </c>
      <c r="CW14" s="20">
        <f t="shared" si="13"/>
        <v>12.796880379634004</v>
      </c>
      <c r="CX14" s="59">
        <f t="shared" si="14"/>
        <v>245.10033523974664</v>
      </c>
      <c r="CY14" s="59">
        <f ca="1">AVERAGE(OFFSET($CX$3,0,0,'Données projet'!$E$13+1,1))-AVERAGE(OFFSET($H$3,0,0,'Données projet'!$E$13+1,1))</f>
        <v>763.36868301262712</v>
      </c>
      <c r="CZ14" s="59">
        <f t="shared" si="42"/>
        <v>229.04531240965548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59.68882102245496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10.6</v>
      </c>
      <c r="DO14" s="12">
        <f>IF('Données projet'!$A$166&gt;35,DO13+DN14-DW13,IF(A14&lt;'Données projet'!$A$166,$DL$205^A14,IF(A14='Données projet'!$A$166,'Données projet'!$B$166,DO13+DN14-DW13)))</f>
        <v>45.6</v>
      </c>
      <c r="DP14" s="17">
        <f>DO14*VLOOKUP('Données projet'!$B$14,Paramètres!$A$1:$I$89,3,0)*VLOOKUP('Données projet'!$B$14,Paramètres!$A$1:$I$89,5,0)</f>
        <v>39.836160000000007</v>
      </c>
      <c r="DQ14" s="13">
        <f t="shared" si="43"/>
        <v>11.955210728675533</v>
      </c>
      <c r="DR14" s="20">
        <f t="shared" si="16"/>
        <v>90.203304019109893</v>
      </c>
      <c r="DS14" s="59">
        <f t="shared" si="17"/>
        <v>322.5067588792225</v>
      </c>
      <c r="DT14" s="59">
        <f ca="1">AVERAGE(OFFSET($DS$3,0,0,'Données projet'!$E$14+1,1))-AVERAGE(OFFSET($H$3,0,0,'Données projet'!$E$14+1,1))</f>
        <v>396.6970447595329</v>
      </c>
      <c r="DU14" s="59">
        <f t="shared" si="44"/>
        <v>369.61271293069467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59.68882102245496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8.8000000000000007</v>
      </c>
      <c r="EJ14" s="12">
        <f>IF('Données projet'!$A$192&gt;35,EJ13+EI14-ER13,IF(A14&lt;'Données projet'!$A$192,$EG$205^A14,IF(A14='Données projet'!$A$192,'Données projet'!$B$192,EJ13+EI14-ER13)))</f>
        <v>37.799999999999997</v>
      </c>
      <c r="EK14" s="17">
        <f>EJ14*VLOOKUP('Données projet'!$B$15,Paramètres!$A$1:$I$89,3,0)*VLOOKUP('Données projet'!$B$15,Paramètres!$A$1:$I$89,5,0)</f>
        <v>39.508560000000003</v>
      </c>
      <c r="EL14" s="13">
        <f t="shared" si="45"/>
        <v>11.868297112841578</v>
      </c>
      <c r="EM14" s="20">
        <f t="shared" si="19"/>
        <v>89.481359471532414</v>
      </c>
      <c r="EN14" s="59">
        <f t="shared" si="20"/>
        <v>321.78481433164507</v>
      </c>
      <c r="EO14" s="59">
        <f ca="1">AVERAGE(OFFSET($EN$3,0,0,'Données projet'!$E$15+1,1))-AVERAGE(OFFSET($H$3,0,0,'Données projet'!$E$15+1,1))</f>
        <v>431.09356354216391</v>
      </c>
      <c r="EP14" s="59">
        <f t="shared" si="46"/>
        <v>386.91437941921049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59.68882102245496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3.6141025633333332</v>
      </c>
      <c r="FE14" s="12">
        <f>IF('Données projet'!$A$218&gt;35,FE13+FD14-FM13,IF(A14&lt;'Données projet'!$A$218,$FB$205^A14,IF(A14='Données projet'!$A$218,'Données projet'!$B$218,FE13+FD14-FM13)))</f>
        <v>5.5745690619630484</v>
      </c>
      <c r="FF14" s="17">
        <f>FE14*VLOOKUP('Données projet'!$B$16,Paramètres!$A$1:$I$89,3,0)*VLOOKUP('Données projet'!$B$16,Paramètres!$A$1:$I$89,5,0)</f>
        <v>3.7394209267648129</v>
      </c>
      <c r="FG14" s="13">
        <f t="shared" si="47"/>
        <v>1.4780257221761417</v>
      </c>
      <c r="FH14" s="20">
        <f t="shared" si="22"/>
        <v>9.0870529135721636</v>
      </c>
      <c r="FI14" s="59">
        <f t="shared" si="23"/>
        <v>241.39050777368479</v>
      </c>
      <c r="FJ14" s="59">
        <f ca="1">AVERAGE(OFFSET($FI$3,0,0,'Données projet'!$E$16+1,1))-AVERAGE(OFFSET($H$3,0,0,'Données projet'!$E$16+1,1))</f>
        <v>552.1327469597087</v>
      </c>
      <c r="FK14" s="59">
        <f t="shared" si="48"/>
        <v>208.33496548935977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59.68882102245496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6.6486666666666672</v>
      </c>
      <c r="FZ14" s="12">
        <f>IF('Données projet'!$A$244&gt;35,FZ13+FY14-GH13,IF(A14&lt;'Données projet'!$A$244,$FW$205^A14,IF(A14='Données projet'!$A$244,'Données projet'!$B$244,FZ13+FY14-GH13)))</f>
        <v>6.9707653762572566</v>
      </c>
      <c r="GA14" s="17">
        <f>FZ14*VLOOKUP('Données projet'!$B$17,Paramètres!$A$1:$I$89,3,0)*VLOOKUP('Données projet'!$B$17,Paramètres!$A$1:$I$89,5,0)</f>
        <v>3.2623181960883958</v>
      </c>
      <c r="GB14" s="13">
        <f t="shared" si="49"/>
        <v>1.3100984109221749</v>
      </c>
      <c r="GC14" s="20">
        <f t="shared" si="25"/>
        <v>7.9636255905434084</v>
      </c>
      <c r="GD14" s="59">
        <f t="shared" si="26"/>
        <v>240.26708045065604</v>
      </c>
      <c r="GE14" s="59">
        <f ca="1">AVERAGE(OFFSET($GD$3,0,0,'Données projet'!$E$17+1,1))-AVERAGE(OFFSET($H$3,0,0,'Données projet'!$E$17+1,1))</f>
        <v>337.47103484642059</v>
      </c>
      <c r="GF14" s="59">
        <f t="shared" si="50"/>
        <v>252.98767501756402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59.68882102245496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2.5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9.1666666666666661</v>
      </c>
      <c r="H15" s="66">
        <f t="shared" si="1"/>
        <v>220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59.867696925372663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17.2</v>
      </c>
      <c r="N15" s="13">
        <f>IF('Données projet'!$A$36&gt;35,N14+M15-V14,IF(A15&lt;'Données projet'!$A$36,$K$205^A15,IF(A15='Données projet'!$A$36,'Données projet'!$B$36,N14+M15-V14)))</f>
        <v>118.39999999999999</v>
      </c>
      <c r="O15" s="13">
        <f>N15*VLOOKUP('Données projet'!$B$9,Paramètres!$A$1:$I$89,3,0)*VLOOKUP('Données projet'!$B$9,Paramètres!$A$1:$I$89,5,0)</f>
        <v>107.12832</v>
      </c>
      <c r="P15" s="13">
        <f t="shared" si="33"/>
        <v>28.653356241593332</v>
      </c>
      <c r="Q15" s="20">
        <f t="shared" si="2"/>
        <v>236.48641945410841</v>
      </c>
      <c r="R15" s="59">
        <f t="shared" si="0"/>
        <v>470.66797484714152</v>
      </c>
      <c r="S15" s="59">
        <f ca="1">AVERAGE(OFFSET($R$3,0,0,'Données projet'!$E$9+1,1))-AVERAGE(OFFSET($H$3,0,0,'Données projet'!$E$9+1,1))</f>
        <v>441.35963046694803</v>
      </c>
      <c r="T15" s="59">
        <f t="shared" si="34"/>
        <v>620.99339242993983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59.867696925372663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0.6</v>
      </c>
      <c r="AI15" s="13">
        <f>IF('Données projet'!$A$62&gt;35,AI14+AH15-AQ14,IF(A15&lt;'Données projet'!$A$62,$AF$205^A15,IF(A15='Données projet'!$A$62,'Données projet'!$B$62,AI14+AH15-AQ14)))</f>
        <v>5.799546134795289</v>
      </c>
      <c r="AJ15" s="13">
        <f>AI15*VLOOKUP('Données projet'!$B$10,Paramètres!$A$1:$I$89,3,0)*VLOOKUP('Données projet'!$B$10,Paramètres!$A$1:$I$89,5,0)</f>
        <v>5.0664835033571656</v>
      </c>
      <c r="AK15" s="13">
        <f t="shared" si="35"/>
        <v>1.9329955120863267</v>
      </c>
      <c r="AL15" s="20">
        <f t="shared" si="4"/>
        <v>12.190759285230749</v>
      </c>
      <c r="AM15" s="59">
        <f t="shared" si="5"/>
        <v>246.37231467826385</v>
      </c>
      <c r="AN15" s="59">
        <f ca="1">AVERAGE(OFFSET($AM$3,0,0,'Données projet'!$E$10+1,1))-AVERAGE(OFFSET($H$3,0,0,'Données projet'!$E$10+1,1))</f>
        <v>273.89085939326111</v>
      </c>
      <c r="AO15" s="59">
        <f t="shared" si="36"/>
        <v>266.46247641705179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59.867696925372663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2.5115384616666665</v>
      </c>
      <c r="BD15" s="12">
        <f>IF('Données projet'!$A$88&gt;35,BD14+BC15-BL14,IF(A15&lt;'Données projet'!$A$88,$BA$205^A15,IF(A15='Données projet'!$A$88,'Données projet'!$B$88,BD14+BC15-BL14)))</f>
        <v>5.6340984974657715</v>
      </c>
      <c r="BE15" s="13">
        <f>BD15*VLOOKUP('Données projet'!$B$11,Paramètres!$A$1:$I$89,3,0)*VLOOKUP('Données projet'!$B$11,Paramètres!$A$1:$I$89,5,0)</f>
        <v>5.361408130188428</v>
      </c>
      <c r="BF15" s="13">
        <f t="shared" si="37"/>
        <v>2.0320896934290391</v>
      </c>
      <c r="BG15" s="20">
        <f t="shared" si="7"/>
        <v>12.87700870946709</v>
      </c>
      <c r="BH15" s="59">
        <f t="shared" si="8"/>
        <v>247.05856410250018</v>
      </c>
      <c r="BI15" s="59">
        <f ca="1">AVERAGE(OFFSET($BH$3,0,0,'Données projet'!$E$11+1,1))-AVERAGE(OFFSET($H$3,0,0,'Données projet'!$E$11+1,1))</f>
        <v>674.33345465979289</v>
      </c>
      <c r="BJ15" s="59">
        <f t="shared" si="38"/>
        <v>206.09542990296671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59.867696925372663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2.5115384616666665</v>
      </c>
      <c r="BY15" s="12">
        <f>IF('Données projet'!$A$114&gt;35,BY14+BX15-CG14,IF(A15&lt;'Données projet'!$A$114,$BV$205^A15,IF(A15='Données projet'!$A$114,'Données projet'!$B$114,BY14+BX15-CG14)))</f>
        <v>5.6340984974657715</v>
      </c>
      <c r="BZ15" s="13">
        <f>BY15*VLOOKUP('Données projet'!$B$12,Paramètres!$A$1:$I$89,3,0)*VLOOKUP('Données projet'!$B$12,Paramètres!$A$1:$I$89,5,0)</f>
        <v>6.4161113689140201</v>
      </c>
      <c r="CA15" s="13">
        <f t="shared" si="39"/>
        <v>2.381537970380287</v>
      </c>
      <c r="CB15" s="20">
        <f t="shared" si="10"/>
        <v>15.322572599270915</v>
      </c>
      <c r="CC15" s="59">
        <f t="shared" si="11"/>
        <v>249.50412799230403</v>
      </c>
      <c r="CD15" s="59">
        <f ca="1">AVERAGE(OFFSET($CC$3,0,0,'Données projet'!$E$12+1,1))-AVERAGE(OFFSET($H$3,0,0,'Données projet'!$E$12+1,1))</f>
        <v>792.99561449396947</v>
      </c>
      <c r="CE15" s="59">
        <f t="shared" si="40"/>
        <v>236.67982295656702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59.867696925372663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2.5115384616666665</v>
      </c>
      <c r="CT15" s="12">
        <f>IF('Données projet'!$A$140&gt;35,CT14+CS15-DB14,IF(A15&lt;'Données projet'!$A$140,$CQ$205^A15,IF(A15='Données projet'!$A$140,'Données projet'!$B$140,CT14+CS15-DB14)))</f>
        <v>5.6340984974657715</v>
      </c>
      <c r="CU15" s="17">
        <f>CT15*VLOOKUP('Données projet'!$B$13,Paramètres!$A$1:$I$89,3,0)*VLOOKUP('Données projet'!$B$13,Paramètres!$A$1:$I$89,5,0)</f>
        <v>6.1524355592326216</v>
      </c>
      <c r="CV15" s="13">
        <f t="shared" si="41"/>
        <v>2.2948487075432205</v>
      </c>
      <c r="CW15" s="20">
        <f t="shared" si="13"/>
        <v>14.712353431301258</v>
      </c>
      <c r="CX15" s="59">
        <f t="shared" si="14"/>
        <v>248.89390882433437</v>
      </c>
      <c r="CY15" s="59">
        <f ca="1">AVERAGE(OFFSET($CX$3,0,0,'Données projet'!$E$13+1,1))-AVERAGE(OFFSET($H$3,0,0,'Données projet'!$E$13+1,1))</f>
        <v>763.36868301262712</v>
      </c>
      <c r="CZ15" s="59">
        <f t="shared" si="42"/>
        <v>229.04531240965548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59.867696925372663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10.6</v>
      </c>
      <c r="DO15" s="12">
        <f>IF('Données projet'!$A$166&gt;35,DO14+DN15-DW14,IF(A15&lt;'Données projet'!$A$166,$DL$205^A15,IF(A15='Données projet'!$A$166,'Données projet'!$B$166,DO14+DN15-DW14)))</f>
        <v>56.2</v>
      </c>
      <c r="DP15" s="17">
        <f>DO15*VLOOKUP('Données projet'!$B$14,Paramètres!$A$1:$I$89,3,0)*VLOOKUP('Données projet'!$B$14,Paramètres!$A$1:$I$89,5,0)</f>
        <v>49.096320000000006</v>
      </c>
      <c r="DQ15" s="13">
        <f t="shared" si="43"/>
        <v>14.380133207801931</v>
      </c>
      <c r="DR15" s="20">
        <f t="shared" si="16"/>
        <v>110.55482267025504</v>
      </c>
      <c r="DS15" s="59">
        <f t="shared" si="17"/>
        <v>344.73637806328816</v>
      </c>
      <c r="DT15" s="59">
        <f ca="1">AVERAGE(OFFSET($DS$3,0,0,'Données projet'!$E$14+1,1))-AVERAGE(OFFSET($H$3,0,0,'Données projet'!$E$14+1,1))</f>
        <v>396.6970447595329</v>
      </c>
      <c r="DU15" s="59">
        <f t="shared" si="44"/>
        <v>369.61271293069467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59.867696925372663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8.8000000000000007</v>
      </c>
      <c r="EJ15" s="12">
        <f>IF('Données projet'!$A$192&gt;35,EJ14+EI15-ER14,IF(A15&lt;'Données projet'!$A$192,$EG$205^A15,IF(A15='Données projet'!$A$192,'Données projet'!$B$192,EJ14+EI15-ER14)))</f>
        <v>46.599999999999994</v>
      </c>
      <c r="EK15" s="17">
        <f>EJ15*VLOOKUP('Données projet'!$B$15,Paramètres!$A$1:$I$89,3,0)*VLOOKUP('Données projet'!$B$15,Paramètres!$A$1:$I$89,5,0)</f>
        <v>48.706319999999998</v>
      </c>
      <c r="EL15" s="13">
        <f t="shared" si="45"/>
        <v>14.279153150480225</v>
      </c>
      <c r="EM15" s="20">
        <f t="shared" si="19"/>
        <v>109.69969907041973</v>
      </c>
      <c r="EN15" s="59">
        <f t="shared" si="20"/>
        <v>343.88125446345282</v>
      </c>
      <c r="EO15" s="59">
        <f ca="1">AVERAGE(OFFSET($EN$3,0,0,'Données projet'!$E$15+1,1))-AVERAGE(OFFSET($H$3,0,0,'Données projet'!$E$15+1,1))</f>
        <v>431.09356354216391</v>
      </c>
      <c r="EP15" s="59">
        <f t="shared" si="46"/>
        <v>386.91437941921049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59.867696925372663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3.6141025633333332</v>
      </c>
      <c r="FE15" s="12">
        <f>IF('Données projet'!$A$218&gt;35,FE14+FD15-FM14,IF(A15&lt;'Données projet'!$A$218,$FB$205^A15,IF(A15='Données projet'!$A$218,'Données projet'!$B$218,FE14+FD15-FM14)))</f>
        <v>6.5170145577017573</v>
      </c>
      <c r="FF15" s="17">
        <f>FE15*VLOOKUP('Données projet'!$B$16,Paramètres!$A$1:$I$89,3,0)*VLOOKUP('Données projet'!$B$16,Paramètres!$A$1:$I$89,5,0)</f>
        <v>4.3716133653063389</v>
      </c>
      <c r="FG15" s="13">
        <f t="shared" si="47"/>
        <v>1.6967705228896639</v>
      </c>
      <c r="FH15" s="20">
        <f t="shared" si="22"/>
        <v>10.569101938608037</v>
      </c>
      <c r="FI15" s="59">
        <f t="shared" si="23"/>
        <v>244.75065733164115</v>
      </c>
      <c r="FJ15" s="59">
        <f ca="1">AVERAGE(OFFSET($FI$3,0,0,'Données projet'!$E$16+1,1))-AVERAGE(OFFSET($H$3,0,0,'Données projet'!$E$16+1,1))</f>
        <v>552.1327469597087</v>
      </c>
      <c r="FK15" s="59">
        <f t="shared" si="48"/>
        <v>208.33496548935977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59.867696925372663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6.6486666666666672</v>
      </c>
      <c r="FZ15" s="12">
        <f>IF('Données projet'!$A$244&gt;35,FZ14+FY15-GH14,IF(A15&lt;'Données projet'!$A$244,$FW$205^A15,IF(A15='Données projet'!$A$244,'Données projet'!$B$244,FZ14+FY15-GH14)))</f>
        <v>8.316533205697116</v>
      </c>
      <c r="GA15" s="17">
        <f>FZ15*VLOOKUP('Données projet'!$B$17,Paramètres!$A$1:$I$89,3,0)*VLOOKUP('Données projet'!$B$17,Paramètres!$A$1:$I$89,5,0)</f>
        <v>3.8921375402662504</v>
      </c>
      <c r="GB15" s="13">
        <f t="shared" si="49"/>
        <v>1.5312367361764403</v>
      </c>
      <c r="GC15" s="20">
        <f t="shared" si="25"/>
        <v>9.4457101981376859</v>
      </c>
      <c r="GD15" s="59">
        <f t="shared" si="26"/>
        <v>243.62726559117078</v>
      </c>
      <c r="GE15" s="59">
        <f ca="1">AVERAGE(OFFSET($GD$3,0,0,'Données projet'!$E$17+1,1))-AVERAGE(OFFSET($H$3,0,0,'Données projet'!$E$17+1,1))</f>
        <v>337.47103484642059</v>
      </c>
      <c r="GF15" s="59">
        <f t="shared" si="50"/>
        <v>252.98767501756402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59.867696925372663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2.5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9.1666666666666661</v>
      </c>
      <c r="H16" s="66">
        <f t="shared" si="1"/>
        <v>220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60.043469731281348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17.2</v>
      </c>
      <c r="N16" s="13">
        <f>IF('Données projet'!$A$36&gt;35,N15+M16-V15,IF(A16&lt;'Données projet'!$A$36,$K$205^A16,IF(A16='Données projet'!$A$36,'Données projet'!$B$36,N15+M16-V15)))</f>
        <v>135.6</v>
      </c>
      <c r="O16" s="13">
        <f>N16*VLOOKUP('Données projet'!$B$9,Paramètres!$A$1:$I$89,3,0)*VLOOKUP('Données projet'!$B$9,Paramètres!$A$1:$I$89,5,0)</f>
        <v>122.69087999999999</v>
      </c>
      <c r="P16" s="13">
        <f t="shared" si="33"/>
        <v>32.301790548935521</v>
      </c>
      <c r="Q16" s="20">
        <f t="shared" si="2"/>
        <v>269.94556787272933</v>
      </c>
      <c r="R16" s="59">
        <f t="shared" si="0"/>
        <v>505.99384577631645</v>
      </c>
      <c r="S16" s="59">
        <f ca="1">AVERAGE(OFFSET($R$3,0,0,'Données projet'!$E$9+1,1))-AVERAGE(OFFSET($H$3,0,0,'Données projet'!$E$9+1,1))</f>
        <v>441.35963046694803</v>
      </c>
      <c r="T16" s="59">
        <f t="shared" si="34"/>
        <v>620.99339242993983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60.043469731281348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0.6</v>
      </c>
      <c r="AI16" s="13">
        <f>IF('Données projet'!$A$62&gt;35,AI15+AH16-AQ15,IF(A16&lt;'Données projet'!$A$62,$AF$205^A16,IF(A16='Données projet'!$A$62,'Données projet'!$B$62,AI15+AH16-AQ15)))</f>
        <v>6.7144458364886441</v>
      </c>
      <c r="AJ16" s="13">
        <f>AI16*VLOOKUP('Données projet'!$B$10,Paramètres!$A$1:$I$89,3,0)*VLOOKUP('Données projet'!$B$10,Paramètres!$A$1:$I$89,5,0)</f>
        <v>5.86573988275648</v>
      </c>
      <c r="AK16" s="13">
        <f t="shared" si="35"/>
        <v>2.2000983287624218</v>
      </c>
      <c r="AL16" s="20">
        <f t="shared" si="4"/>
        <v>14.048001551728753</v>
      </c>
      <c r="AM16" s="59">
        <f t="shared" si="5"/>
        <v>250.09627945531591</v>
      </c>
      <c r="AN16" s="59">
        <f ca="1">AVERAGE(OFFSET($AM$3,0,0,'Données projet'!$E$10+1,1))-AVERAGE(OFFSET($H$3,0,0,'Données projet'!$E$10+1,1))</f>
        <v>273.89085939326111</v>
      </c>
      <c r="AO16" s="59">
        <f t="shared" si="36"/>
        <v>266.46247641705179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60.043469731281348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2.5115384616666665</v>
      </c>
      <c r="BD16" s="12">
        <f>IF('Données projet'!$A$88&gt;35,BD15+BC16-BL15,IF(A16&lt;'Données projet'!$A$88,$BA$205^A16,IF(A16='Données projet'!$A$88,'Données projet'!$B$88,BD15+BC16-BL15)))</f>
        <v>6.5071847633089641</v>
      </c>
      <c r="BE16" s="13">
        <f>BD16*VLOOKUP('Données projet'!$B$11,Paramètres!$A$1:$I$89,3,0)*VLOOKUP('Données projet'!$B$11,Paramètres!$A$1:$I$89,5,0)</f>
        <v>6.1922370207648108</v>
      </c>
      <c r="BF16" s="13">
        <f t="shared" si="37"/>
        <v>2.307961601788231</v>
      </c>
      <c r="BG16" s="20">
        <f t="shared" si="7"/>
        <v>14.804512600946547</v>
      </c>
      <c r="BH16" s="59">
        <f t="shared" si="8"/>
        <v>250.85279050453369</v>
      </c>
      <c r="BI16" s="59">
        <f ca="1">AVERAGE(OFFSET($BH$3,0,0,'Données projet'!$E$11+1,1))-AVERAGE(OFFSET($H$3,0,0,'Données projet'!$E$11+1,1))</f>
        <v>674.33345465979289</v>
      </c>
      <c r="BJ16" s="59">
        <f t="shared" si="38"/>
        <v>206.09542990296671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60.043469731281348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2.5115384616666665</v>
      </c>
      <c r="BY16" s="12">
        <f>IF('Données projet'!$A$114&gt;35,BY15+BX16-CG15,IF(A16&lt;'Données projet'!$A$114,$BV$205^A16,IF(A16='Données projet'!$A$114,'Données projet'!$B$114,BY15+BX16-CG15)))</f>
        <v>6.5071847633089641</v>
      </c>
      <c r="BZ16" s="13">
        <f>BY16*VLOOKUP('Données projet'!$B$12,Paramètres!$A$1:$I$89,3,0)*VLOOKUP('Données projet'!$B$12,Paramètres!$A$1:$I$89,5,0)</f>
        <v>7.4103820084562493</v>
      </c>
      <c r="CA16" s="13">
        <f t="shared" si="39"/>
        <v>2.704850187770671</v>
      </c>
      <c r="CB16" s="20">
        <f t="shared" si="10"/>
        <v>17.617362741761884</v>
      </c>
      <c r="CC16" s="59">
        <f t="shared" si="11"/>
        <v>253.66564064534904</v>
      </c>
      <c r="CD16" s="59">
        <f ca="1">AVERAGE(OFFSET($CC$3,0,0,'Données projet'!$E$12+1,1))-AVERAGE(OFFSET($H$3,0,0,'Données projet'!$E$12+1,1))</f>
        <v>792.99561449396947</v>
      </c>
      <c r="CE16" s="59">
        <f t="shared" si="40"/>
        <v>236.67982295656702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60.043469731281348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2.5115384616666665</v>
      </c>
      <c r="CT16" s="12">
        <f>IF('Données projet'!$A$140&gt;35,CT15+CS16-DB15,IF(A16&lt;'Données projet'!$A$140,$CQ$205^A16,IF(A16='Données projet'!$A$140,'Données projet'!$B$140,CT15+CS16-DB15)))</f>
        <v>6.5071847633089641</v>
      </c>
      <c r="CU16" s="17">
        <f>CT16*VLOOKUP('Données projet'!$B$13,Paramètres!$A$1:$I$89,3,0)*VLOOKUP('Données projet'!$B$13,Paramètres!$A$1:$I$89,5,0)</f>
        <v>7.1058457615333888</v>
      </c>
      <c r="CV16" s="13">
        <f t="shared" si="41"/>
        <v>2.6063921863535864</v>
      </c>
      <c r="CW16" s="20">
        <f t="shared" si="13"/>
        <v>16.915481092569816</v>
      </c>
      <c r="CX16" s="59">
        <f t="shared" si="14"/>
        <v>252.96375899615697</v>
      </c>
      <c r="CY16" s="59">
        <f ca="1">AVERAGE(OFFSET($CX$3,0,0,'Données projet'!$E$13+1,1))-AVERAGE(OFFSET($H$3,0,0,'Données projet'!$E$13+1,1))</f>
        <v>763.36868301262712</v>
      </c>
      <c r="CZ16" s="59">
        <f t="shared" si="42"/>
        <v>229.04531240965548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60.043469731281348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10.6</v>
      </c>
      <c r="DO16" s="12">
        <f>IF('Données projet'!$A$166&gt;35,DO15+DN16-DW15,IF(A16&lt;'Données projet'!$A$166,$DL$205^A16,IF(A16='Données projet'!$A$166,'Données projet'!$B$166,DO15+DN16-DW15)))</f>
        <v>66.8</v>
      </c>
      <c r="DP16" s="17">
        <f>DO16*VLOOKUP('Données projet'!$B$14,Paramètres!$A$1:$I$89,3,0)*VLOOKUP('Données projet'!$B$14,Paramètres!$A$1:$I$89,5,0)</f>
        <v>58.356480000000005</v>
      </c>
      <c r="DQ16" s="13">
        <f t="shared" si="43"/>
        <v>16.75206628947662</v>
      </c>
      <c r="DR16" s="20">
        <f t="shared" si="16"/>
        <v>130.81405145417179</v>
      </c>
      <c r="DS16" s="59">
        <f t="shared" si="17"/>
        <v>366.86232935775894</v>
      </c>
      <c r="DT16" s="59">
        <f ca="1">AVERAGE(OFFSET($DS$3,0,0,'Données projet'!$E$14+1,1))-AVERAGE(OFFSET($H$3,0,0,'Données projet'!$E$14+1,1))</f>
        <v>396.6970447595329</v>
      </c>
      <c r="DU16" s="59">
        <f t="shared" si="44"/>
        <v>369.61271293069467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60.043469731281348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8.8000000000000007</v>
      </c>
      <c r="EJ16" s="12">
        <f>IF('Données projet'!$A$192&gt;35,EJ15+EI16-ER15,IF(A16&lt;'Données projet'!$A$192,$EG$205^A16,IF(A16='Données projet'!$A$192,'Données projet'!$B$192,EJ15+EI16-ER15)))</f>
        <v>55.399999999999991</v>
      </c>
      <c r="EK16" s="17">
        <f>EJ16*VLOOKUP('Données projet'!$B$15,Paramètres!$A$1:$I$89,3,0)*VLOOKUP('Données projet'!$B$15,Paramètres!$A$1:$I$89,5,0)</f>
        <v>57.904079999999993</v>
      </c>
      <c r="EL16" s="13">
        <f t="shared" si="45"/>
        <v>16.637263069387522</v>
      </c>
      <c r="EM16" s="20">
        <f t="shared" si="19"/>
        <v>129.82617251251659</v>
      </c>
      <c r="EN16" s="59">
        <f t="shared" si="20"/>
        <v>365.87445041610374</v>
      </c>
      <c r="EO16" s="59">
        <f ca="1">AVERAGE(OFFSET($EN$3,0,0,'Données projet'!$E$15+1,1))-AVERAGE(OFFSET($H$3,0,0,'Données projet'!$E$15+1,1))</f>
        <v>431.09356354216391</v>
      </c>
      <c r="EP16" s="59">
        <f t="shared" si="46"/>
        <v>386.91437941921049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60.043469731281348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3.6141025633333332</v>
      </c>
      <c r="FE16" s="12">
        <f>IF('Données projet'!$A$218&gt;35,FE15+FD16-FM15,IF(A16&lt;'Données projet'!$A$218,$FB$205^A16,IF(A16='Données projet'!$A$218,'Données projet'!$B$218,FE15+FD16-FM15)))</f>
        <v>7.6187913851659363</v>
      </c>
      <c r="FF16" s="17">
        <f>FE16*VLOOKUP('Données projet'!$B$16,Paramètres!$A$1:$I$89,3,0)*VLOOKUP('Données projet'!$B$16,Paramètres!$A$1:$I$89,5,0)</f>
        <v>5.1106852611693103</v>
      </c>
      <c r="FG16" s="13">
        <f t="shared" si="47"/>
        <v>1.9478891092019561</v>
      </c>
      <c r="FH16" s="20">
        <f t="shared" si="22"/>
        <v>12.293683695063288</v>
      </c>
      <c r="FI16" s="59">
        <f t="shared" si="23"/>
        <v>248.34196159865044</v>
      </c>
      <c r="FJ16" s="59">
        <f ca="1">AVERAGE(OFFSET($FI$3,0,0,'Données projet'!$E$16+1,1))-AVERAGE(OFFSET($H$3,0,0,'Données projet'!$E$16+1,1))</f>
        <v>552.1327469597087</v>
      </c>
      <c r="FK16" s="59">
        <f t="shared" si="48"/>
        <v>208.33496548935977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60.043469731281348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6.6486666666666672</v>
      </c>
      <c r="FZ16" s="12">
        <f>IF('Données projet'!$A$244&gt;35,FZ15+FY16-GH15,IF(A16&lt;'Données projet'!$A$244,$FW$205^A16,IF(A16='Données projet'!$A$244,'Données projet'!$B$244,FZ15+FY16-GH15)))</f>
        <v>9.9221134019287103</v>
      </c>
      <c r="GA16" s="17">
        <f>FZ16*VLOOKUP('Données projet'!$B$17,Paramètres!$A$1:$I$89,3,0)*VLOOKUP('Données projet'!$B$17,Paramètres!$A$1:$I$89,5,0)</f>
        <v>4.6435490721026369</v>
      </c>
      <c r="GB16" s="13">
        <f t="shared" si="49"/>
        <v>1.7897021496010046</v>
      </c>
      <c r="GC16" s="20">
        <f t="shared" si="25"/>
        <v>11.204579211133842</v>
      </c>
      <c r="GD16" s="59">
        <f t="shared" si="26"/>
        <v>247.252857114721</v>
      </c>
      <c r="GE16" s="59">
        <f ca="1">AVERAGE(OFFSET($GD$3,0,0,'Données projet'!$E$17+1,1))-AVERAGE(OFFSET($H$3,0,0,'Données projet'!$E$17+1,1))</f>
        <v>337.47103484642059</v>
      </c>
      <c r="GF16" s="59">
        <f t="shared" si="50"/>
        <v>252.98767501756402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60.043469731281348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2.5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9.1666666666666661</v>
      </c>
      <c r="H17" s="66">
        <f t="shared" si="1"/>
        <v>220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60.21619327197665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17.2</v>
      </c>
      <c r="N17" s="13">
        <f>IF('Données projet'!$A$36&gt;35,N16+M17-V16,IF(A17&lt;'Données projet'!$A$36,$K$205^A17,IF(A17='Données projet'!$A$36,'Données projet'!$B$36,N16+M17-V16)))</f>
        <v>152.79999999999998</v>
      </c>
      <c r="O17" s="13">
        <f>N17*VLOOKUP('Données projet'!$B$9,Paramètres!$A$1:$I$89,3,0)*VLOOKUP('Données projet'!$B$9,Paramètres!$A$1:$I$89,5,0)</f>
        <v>138.25343999999998</v>
      </c>
      <c r="P17" s="13">
        <f t="shared" si="33"/>
        <v>35.896601257774428</v>
      </c>
      <c r="Q17" s="20">
        <f t="shared" si="2"/>
        <v>303.31132185729041</v>
      </c>
      <c r="R17" s="59">
        <f t="shared" si="0"/>
        <v>541.21514163231586</v>
      </c>
      <c r="S17" s="59">
        <f ca="1">AVERAGE(OFFSET($R$3,0,0,'Données projet'!$E$9+1,1))-AVERAGE(OFFSET($H$3,0,0,'Données projet'!$E$9+1,1))</f>
        <v>441.35963046694803</v>
      </c>
      <c r="T17" s="59">
        <f t="shared" si="34"/>
        <v>620.99339242993983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60.21619327197665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0.6</v>
      </c>
      <c r="AI17" s="13">
        <f>IF('Données projet'!$A$62&gt;35,AI16+AH17-AQ16,IF(A17&lt;'Données projet'!$A$62,$AF$205^A17,IF(A17='Données projet'!$A$62,'Données projet'!$B$62,AI16+AH17-AQ16)))</f>
        <v>7.7736743261084582</v>
      </c>
      <c r="AJ17" s="13">
        <f>AI17*VLOOKUP('Données projet'!$B$10,Paramètres!$A$1:$I$89,3,0)*VLOOKUP('Données projet'!$B$10,Paramètres!$A$1:$I$89,5,0)</f>
        <v>6.7910818912883508</v>
      </c>
      <c r="AK17" s="13">
        <f t="shared" si="35"/>
        <v>2.5041096194780144</v>
      </c>
      <c r="AL17" s="20">
        <f t="shared" si="4"/>
        <v>16.189125214584752</v>
      </c>
      <c r="AM17" s="59">
        <f t="shared" si="5"/>
        <v>254.09294498961023</v>
      </c>
      <c r="AN17" s="59">
        <f ca="1">AVERAGE(OFFSET($AM$3,0,0,'Données projet'!$E$10+1,1))-AVERAGE(OFFSET($H$3,0,0,'Données projet'!$E$10+1,1))</f>
        <v>273.89085939326111</v>
      </c>
      <c r="AO17" s="59">
        <f t="shared" si="36"/>
        <v>266.46247641705179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60.21619327197665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2.5115384616666665</v>
      </c>
      <c r="BD17" s="12">
        <f>IF('Données projet'!$A$88&gt;35,BD16+BC17-BL16,IF(A17&lt;'Données projet'!$A$88,$BA$205^A17,IF(A17='Données projet'!$A$88,'Données projet'!$B$88,BD16+BC17-BL16)))</f>
        <v>7.5155685621908308</v>
      </c>
      <c r="BE17" s="13">
        <f>BD17*VLOOKUP('Données projet'!$B$11,Paramètres!$A$1:$I$89,3,0)*VLOOKUP('Données projet'!$B$11,Paramètres!$A$1:$I$89,5,0)</f>
        <v>7.151815043780795</v>
      </c>
      <c r="BF17" s="13">
        <f t="shared" si="37"/>
        <v>2.6212852575126289</v>
      </c>
      <c r="BG17" s="20">
        <f t="shared" si="7"/>
        <v>17.021483024752712</v>
      </c>
      <c r="BH17" s="59">
        <f t="shared" si="8"/>
        <v>254.92530279977819</v>
      </c>
      <c r="BI17" s="59">
        <f ca="1">AVERAGE(OFFSET($BH$3,0,0,'Données projet'!$E$11+1,1))-AVERAGE(OFFSET($H$3,0,0,'Données projet'!$E$11+1,1))</f>
        <v>674.33345465979289</v>
      </c>
      <c r="BJ17" s="59">
        <f t="shared" si="38"/>
        <v>206.09542990296671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60.21619327197665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2.5115384616666665</v>
      </c>
      <c r="BY17" s="12">
        <f>IF('Données projet'!$A$114&gt;35,BY16+BX17-CG16,IF(A17&lt;'Données projet'!$A$114,$BV$205^A17,IF(A17='Données projet'!$A$114,'Données projet'!$B$114,BY16+BX17-CG16)))</f>
        <v>7.5155685621908308</v>
      </c>
      <c r="BZ17" s="13">
        <f>BY17*VLOOKUP('Données projet'!$B$12,Paramètres!$A$1:$I$89,3,0)*VLOOKUP('Données projet'!$B$12,Paramètres!$A$1:$I$89,5,0)</f>
        <v>8.5587294786229187</v>
      </c>
      <c r="CA17" s="13">
        <f t="shared" si="39"/>
        <v>3.0720545417609992</v>
      </c>
      <c r="CB17" s="20">
        <f t="shared" si="10"/>
        <v>20.256948835501987</v>
      </c>
      <c r="CC17" s="59">
        <f t="shared" si="11"/>
        <v>258.1607686105275</v>
      </c>
      <c r="CD17" s="59">
        <f ca="1">AVERAGE(OFFSET($CC$3,0,0,'Données projet'!$E$12+1,1))-AVERAGE(OFFSET($H$3,0,0,'Données projet'!$E$12+1,1))</f>
        <v>792.99561449396947</v>
      </c>
      <c r="CE17" s="59">
        <f t="shared" si="40"/>
        <v>236.67982295656702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60.21619327197665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2.5115384616666665</v>
      </c>
      <c r="CT17" s="12">
        <f>IF('Données projet'!$A$140&gt;35,CT16+CS17-DB16,IF(A17&lt;'Données projet'!$A$140,$CQ$205^A17,IF(A17='Données projet'!$A$140,'Données projet'!$B$140,CT16+CS17-DB16)))</f>
        <v>7.5155685621908308</v>
      </c>
      <c r="CU17" s="17">
        <f>CT17*VLOOKUP('Données projet'!$B$13,Paramètres!$A$1:$I$89,3,0)*VLOOKUP('Données projet'!$B$13,Paramètres!$A$1:$I$89,5,0)</f>
        <v>8.2070008699123882</v>
      </c>
      <c r="CV17" s="13">
        <f t="shared" si="41"/>
        <v>2.9602301043878678</v>
      </c>
      <c r="CW17" s="20">
        <f t="shared" si="13"/>
        <v>19.44959394690628</v>
      </c>
      <c r="CX17" s="59">
        <f t="shared" si="14"/>
        <v>257.35341372193176</v>
      </c>
      <c r="CY17" s="59">
        <f ca="1">AVERAGE(OFFSET($CX$3,0,0,'Données projet'!$E$13+1,1))-AVERAGE(OFFSET($H$3,0,0,'Données projet'!$E$13+1,1))</f>
        <v>763.36868301262712</v>
      </c>
      <c r="CZ17" s="59">
        <f t="shared" si="42"/>
        <v>229.04531240965548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60.21619327197665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10.6</v>
      </c>
      <c r="DO17" s="12">
        <f>IF('Données projet'!$A$166&gt;35,DO16+DN17-DW16,IF(A17&lt;'Données projet'!$A$166,$DL$205^A17,IF(A17='Données projet'!$A$166,'Données projet'!$B$166,DO16+DN17-DW16)))</f>
        <v>77.399999999999991</v>
      </c>
      <c r="DP17" s="17">
        <f>DO17*VLOOKUP('Données projet'!$B$14,Paramètres!$A$1:$I$89,3,0)*VLOOKUP('Données projet'!$B$14,Paramètres!$A$1:$I$89,5,0)</f>
        <v>67.616640000000004</v>
      </c>
      <c r="DQ17" s="13">
        <f t="shared" si="43"/>
        <v>19.080397298873443</v>
      </c>
      <c r="DR17" s="20">
        <f t="shared" si="16"/>
        <v>150.99733996220459</v>
      </c>
      <c r="DS17" s="59">
        <f t="shared" si="17"/>
        <v>388.90115973723005</v>
      </c>
      <c r="DT17" s="59">
        <f ca="1">AVERAGE(OFFSET($DS$3,0,0,'Données projet'!$E$14+1,1))-AVERAGE(OFFSET($H$3,0,0,'Données projet'!$E$14+1,1))</f>
        <v>396.6970447595329</v>
      </c>
      <c r="DU17" s="59">
        <f t="shared" si="44"/>
        <v>369.61271293069467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60.21619327197665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8.8000000000000007</v>
      </c>
      <c r="EJ17" s="12">
        <f>IF('Données projet'!$A$192&gt;35,EJ16+EI17-ER16,IF(A17&lt;'Données projet'!$A$192,$EG$205^A17,IF(A17='Données projet'!$A$192,'Données projet'!$B$192,EJ16+EI17-ER16)))</f>
        <v>64.199999999999989</v>
      </c>
      <c r="EK17" s="17">
        <f>EJ17*VLOOKUP('Données projet'!$B$15,Paramètres!$A$1:$I$89,3,0)*VLOOKUP('Données projet'!$B$15,Paramètres!$A$1:$I$89,5,0)</f>
        <v>67.101839999999996</v>
      </c>
      <c r="EL17" s="13">
        <f t="shared" si="45"/>
        <v>18.951980743561439</v>
      </c>
      <c r="EM17" s="20">
        <f t="shared" si="19"/>
        <v>149.87707112836947</v>
      </c>
      <c r="EN17" s="59">
        <f t="shared" si="20"/>
        <v>387.78089090339495</v>
      </c>
      <c r="EO17" s="59">
        <f ca="1">AVERAGE(OFFSET($EN$3,0,0,'Données projet'!$E$15+1,1))-AVERAGE(OFFSET($H$3,0,0,'Données projet'!$E$15+1,1))</f>
        <v>431.09356354216391</v>
      </c>
      <c r="EP17" s="59">
        <f t="shared" si="46"/>
        <v>386.91437941921049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60.21619327197665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3.6141025633333332</v>
      </c>
      <c r="FE17" s="12">
        <f>IF('Données projet'!$A$218&gt;35,FE16+FD17-FM16,IF(A17&lt;'Données projet'!$A$218,$FB$205^A17,IF(A17='Données projet'!$A$218,'Données projet'!$B$218,FE16+FD17-FM16)))</f>
        <v>8.9068363522497265</v>
      </c>
      <c r="FF17" s="17">
        <f>FE17*VLOOKUP('Données projet'!$B$16,Paramètres!$A$1:$I$89,3,0)*VLOOKUP('Données projet'!$B$16,Paramètres!$A$1:$I$89,5,0)</f>
        <v>5.9747058250891163</v>
      </c>
      <c r="FG17" s="13">
        <f t="shared" si="47"/>
        <v>2.2361727355363308</v>
      </c>
      <c r="FH17" s="20">
        <f t="shared" si="22"/>
        <v>14.300613493089321</v>
      </c>
      <c r="FI17" s="59">
        <f t="shared" si="23"/>
        <v>252.2044332681148</v>
      </c>
      <c r="FJ17" s="59">
        <f ca="1">AVERAGE(OFFSET($FI$3,0,0,'Données projet'!$E$16+1,1))-AVERAGE(OFFSET($H$3,0,0,'Données projet'!$E$16+1,1))</f>
        <v>552.1327469597087</v>
      </c>
      <c r="FK17" s="59">
        <f t="shared" si="48"/>
        <v>208.33496548935977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60.21619327197665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6.6486666666666672</v>
      </c>
      <c r="FZ17" s="12">
        <f>IF('Données projet'!$A$244&gt;35,FZ16+FY17-GH16,IF(A17&lt;'Données projet'!$A$244,$FW$205^A17,IF(A17='Données projet'!$A$244,'Données projet'!$B$244,FZ16+FY17-GH16)))</f>
        <v>11.837665037312995</v>
      </c>
      <c r="GA17" s="17">
        <f>FZ17*VLOOKUP('Données projet'!$B$17,Paramètres!$A$1:$I$89,3,0)*VLOOKUP('Données projet'!$B$17,Paramètres!$A$1:$I$89,5,0)</f>
        <v>5.5400272374624819</v>
      </c>
      <c r="GB17" s="13">
        <f t="shared" si="49"/>
        <v>2.0917952845649208</v>
      </c>
      <c r="GC17" s="20">
        <f t="shared" si="25"/>
        <v>13.292090892531059</v>
      </c>
      <c r="GD17" s="59">
        <f t="shared" si="26"/>
        <v>251.19591066755655</v>
      </c>
      <c r="GE17" s="59">
        <f ca="1">AVERAGE(OFFSET($GD$3,0,0,'Données projet'!$E$17+1,1))-AVERAGE(OFFSET($H$3,0,0,'Données projet'!$E$17+1,1))</f>
        <v>337.47103484642059</v>
      </c>
      <c r="GF17" s="59">
        <f t="shared" si="50"/>
        <v>252.98767501756402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60.21619327197665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2.5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9.1666666666666661</v>
      </c>
      <c r="H18" s="66">
        <f t="shared" si="1"/>
        <v>220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60.38592044539287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170</v>
      </c>
      <c r="L18" s="12">
        <f>VLOOKUP(A18,'Données projet'!$A$35:$I$55,9,0)</f>
        <v>17.2</v>
      </c>
      <c r="M18" s="12">
        <f t="array" ref="M18">INDEX(L:L,MIN(IF(ISNUMBER(L18:L214),ROW(L18:L214),"")))</f>
        <v>17.2</v>
      </c>
      <c r="N18" s="13">
        <f>IF('Données projet'!$A$36&gt;35,N17+M18-V17,IF(A18&lt;'Données projet'!$A$36,$K$205^A18,IF(A18='Données projet'!$A$36,'Données projet'!$B$36,N17+M18-V17)))</f>
        <v>169.99999999999997</v>
      </c>
      <c r="O18" s="13">
        <f>N18*VLOOKUP('Données projet'!$B$9,Paramètres!$A$1:$I$89,3,0)*VLOOKUP('Données projet'!$B$9,Paramètres!$A$1:$I$89,5,0)</f>
        <v>153.81599999999997</v>
      </c>
      <c r="P18" s="13">
        <f t="shared" si="33"/>
        <v>39.444513325737063</v>
      </c>
      <c r="Q18" s="20">
        <f t="shared" si="2"/>
        <v>336.59539404232532</v>
      </c>
      <c r="R18" s="59">
        <f t="shared" si="0"/>
        <v>576.34376900876589</v>
      </c>
      <c r="S18" s="59">
        <f ca="1">AVERAGE(OFFSET($R$3,0,0,'Données projet'!$E$9+1,1))-AVERAGE(OFFSET($H$3,0,0,'Données projet'!$E$9+1,1))</f>
        <v>441.35963046694803</v>
      </c>
      <c r="T18" s="59">
        <f t="shared" si="34"/>
        <v>620.99339242993983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29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60.38592044539287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9</v>
      </c>
      <c r="AG18" s="12">
        <f>VLOOKUP(A18,'Données projet'!$A$61:$I$81,9,0)</f>
        <v>0.6</v>
      </c>
      <c r="AH18" s="12">
        <f t="array" ref="AH18">INDEX(AG:AG,MIN(IF(ISNUMBER(AG18:AG214),ROW(AG18:AG214),"")))</f>
        <v>0.6</v>
      </c>
      <c r="AI18" s="13">
        <f>IF('Données projet'!$A$62&gt;35,AI17+AH18-AQ17,IF(A18&lt;'Données projet'!$A$62,$AF$205^A18,IF(A18='Données projet'!$A$62,'Données projet'!$B$62,AI17+AH18-AQ17)))</f>
        <v>9</v>
      </c>
      <c r="AJ18" s="13">
        <f>AI18*VLOOKUP('Données projet'!$B$10,Paramètres!$A$1:$I$89,3,0)*VLOOKUP('Données projet'!$B$10,Paramètres!$A$1:$I$89,5,0)</f>
        <v>7.8624000000000018</v>
      </c>
      <c r="AK18" s="13">
        <f t="shared" si="35"/>
        <v>2.8501294257559766</v>
      </c>
      <c r="AL18" s="20">
        <f t="shared" si="4"/>
        <v>18.657655416524996</v>
      </c>
      <c r="AM18" s="59">
        <f t="shared" si="5"/>
        <v>258.40603038296553</v>
      </c>
      <c r="AN18" s="59">
        <f ca="1">AVERAGE(OFFSET($AM$3,0,0,'Données projet'!$E$10+1,1))-AVERAGE(OFFSET($H$3,0,0,'Données projet'!$E$10+1,1))</f>
        <v>273.89085939326111</v>
      </c>
      <c r="AO18" s="59">
        <f t="shared" si="36"/>
        <v>266.46247641705179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60.38592044539287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2.5115384616666665</v>
      </c>
      <c r="BD18" s="12">
        <f>IF('Données projet'!$A$88&gt;35,BD17+BC18-BL17,IF(A18&lt;'Données projet'!$A$88,$BA$205^A18,IF(A18='Données projet'!$A$88,'Données projet'!$B$88,BD17+BC18-BL17)))</f>
        <v>8.6802162329057069</v>
      </c>
      <c r="BE18" s="13">
        <f>BD18*VLOOKUP('Données projet'!$B$11,Paramètres!$A$1:$I$89,3,0)*VLOOKUP('Données projet'!$B$11,Paramètres!$A$1:$I$89,5,0)</f>
        <v>8.2600937672330694</v>
      </c>
      <c r="BF18" s="13">
        <f t="shared" si="37"/>
        <v>2.9771450252591833</v>
      </c>
      <c r="BG18" s="20">
        <f t="shared" si="7"/>
        <v>19.571524230257339</v>
      </c>
      <c r="BH18" s="59">
        <f t="shared" si="8"/>
        <v>259.31989919669786</v>
      </c>
      <c r="BI18" s="59">
        <f ca="1">AVERAGE(OFFSET($BH$3,0,0,'Données projet'!$E$11+1,1))-AVERAGE(OFFSET($H$3,0,0,'Données projet'!$E$11+1,1))</f>
        <v>674.33345465979289</v>
      </c>
      <c r="BJ18" s="59">
        <f t="shared" si="38"/>
        <v>206.09542990296671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60.38592044539287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2.5115384616666665</v>
      </c>
      <c r="BY18" s="12">
        <f>IF('Données projet'!$A$114&gt;35,BY17+BX18-CG17,IF(A18&lt;'Données projet'!$A$114,$BV$205^A18,IF(A18='Données projet'!$A$114,'Données projet'!$B$114,BY17+BX18-CG17)))</f>
        <v>8.6802162329057069</v>
      </c>
      <c r="BZ18" s="13">
        <f>BY18*VLOOKUP('Données projet'!$B$12,Paramètres!$A$1:$I$89,3,0)*VLOOKUP('Données projet'!$B$12,Paramètres!$A$1:$I$89,5,0)</f>
        <v>9.8850302460330184</v>
      </c>
      <c r="CA18" s="13">
        <f t="shared" si="39"/>
        <v>3.4891097297084519</v>
      </c>
      <c r="CB18" s="20">
        <f t="shared" si="10"/>
        <v>23.293293791083059</v>
      </c>
      <c r="CC18" s="59">
        <f t="shared" si="11"/>
        <v>263.04166875752361</v>
      </c>
      <c r="CD18" s="59">
        <f ca="1">AVERAGE(OFFSET($CC$3,0,0,'Données projet'!$E$12+1,1))-AVERAGE(OFFSET($H$3,0,0,'Données projet'!$E$12+1,1))</f>
        <v>792.99561449396947</v>
      </c>
      <c r="CE18" s="59">
        <f t="shared" si="40"/>
        <v>236.67982295656702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60.38592044539287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2.5115384616666665</v>
      </c>
      <c r="CT18" s="12">
        <f>IF('Données projet'!$A$140&gt;35,CT17+CS18-DB17,IF(A18&lt;'Données projet'!$A$140,$CQ$205^A18,IF(A18='Données projet'!$A$140,'Données projet'!$B$140,CT17+CS18-DB17)))</f>
        <v>8.6802162329057069</v>
      </c>
      <c r="CU18" s="17">
        <f>CT18*VLOOKUP('Données projet'!$B$13,Paramètres!$A$1:$I$89,3,0)*VLOOKUP('Données projet'!$B$13,Paramètres!$A$1:$I$89,5,0)</f>
        <v>9.478796126333032</v>
      </c>
      <c r="CV18" s="13">
        <f t="shared" si="41"/>
        <v>3.362104259215045</v>
      </c>
      <c r="CW18" s="20">
        <f t="shared" si="13"/>
        <v>22.364568171496231</v>
      </c>
      <c r="CX18" s="59">
        <f t="shared" si="14"/>
        <v>262.11294313793678</v>
      </c>
      <c r="CY18" s="59">
        <f ca="1">AVERAGE(OFFSET($CX$3,0,0,'Données projet'!$E$13+1,1))-AVERAGE(OFFSET($H$3,0,0,'Données projet'!$E$13+1,1))</f>
        <v>763.36868301262712</v>
      </c>
      <c r="CZ18" s="59">
        <f t="shared" si="42"/>
        <v>229.04531240965548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60.38592044539287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88</v>
      </c>
      <c r="DM18" s="12">
        <f>VLOOKUP(A18,'Données projet'!$A$165:$I$185,9,0)</f>
        <v>10.6</v>
      </c>
      <c r="DN18" s="12">
        <f t="array" ref="DN18">INDEX(DM:DM,MIN(IF(ISNUMBER(DM18:DM214),ROW(DM18:DM214),"")))</f>
        <v>10.6</v>
      </c>
      <c r="DO18" s="12">
        <f>IF('Données projet'!$A$166&gt;35,DO17+DN18-DW17,IF(A18&lt;'Données projet'!$A$166,$DL$205^A18,IF(A18='Données projet'!$A$166,'Données projet'!$B$166,DO17+DN18-DW17)))</f>
        <v>87.999999999999986</v>
      </c>
      <c r="DP18" s="17">
        <f>DO18*VLOOKUP('Données projet'!$B$14,Paramètres!$A$1:$I$89,3,0)*VLOOKUP('Données projet'!$B$14,Paramètres!$A$1:$I$89,5,0)</f>
        <v>76.876799999999989</v>
      </c>
      <c r="DQ18" s="13">
        <f t="shared" si="43"/>
        <v>21.371784666185118</v>
      </c>
      <c r="DR18" s="20">
        <f t="shared" si="16"/>
        <v>171.1162849602724</v>
      </c>
      <c r="DS18" s="59">
        <f t="shared" si="17"/>
        <v>410.86465992671293</v>
      </c>
      <c r="DT18" s="59">
        <f ca="1">AVERAGE(OFFSET($DS$3,0,0,'Données projet'!$E$14+1,1))-AVERAGE(OFFSET($H$3,0,0,'Données projet'!$E$14+1,1))</f>
        <v>396.6970447595329</v>
      </c>
      <c r="DU18" s="59">
        <f t="shared" si="44"/>
        <v>369.61271293069467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30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60.38592044539287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73</v>
      </c>
      <c r="EH18" s="12">
        <f>VLOOKUP(A18,'Données projet'!$A$191:$I$211,9,0)</f>
        <v>8.8000000000000007</v>
      </c>
      <c r="EI18" s="12">
        <f t="array" ref="EI18">INDEX(EH:EH,MIN(IF(ISNUMBER(EH18:EH214),ROW(EH18:EH214),"")))</f>
        <v>8.8000000000000007</v>
      </c>
      <c r="EJ18" s="12">
        <f>IF('Données projet'!$A$192&gt;35,EJ17+EI18-ER17,IF(A18&lt;'Données projet'!$A$192,$EG$205^A18,IF(A18='Données projet'!$A$192,'Données projet'!$B$192,EJ17+EI18-ER17)))</f>
        <v>72.999999999999986</v>
      </c>
      <c r="EK18" s="17">
        <f>EJ18*VLOOKUP('Données projet'!$B$15,Paramètres!$A$1:$I$89,3,0)*VLOOKUP('Données projet'!$B$15,Paramètres!$A$1:$I$89,5,0)</f>
        <v>76.299599999999998</v>
      </c>
      <c r="EL18" s="13">
        <f t="shared" si="45"/>
        <v>21.229938439563274</v>
      </c>
      <c r="EM18" s="20">
        <f t="shared" si="19"/>
        <v>169.8639461155727</v>
      </c>
      <c r="EN18" s="59">
        <f t="shared" si="20"/>
        <v>409.61232108201324</v>
      </c>
      <c r="EO18" s="59">
        <f ca="1">AVERAGE(OFFSET($EN$3,0,0,'Données projet'!$E$15+1,1))-AVERAGE(OFFSET($H$3,0,0,'Données projet'!$E$15+1,1))</f>
        <v>431.09356354216391</v>
      </c>
      <c r="EP18" s="59">
        <f t="shared" si="46"/>
        <v>386.91437941921049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60.38592044539287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3.6141025633333332</v>
      </c>
      <c r="FE18" s="12">
        <f>IF('Données projet'!$A$218&gt;35,FE17+FD18-FM17,IF(A18&lt;'Données projet'!$A$218,$FB$205^A18,IF(A18='Données projet'!$A$218,'Données projet'!$B$218,FE17+FD18-FM17)))</f>
        <v>10.412640246354426</v>
      </c>
      <c r="FF18" s="17">
        <f>FE18*VLOOKUP('Données projet'!$B$16,Paramètres!$A$1:$I$89,3,0)*VLOOKUP('Données projet'!$B$16,Paramètres!$A$1:$I$89,5,0)</f>
        <v>6.9847990772545501</v>
      </c>
      <c r="FG18" s="13">
        <f t="shared" si="47"/>
        <v>2.5671217522257801</v>
      </c>
      <c r="FH18" s="20">
        <f t="shared" si="22"/>
        <v>16.636262111344909</v>
      </c>
      <c r="FI18" s="59">
        <f t="shared" si="23"/>
        <v>256.38463707778544</v>
      </c>
      <c r="FJ18" s="59">
        <f ca="1">AVERAGE(OFFSET($FI$3,0,0,'Données projet'!$E$16+1,1))-AVERAGE(OFFSET($H$3,0,0,'Données projet'!$E$16+1,1))</f>
        <v>552.1327469597087</v>
      </c>
      <c r="FK18" s="59">
        <f t="shared" si="48"/>
        <v>208.33496548935977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60.38592044539287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6.6486666666666672</v>
      </c>
      <c r="FZ18" s="12">
        <f>IF('Données projet'!$A$244&gt;35,FZ17+FY18-GH17,IF(A18&lt;'Données projet'!$A$244,$FW$205^A18,IF(A18='Données projet'!$A$244,'Données projet'!$B$244,FZ17+FY18-GH17)))</f>
        <v>14.12303083619093</v>
      </c>
      <c r="GA18" s="17">
        <f>FZ18*VLOOKUP('Données projet'!$B$17,Paramètres!$A$1:$I$89,3,0)*VLOOKUP('Données projet'!$B$17,Paramètres!$A$1:$I$89,5,0)</f>
        <v>6.6095784313373542</v>
      </c>
      <c r="GB18" s="13">
        <f t="shared" si="49"/>
        <v>2.4448802911163354</v>
      </c>
      <c r="GC18" s="20">
        <f t="shared" si="25"/>
        <v>15.769848941606844</v>
      </c>
      <c r="GD18" s="59">
        <f t="shared" si="26"/>
        <v>255.51822390804739</v>
      </c>
      <c r="GE18" s="59">
        <f ca="1">AVERAGE(OFFSET($GD$3,0,0,'Données projet'!$E$17+1,1))-AVERAGE(OFFSET($H$3,0,0,'Données projet'!$E$17+1,1))</f>
        <v>337.47103484642059</v>
      </c>
      <c r="GF18" s="59">
        <f t="shared" si="50"/>
        <v>252.98767501756402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60.38592044539287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2.5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9.1666666666666661</v>
      </c>
      <c r="H19" s="66">
        <f t="shared" si="1"/>
        <v>220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60.552703231803434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15.2</v>
      </c>
      <c r="N19" s="13">
        <f>IF('Données projet'!$A$36&gt;35,N18+M19-V18,IF(A19&lt;'Données projet'!$A$36,$K$205^A19,IF(A19='Données projet'!$A$36,'Données projet'!$B$36,N18+M19-V18)))</f>
        <v>156.19999999999996</v>
      </c>
      <c r="O19" s="13">
        <f>N19*VLOOKUP('Données projet'!$B$9,Paramètres!$A$1:$I$89,3,0)*VLOOKUP('Données projet'!$B$9,Paramètres!$A$1:$I$89,5,0)</f>
        <v>141.32975999999996</v>
      </c>
      <c r="P19" s="13">
        <f t="shared" si="33"/>
        <v>36.601467030988793</v>
      </c>
      <c r="Q19" s="20">
        <f t="shared" si="2"/>
        <v>309.89688707897204</v>
      </c>
      <c r="R19" s="59">
        <f t="shared" si="0"/>
        <v>551.47902115114016</v>
      </c>
      <c r="S19" s="59">
        <f ca="1">AVERAGE(OFFSET($R$3,0,0,'Données projet'!$E$9+1,1))-AVERAGE(OFFSET($H$3,0,0,'Données projet'!$E$9+1,1))</f>
        <v>441.35963046694803</v>
      </c>
      <c r="T19" s="59">
        <f t="shared" si="34"/>
        <v>620.99339242993983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60.552703231803434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9.6</v>
      </c>
      <c r="AI19" s="13">
        <f>IF('Données projet'!$A$62&gt;35,AI18+AH19-AQ18,IF(A19&lt;'Données projet'!$A$62,$AF$205^A19,IF(A19='Données projet'!$A$62,'Données projet'!$B$62,AI18+AH19-AQ18)))</f>
        <v>18.600000000000001</v>
      </c>
      <c r="AJ19" s="13">
        <f>AI19*VLOOKUP('Données projet'!$B$10,Paramètres!$A$1:$I$89,3,0)*VLOOKUP('Données projet'!$B$10,Paramètres!$A$1:$I$89,5,0)</f>
        <v>16.248960000000004</v>
      </c>
      <c r="AK19" s="13">
        <f t="shared" si="35"/>
        <v>5.4129939058841199</v>
      </c>
      <c r="AL19" s="20">
        <f t="shared" si="4"/>
        <v>37.727903052748182</v>
      </c>
      <c r="AM19" s="59">
        <f t="shared" si="5"/>
        <v>279.31003712491633</v>
      </c>
      <c r="AN19" s="59">
        <f ca="1">AVERAGE(OFFSET($AM$3,0,0,'Données projet'!$E$10+1,1))-AVERAGE(OFFSET($H$3,0,0,'Données projet'!$E$10+1,1))</f>
        <v>273.89085939326111</v>
      </c>
      <c r="AO19" s="59">
        <f t="shared" si="36"/>
        <v>266.46247641705179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60.552703231803434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2.5115384616666665</v>
      </c>
      <c r="BD19" s="12">
        <f>IF('Données projet'!$A$88&gt;35,BD18+BC19-BL18,IF(A19&lt;'Données projet'!$A$88,$BA$205^A19,IF(A19='Données projet'!$A$88,'Données projet'!$B$88,BD18+BC19-BL18)))</f>
        <v>10.025343156211713</v>
      </c>
      <c r="BE19" s="13">
        <f>BD19*VLOOKUP('Données projet'!$B$11,Paramètres!$A$1:$I$89,3,0)*VLOOKUP('Données projet'!$B$11,Paramètres!$A$1:$I$89,5,0)</f>
        <v>9.540116547451067</v>
      </c>
      <c r="BF19" s="13">
        <f t="shared" si="37"/>
        <v>3.3813155115502744</v>
      </c>
      <c r="BG19" s="20">
        <f t="shared" si="7"/>
        <v>22.504827502760673</v>
      </c>
      <c r="BH19" s="59">
        <f t="shared" si="8"/>
        <v>264.08696157492881</v>
      </c>
      <c r="BI19" s="59">
        <f ca="1">AVERAGE(OFFSET($BH$3,0,0,'Données projet'!$E$11+1,1))-AVERAGE(OFFSET($H$3,0,0,'Données projet'!$E$11+1,1))</f>
        <v>674.33345465979289</v>
      </c>
      <c r="BJ19" s="59">
        <f t="shared" si="38"/>
        <v>206.09542990296671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60.552703231803434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2.5115384616666665</v>
      </c>
      <c r="BY19" s="12">
        <f>IF('Données projet'!$A$114&gt;35,BY18+BX19-CG18,IF(A19&lt;'Données projet'!$A$114,$BV$205^A19,IF(A19='Données projet'!$A$114,'Données projet'!$B$114,BY18+BX19-CG18)))</f>
        <v>10.025343156211713</v>
      </c>
      <c r="BZ19" s="13">
        <f>BY19*VLOOKUP('Données projet'!$B$12,Paramètres!$A$1:$I$89,3,0)*VLOOKUP('Données projet'!$B$12,Paramètres!$A$1:$I$89,5,0)</f>
        <v>11.416860786293899</v>
      </c>
      <c r="CA19" s="13">
        <f t="shared" si="39"/>
        <v>3.9627833882687944</v>
      </c>
      <c r="CB19" s="20">
        <f t="shared" si="10"/>
        <v>26.786213604030024</v>
      </c>
      <c r="CC19" s="59">
        <f t="shared" si="11"/>
        <v>268.36834767619814</v>
      </c>
      <c r="CD19" s="59">
        <f ca="1">AVERAGE(OFFSET($CC$3,0,0,'Données projet'!$E$12+1,1))-AVERAGE(OFFSET($H$3,0,0,'Données projet'!$E$12+1,1))</f>
        <v>792.99561449396947</v>
      </c>
      <c r="CE19" s="59">
        <f t="shared" si="40"/>
        <v>236.67982295656702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60.552703231803434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2.5115384616666665</v>
      </c>
      <c r="CT19" s="12">
        <f>IF('Données projet'!$A$140&gt;35,CT18+CS19-DB18,IF(A19&lt;'Données projet'!$A$140,$CQ$205^A19,IF(A19='Données projet'!$A$140,'Données projet'!$B$140,CT18+CS19-DB18)))</f>
        <v>10.025343156211713</v>
      </c>
      <c r="CU19" s="17">
        <f>CT19*VLOOKUP('Données projet'!$B$13,Paramètres!$A$1:$I$89,3,0)*VLOOKUP('Données projet'!$B$13,Paramètres!$A$1:$I$89,5,0)</f>
        <v>10.947674726583191</v>
      </c>
      <c r="CV19" s="13">
        <f t="shared" si="41"/>
        <v>3.8185359418771911</v>
      </c>
      <c r="CW19" s="20">
        <f t="shared" si="13"/>
        <v>25.717816914235161</v>
      </c>
      <c r="CX19" s="59">
        <f t="shared" si="14"/>
        <v>267.2999509864033</v>
      </c>
      <c r="CY19" s="59">
        <f ca="1">AVERAGE(OFFSET($CX$3,0,0,'Données projet'!$E$13+1,1))-AVERAGE(OFFSET($H$3,0,0,'Données projet'!$E$13+1,1))</f>
        <v>763.36868301262712</v>
      </c>
      <c r="CZ19" s="59">
        <f t="shared" si="42"/>
        <v>229.04531240965548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60.552703231803434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11.8</v>
      </c>
      <c r="DO19" s="12">
        <f>IF('Données projet'!$A$166&gt;35,DO18+DN19-DW18,IF(A19&lt;'Données projet'!$A$166,$DL$205^A19,IF(A19='Données projet'!$A$166,'Données projet'!$B$166,DO18+DN19-DW18)))</f>
        <v>69.799999999999983</v>
      </c>
      <c r="DP19" s="17">
        <f>DO19*VLOOKUP('Données projet'!$B$14,Paramètres!$A$1:$I$89,3,0)*VLOOKUP('Données projet'!$B$14,Paramètres!$A$1:$I$89,5,0)</f>
        <v>60.977279999999993</v>
      </c>
      <c r="DQ19" s="13">
        <f t="shared" si="43"/>
        <v>17.415123237238468</v>
      </c>
      <c r="DR19" s="20">
        <f t="shared" si="16"/>
        <v>136.5334356381903</v>
      </c>
      <c r="DS19" s="59">
        <f t="shared" si="17"/>
        <v>378.11556971035844</v>
      </c>
      <c r="DT19" s="59">
        <f ca="1">AVERAGE(OFFSET($DS$3,0,0,'Données projet'!$E$14+1,1))-AVERAGE(OFFSET($H$3,0,0,'Données projet'!$E$14+1,1))</f>
        <v>396.6970447595329</v>
      </c>
      <c r="DU19" s="59">
        <f t="shared" si="44"/>
        <v>369.61271293069467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60.552703231803434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11.2</v>
      </c>
      <c r="EJ19" s="12">
        <f>IF('Données projet'!$A$192&gt;35,EJ18+EI19-ER18,IF(A19&lt;'Données projet'!$A$192,$EG$205^A19,IF(A19='Données projet'!$A$192,'Données projet'!$B$192,EJ18+EI19-ER18)))</f>
        <v>84.199999999999989</v>
      </c>
      <c r="EK19" s="17">
        <f>EJ19*VLOOKUP('Données projet'!$B$15,Paramètres!$A$1:$I$89,3,0)*VLOOKUP('Données projet'!$B$15,Paramètres!$A$1:$I$89,5,0)</f>
        <v>88.005839999999992</v>
      </c>
      <c r="EL19" s="13">
        <f t="shared" si="45"/>
        <v>24.083656242710727</v>
      </c>
      <c r="EM19" s="20">
        <f t="shared" si="19"/>
        <v>195.22253928938787</v>
      </c>
      <c r="EN19" s="59">
        <f t="shared" si="20"/>
        <v>436.80467336155601</v>
      </c>
      <c r="EO19" s="59">
        <f ca="1">AVERAGE(OFFSET($EN$3,0,0,'Données projet'!$E$15+1,1))-AVERAGE(OFFSET($H$3,0,0,'Données projet'!$E$15+1,1))</f>
        <v>431.09356354216391</v>
      </c>
      <c r="EP19" s="59">
        <f t="shared" si="46"/>
        <v>386.91437941921049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60.552703231803434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3.6141025633333332</v>
      </c>
      <c r="FE19" s="12">
        <f>IF('Données projet'!$A$218&gt;35,FE18+FD19-FM18,IF(A19&lt;'Données projet'!$A$218,$FB$205^A19,IF(A19='Données projet'!$A$218,'Données projet'!$B$218,FE18+FD19-FM18)))</f>
        <v>12.173017737393817</v>
      </c>
      <c r="FF19" s="17">
        <f>FE19*VLOOKUP('Données projet'!$B$16,Paramètres!$A$1:$I$89,3,0)*VLOOKUP('Données projet'!$B$16,Paramètres!$A$1:$I$89,5,0)</f>
        <v>8.1656602982437718</v>
      </c>
      <c r="FG19" s="13">
        <f t="shared" si="47"/>
        <v>2.947050550265367</v>
      </c>
      <c r="FH19" s="20">
        <f t="shared" si="22"/>
        <v>19.354638061153413</v>
      </c>
      <c r="FI19" s="59">
        <f t="shared" si="23"/>
        <v>260.93677213332154</v>
      </c>
      <c r="FJ19" s="59">
        <f ca="1">AVERAGE(OFFSET($FI$3,0,0,'Données projet'!$E$16+1,1))-AVERAGE(OFFSET($H$3,0,0,'Données projet'!$E$16+1,1))</f>
        <v>552.1327469597087</v>
      </c>
      <c r="FK19" s="59">
        <f t="shared" si="48"/>
        <v>208.33496548935977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60.552703231803434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6.6486666666666672</v>
      </c>
      <c r="FZ19" s="12">
        <f>IF('Données projet'!$A$244&gt;35,FZ18+FY19-GH18,IF(A19&lt;'Données projet'!$A$244,$FW$205^A19,IF(A19='Données projet'!$A$244,'Données projet'!$B$244,FZ18+FY19-GH18)))</f>
        <v>16.849606689435003</v>
      </c>
      <c r="GA19" s="17">
        <f>FZ19*VLOOKUP('Données projet'!$B$17,Paramètres!$A$1:$I$89,3,0)*VLOOKUP('Données projet'!$B$17,Paramètres!$A$1:$I$89,5,0)</f>
        <v>7.8856159306555806</v>
      </c>
      <c r="GB19" s="13">
        <f t="shared" si="49"/>
        <v>2.8575643524946415</v>
      </c>
      <c r="GC19" s="20">
        <f t="shared" si="25"/>
        <v>18.711038993153302</v>
      </c>
      <c r="GD19" s="59">
        <f t="shared" si="26"/>
        <v>260.29317306532147</v>
      </c>
      <c r="GE19" s="59">
        <f ca="1">AVERAGE(OFFSET($GD$3,0,0,'Données projet'!$E$17+1,1))-AVERAGE(OFFSET($H$3,0,0,'Données projet'!$E$17+1,1))</f>
        <v>337.47103484642059</v>
      </c>
      <c r="GF19" s="59">
        <f t="shared" si="50"/>
        <v>252.98767501756402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60.552703231803434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2.5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9.1666666666666661</v>
      </c>
      <c r="H20" s="66">
        <f t="shared" si="1"/>
        <v>220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60.716592709740226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15.2</v>
      </c>
      <c r="N20" s="13">
        <f>IF('Données projet'!$A$36&gt;35,N19+M20-V19,IF(A20&lt;'Données projet'!$A$36,$K$205^A20,IF(A20='Données projet'!$A$36,'Données projet'!$B$36,N19+M20-V19)))</f>
        <v>171.39999999999995</v>
      </c>
      <c r="O20" s="13">
        <f>N20*VLOOKUP('Données projet'!$B$9,Paramètres!$A$1:$I$89,3,0)*VLOOKUP('Données projet'!$B$9,Paramètres!$A$1:$I$89,5,0)</f>
        <v>155.08271999999994</v>
      </c>
      <c r="P20" s="13">
        <f t="shared" si="33"/>
        <v>39.731402297721985</v>
      </c>
      <c r="Q20" s="20">
        <f t="shared" si="2"/>
        <v>339.30126300186566</v>
      </c>
      <c r="R20" s="59">
        <f t="shared" si="0"/>
        <v>582.70654738202427</v>
      </c>
      <c r="S20" s="59">
        <f ca="1">AVERAGE(OFFSET($R$3,0,0,'Données projet'!$E$9+1,1))-AVERAGE(OFFSET($H$3,0,0,'Données projet'!$E$9+1,1))</f>
        <v>441.35963046694803</v>
      </c>
      <c r="T20" s="59">
        <f t="shared" si="34"/>
        <v>620.99339242993983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60.716592709740226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9.6</v>
      </c>
      <c r="AI20" s="13">
        <f>IF('Données projet'!$A$62&gt;35,AI19+AH20-AQ19,IF(A20&lt;'Données projet'!$A$62,$AF$205^A20,IF(A20='Données projet'!$A$62,'Données projet'!$B$62,AI19+AH20-AQ19)))</f>
        <v>28.200000000000003</v>
      </c>
      <c r="AJ20" s="13">
        <f>AI20*VLOOKUP('Données projet'!$B$10,Paramètres!$A$1:$I$89,3,0)*VLOOKUP('Données projet'!$B$10,Paramètres!$A$1:$I$89,5,0)</f>
        <v>24.635520000000007</v>
      </c>
      <c r="AK20" s="13">
        <f t="shared" si="35"/>
        <v>7.8187263384607988</v>
      </c>
      <c r="AL20" s="20">
        <f t="shared" si="4"/>
        <v>56.524479039485897</v>
      </c>
      <c r="AM20" s="59">
        <f t="shared" si="5"/>
        <v>299.92976341964453</v>
      </c>
      <c r="AN20" s="59">
        <f ca="1">AVERAGE(OFFSET($AM$3,0,0,'Données projet'!$E$10+1,1))-AVERAGE(OFFSET($H$3,0,0,'Données projet'!$E$10+1,1))</f>
        <v>273.89085939326111</v>
      </c>
      <c r="AO20" s="59">
        <f t="shared" si="36"/>
        <v>266.46247641705179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60.716592709740226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2.5115384616666665</v>
      </c>
      <c r="BD20" s="12">
        <f>IF('Données projet'!$A$88&gt;35,BD19+BC20-BL19,IF(A20&lt;'Données projet'!$A$88,$BA$205^A20,IF(A20='Données projet'!$A$88,'Données projet'!$B$88,BD19+BC20-BL19)))</f>
        <v>11.578917241576145</v>
      </c>
      <c r="BE20" s="13">
        <f>BD20*VLOOKUP('Données projet'!$B$11,Paramètres!$A$1:$I$89,3,0)*VLOOKUP('Données projet'!$B$11,Paramètres!$A$1:$I$89,5,0)</f>
        <v>11.01849764708386</v>
      </c>
      <c r="BF20" s="13">
        <f t="shared" si="37"/>
        <v>3.8403552704508019</v>
      </c>
      <c r="BG20" s="20">
        <f t="shared" si="7"/>
        <v>25.879168831372866</v>
      </c>
      <c r="BH20" s="59">
        <f t="shared" si="8"/>
        <v>269.28445321153151</v>
      </c>
      <c r="BI20" s="59">
        <f ca="1">AVERAGE(OFFSET($BH$3,0,0,'Données projet'!$E$11+1,1))-AVERAGE(OFFSET($H$3,0,0,'Données projet'!$E$11+1,1))</f>
        <v>674.33345465979289</v>
      </c>
      <c r="BJ20" s="59">
        <f t="shared" si="38"/>
        <v>206.09542990296671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60.716592709740226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2.5115384616666665</v>
      </c>
      <c r="BY20" s="12">
        <f>IF('Données projet'!$A$114&gt;35,BY19+BX20-CG19,IF(A20&lt;'Données projet'!$A$114,$BV$205^A20,IF(A20='Données projet'!$A$114,'Données projet'!$B$114,BY19+BX20-CG19)))</f>
        <v>11.578917241576145</v>
      </c>
      <c r="BZ20" s="13">
        <f>BY20*VLOOKUP('Données projet'!$B$12,Paramètres!$A$1:$I$89,3,0)*VLOOKUP('Données projet'!$B$12,Paramètres!$A$1:$I$89,5,0)</f>
        <v>13.186070954706913</v>
      </c>
      <c r="CA20" s="13">
        <f t="shared" si="39"/>
        <v>4.5007619131689776</v>
      </c>
      <c r="CB20" s="20">
        <f t="shared" si="10"/>
        <v>30.804567244883845</v>
      </c>
      <c r="CC20" s="59">
        <f t="shared" si="11"/>
        <v>274.20985162504246</v>
      </c>
      <c r="CD20" s="59">
        <f ca="1">AVERAGE(OFFSET($CC$3,0,0,'Données projet'!$E$12+1,1))-AVERAGE(OFFSET($H$3,0,0,'Données projet'!$E$12+1,1))</f>
        <v>792.99561449396947</v>
      </c>
      <c r="CE20" s="59">
        <f t="shared" si="40"/>
        <v>236.67982295656702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60.716592709740226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2.5115384616666665</v>
      </c>
      <c r="CT20" s="12">
        <f>IF('Données projet'!$A$140&gt;35,CT19+CS20-DB19,IF(A20&lt;'Données projet'!$A$140,$CQ$205^A20,IF(A20='Données projet'!$A$140,'Données projet'!$B$140,CT19+CS20-DB19)))</f>
        <v>11.578917241576145</v>
      </c>
      <c r="CU20" s="17">
        <f>CT20*VLOOKUP('Données projet'!$B$13,Paramètres!$A$1:$I$89,3,0)*VLOOKUP('Données projet'!$B$13,Paramètres!$A$1:$I$89,5,0)</f>
        <v>12.644177627801151</v>
      </c>
      <c r="CV20" s="13">
        <f t="shared" si="41"/>
        <v>4.336931759163301</v>
      </c>
      <c r="CW20" s="20">
        <f t="shared" si="13"/>
        <v>29.575432182296421</v>
      </c>
      <c r="CX20" s="59">
        <f t="shared" si="14"/>
        <v>272.98071656245503</v>
      </c>
      <c r="CY20" s="59">
        <f ca="1">AVERAGE(OFFSET($CX$3,0,0,'Données projet'!$E$13+1,1))-AVERAGE(OFFSET($H$3,0,0,'Données projet'!$E$13+1,1))</f>
        <v>763.36868301262712</v>
      </c>
      <c r="CZ20" s="59">
        <f t="shared" si="42"/>
        <v>229.04531240965548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60.716592709740226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11.8</v>
      </c>
      <c r="DO20" s="12">
        <f>IF('Données projet'!$A$166&gt;35,DO19+DN20-DW19,IF(A20&lt;'Données projet'!$A$166,$DL$205^A20,IF(A20='Données projet'!$A$166,'Données projet'!$B$166,DO19+DN20-DW19)))</f>
        <v>81.59999999999998</v>
      </c>
      <c r="DP20" s="17">
        <f>DO20*VLOOKUP('Données projet'!$B$14,Paramètres!$A$1:$I$89,3,0)*VLOOKUP('Données projet'!$B$14,Paramètres!$A$1:$I$89,5,0)</f>
        <v>71.285759999999982</v>
      </c>
      <c r="DQ20" s="13">
        <f t="shared" si="43"/>
        <v>19.992418069182566</v>
      </c>
      <c r="DR20" s="20">
        <f t="shared" si="16"/>
        <v>158.97616013715958</v>
      </c>
      <c r="DS20" s="59">
        <f t="shared" si="17"/>
        <v>402.38144451731819</v>
      </c>
      <c r="DT20" s="59">
        <f ca="1">AVERAGE(OFFSET($DS$3,0,0,'Données projet'!$E$14+1,1))-AVERAGE(OFFSET($H$3,0,0,'Données projet'!$E$14+1,1))</f>
        <v>396.6970447595329</v>
      </c>
      <c r="DU20" s="59">
        <f t="shared" si="44"/>
        <v>369.61271293069467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60.716592709740226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11.2</v>
      </c>
      <c r="EJ20" s="12">
        <f>IF('Données projet'!$A$192&gt;35,EJ19+EI20-ER19,IF(A20&lt;'Données projet'!$A$192,$EG$205^A20,IF(A20='Données projet'!$A$192,'Données projet'!$B$192,EJ19+EI20-ER19)))</f>
        <v>95.399999999999991</v>
      </c>
      <c r="EK20" s="17">
        <f>EJ20*VLOOKUP('Données projet'!$B$15,Paramètres!$A$1:$I$89,3,0)*VLOOKUP('Données projet'!$B$15,Paramètres!$A$1:$I$89,5,0)</f>
        <v>99.71208</v>
      </c>
      <c r="EL20" s="13">
        <f t="shared" si="45"/>
        <v>26.893393072251083</v>
      </c>
      <c r="EM20" s="20">
        <f t="shared" si="19"/>
        <v>220.50453226750395</v>
      </c>
      <c r="EN20" s="59">
        <f t="shared" si="20"/>
        <v>463.90981664766258</v>
      </c>
      <c r="EO20" s="59">
        <f ca="1">AVERAGE(OFFSET($EN$3,0,0,'Données projet'!$E$15+1,1))-AVERAGE(OFFSET($H$3,0,0,'Données projet'!$E$15+1,1))</f>
        <v>431.09356354216391</v>
      </c>
      <c r="EP20" s="59">
        <f t="shared" si="46"/>
        <v>386.91437941921049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60.716592709740226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3.6141025633333332</v>
      </c>
      <c r="FE20" s="12">
        <f>IF('Données projet'!$A$218&gt;35,FE19+FD20-FM19,IF(A20&lt;'Données projet'!$A$218,$FB$205^A20,IF(A20='Données projet'!$A$218,'Données projet'!$B$218,FE19+FD20-FM19)))</f>
        <v>14.231007441823861</v>
      </c>
      <c r="FF20" s="17">
        <f>FE20*VLOOKUP('Données projet'!$B$16,Paramètres!$A$1:$I$89,3,0)*VLOOKUP('Données projet'!$B$16,Paramètres!$A$1:$I$89,5,0)</f>
        <v>9.5461597919754464</v>
      </c>
      <c r="FG20" s="13">
        <f t="shared" si="47"/>
        <v>3.3832080376745397</v>
      </c>
      <c r="FH20" s="20">
        <f t="shared" si="22"/>
        <v>22.518648969973725</v>
      </c>
      <c r="FI20" s="59">
        <f t="shared" si="23"/>
        <v>265.92393335013236</v>
      </c>
      <c r="FJ20" s="59">
        <f ca="1">AVERAGE(OFFSET($FI$3,0,0,'Données projet'!$E$16+1,1))-AVERAGE(OFFSET($H$3,0,0,'Données projet'!$E$16+1,1))</f>
        <v>552.1327469597087</v>
      </c>
      <c r="FK20" s="59">
        <f t="shared" si="48"/>
        <v>208.33496548935977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60.716592709740226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6.6486666666666672</v>
      </c>
      <c r="FZ20" s="12">
        <f>IF('Données projet'!$A$244&gt;35,FZ19+FY20-GH19,IF(A20&lt;'Données projet'!$A$244,$FW$205^A20,IF(A20='Données projet'!$A$244,'Données projet'!$B$244,FZ19+FY20-GH19)))</f>
        <v>20.102572095298555</v>
      </c>
      <c r="GA20" s="17">
        <f>FZ20*VLOOKUP('Données projet'!$B$17,Paramètres!$A$1:$I$89,3,0)*VLOOKUP('Données projet'!$B$17,Paramètres!$A$1:$I$89,5,0)</f>
        <v>9.4080037405997246</v>
      </c>
      <c r="GB20" s="13">
        <f t="shared" si="49"/>
        <v>3.3399075031684502</v>
      </c>
      <c r="GC20" s="20">
        <f t="shared" si="25"/>
        <v>22.202612082896238</v>
      </c>
      <c r="GD20" s="59">
        <f t="shared" si="26"/>
        <v>265.60789646305489</v>
      </c>
      <c r="GE20" s="59">
        <f ca="1">AVERAGE(OFFSET($GD$3,0,0,'Données projet'!$E$17+1,1))-AVERAGE(OFFSET($H$3,0,0,'Données projet'!$E$17+1,1))</f>
        <v>337.47103484642059</v>
      </c>
      <c r="GF20" s="59">
        <f t="shared" si="50"/>
        <v>252.98767501756402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60.716592709740226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2.5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9.1666666666666661</v>
      </c>
      <c r="H21" s="66">
        <f t="shared" si="1"/>
        <v>220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60.877639071636793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15.2</v>
      </c>
      <c r="N21" s="13">
        <f>IF('Données projet'!$A$36&gt;35,N20+M21-V20,IF(A21&lt;'Données projet'!$A$36,$K$205^A21,IF(A21='Données projet'!$A$36,'Données projet'!$B$36,N20+M21-V20)))</f>
        <v>186.59999999999994</v>
      </c>
      <c r="O21" s="13">
        <f>N21*VLOOKUP('Données projet'!$B$9,Paramètres!$A$1:$I$89,3,0)*VLOOKUP('Données projet'!$B$9,Paramètres!$A$1:$I$89,5,0)</f>
        <v>168.83567999999994</v>
      </c>
      <c r="P21" s="13">
        <f t="shared" si="33"/>
        <v>42.829150426593394</v>
      </c>
      <c r="Q21" s="20">
        <f t="shared" si="2"/>
        <v>368.64957965965004</v>
      </c>
      <c r="R21" s="59">
        <f t="shared" si="0"/>
        <v>613.86758958898497</v>
      </c>
      <c r="S21" s="59">
        <f ca="1">AVERAGE(OFFSET($R$3,0,0,'Données projet'!$E$9+1,1))-AVERAGE(OFFSET($H$3,0,0,'Données projet'!$E$9+1,1))</f>
        <v>441.35963046694803</v>
      </c>
      <c r="T21" s="59">
        <f t="shared" si="34"/>
        <v>620.99339242993983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60.877639071636793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9.6</v>
      </c>
      <c r="AI21" s="13">
        <f>IF('Données projet'!$A$62&gt;35,AI20+AH21-AQ20,IF(A21&lt;'Données projet'!$A$62,$AF$205^A21,IF(A21='Données projet'!$A$62,'Données projet'!$B$62,AI20+AH21-AQ20)))</f>
        <v>37.800000000000004</v>
      </c>
      <c r="AJ21" s="13">
        <f>AI21*VLOOKUP('Données projet'!$B$10,Paramètres!$A$1:$I$89,3,0)*VLOOKUP('Données projet'!$B$10,Paramètres!$A$1:$I$89,5,0)</f>
        <v>33.022080000000003</v>
      </c>
      <c r="AK21" s="13">
        <f t="shared" si="35"/>
        <v>10.129025278332465</v>
      </c>
      <c r="AL21" s="20">
        <f t="shared" si="4"/>
        <v>75.154841693095705</v>
      </c>
      <c r="AM21" s="59">
        <f t="shared" si="5"/>
        <v>320.37285162243063</v>
      </c>
      <c r="AN21" s="59">
        <f ca="1">AVERAGE(OFFSET($AM$3,0,0,'Données projet'!$E$10+1,1))-AVERAGE(OFFSET($H$3,0,0,'Données projet'!$E$10+1,1))</f>
        <v>273.89085939326111</v>
      </c>
      <c r="AO21" s="59">
        <f t="shared" si="36"/>
        <v>266.46247641705179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60.877639071636793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2.5115384616666665</v>
      </c>
      <c r="BD21" s="12">
        <f>IF('Données projet'!$A$88&gt;35,BD20+BC21-BL20,IF(A21&lt;'Données projet'!$A$88,$BA$205^A21,IF(A21='Données projet'!$A$88,'Données projet'!$B$88,BD20+BC21-BL20)))</f>
        <v>13.373240436582819</v>
      </c>
      <c r="BE21" s="13">
        <f>BD21*VLOOKUP('Données projet'!$B$11,Paramètres!$A$1:$I$89,3,0)*VLOOKUP('Données projet'!$B$11,Paramètres!$A$1:$I$89,5,0)</f>
        <v>12.725975599452209</v>
      </c>
      <c r="BF21" s="13">
        <f t="shared" si="37"/>
        <v>4.3617132305164237</v>
      </c>
      <c r="BG21" s="20">
        <f t="shared" si="7"/>
        <v>29.761058045528703</v>
      </c>
      <c r="BH21" s="59">
        <f t="shared" si="8"/>
        <v>274.9790679748636</v>
      </c>
      <c r="BI21" s="59">
        <f ca="1">AVERAGE(OFFSET($BH$3,0,0,'Données projet'!$E$11+1,1))-AVERAGE(OFFSET($H$3,0,0,'Données projet'!$E$11+1,1))</f>
        <v>674.33345465979289</v>
      </c>
      <c r="BJ21" s="59">
        <f t="shared" si="38"/>
        <v>206.09542990296671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60.877639071636793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2.5115384616666665</v>
      </c>
      <c r="BY21" s="12">
        <f>IF('Données projet'!$A$114&gt;35,BY20+BX21-CG20,IF(A21&lt;'Données projet'!$A$114,$BV$205^A21,IF(A21='Données projet'!$A$114,'Données projet'!$B$114,BY20+BX21-CG20)))</f>
        <v>13.373240436582819</v>
      </c>
      <c r="BZ21" s="13">
        <f>BY21*VLOOKUP('Données projet'!$B$12,Paramètres!$A$1:$I$89,3,0)*VLOOKUP('Données projet'!$B$12,Paramètres!$A$1:$I$89,5,0)</f>
        <v>15.229446209180514</v>
      </c>
      <c r="CA21" s="13">
        <f t="shared" si="39"/>
        <v>5.1117751878641036</v>
      </c>
      <c r="CB21" s="20">
        <f t="shared" si="10"/>
        <v>35.427627266519373</v>
      </c>
      <c r="CC21" s="59">
        <f t="shared" si="11"/>
        <v>280.64563719585425</v>
      </c>
      <c r="CD21" s="59">
        <f ca="1">AVERAGE(OFFSET($CC$3,0,0,'Données projet'!$E$12+1,1))-AVERAGE(OFFSET($H$3,0,0,'Données projet'!$E$12+1,1))</f>
        <v>792.99561449396947</v>
      </c>
      <c r="CE21" s="59">
        <f t="shared" si="40"/>
        <v>236.67982295656702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60.877639071636793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2.5115384616666665</v>
      </c>
      <c r="CT21" s="12">
        <f>IF('Données projet'!$A$140&gt;35,CT20+CS21-DB20,IF(A21&lt;'Données projet'!$A$140,$CQ$205^A21,IF(A21='Données projet'!$A$140,'Données projet'!$B$140,CT20+CS21-DB20)))</f>
        <v>13.373240436582819</v>
      </c>
      <c r="CU21" s="17">
        <f>CT21*VLOOKUP('Données projet'!$B$13,Paramètres!$A$1:$I$89,3,0)*VLOOKUP('Données projet'!$B$13,Paramètres!$A$1:$I$89,5,0)</f>
        <v>14.603578556748436</v>
      </c>
      <c r="CV21" s="13">
        <f t="shared" si="41"/>
        <v>4.9257038220760592</v>
      </c>
      <c r="CW21" s="20">
        <f t="shared" si="13"/>
        <v>34.01350014311933</v>
      </c>
      <c r="CX21" s="59">
        <f t="shared" si="14"/>
        <v>279.23151007245423</v>
      </c>
      <c r="CY21" s="59">
        <f ca="1">AVERAGE(OFFSET($CX$3,0,0,'Données projet'!$E$13+1,1))-AVERAGE(OFFSET($H$3,0,0,'Données projet'!$E$13+1,1))</f>
        <v>763.36868301262712</v>
      </c>
      <c r="CZ21" s="59">
        <f t="shared" si="42"/>
        <v>229.04531240965548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60.877639071636793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11.8</v>
      </c>
      <c r="DO21" s="12">
        <f>IF('Données projet'!$A$166&gt;35,DO20+DN21-DW20,IF(A21&lt;'Données projet'!$A$166,$DL$205^A21,IF(A21='Données projet'!$A$166,'Données projet'!$B$166,DO20+DN21-DW20)))</f>
        <v>93.399999999999977</v>
      </c>
      <c r="DP21" s="17">
        <f>DO21*VLOOKUP('Données projet'!$B$14,Paramètres!$A$1:$I$89,3,0)*VLOOKUP('Données projet'!$B$14,Paramètres!$A$1:$I$89,5,0)</f>
        <v>81.594239999999999</v>
      </c>
      <c r="DQ21" s="13">
        <f t="shared" si="43"/>
        <v>22.526535320646335</v>
      </c>
      <c r="DR21" s="20">
        <f t="shared" si="16"/>
        <v>181.34368368345903</v>
      </c>
      <c r="DS21" s="59">
        <f t="shared" si="17"/>
        <v>426.56169361279393</v>
      </c>
      <c r="DT21" s="59">
        <f ca="1">AVERAGE(OFFSET($DS$3,0,0,'Données projet'!$E$14+1,1))-AVERAGE(OFFSET($H$3,0,0,'Données projet'!$E$14+1,1))</f>
        <v>396.6970447595329</v>
      </c>
      <c r="DU21" s="59">
        <f t="shared" si="44"/>
        <v>369.61271293069467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60.877639071636793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11.2</v>
      </c>
      <c r="EJ21" s="12">
        <f>IF('Données projet'!$A$192&gt;35,EJ20+EI21-ER20,IF(A21&lt;'Données projet'!$A$192,$EG$205^A21,IF(A21='Données projet'!$A$192,'Données projet'!$B$192,EJ20+EI21-ER20)))</f>
        <v>106.6</v>
      </c>
      <c r="EK21" s="17">
        <f>EJ21*VLOOKUP('Données projet'!$B$15,Paramètres!$A$1:$I$89,3,0)*VLOOKUP('Données projet'!$B$15,Paramètres!$A$1:$I$89,5,0)</f>
        <v>111.41831999999999</v>
      </c>
      <c r="EL21" s="13">
        <f t="shared" si="45"/>
        <v>29.664902256268945</v>
      </c>
      <c r="EM21" s="20">
        <f t="shared" si="19"/>
        <v>245.71994542966834</v>
      </c>
      <c r="EN21" s="59">
        <f t="shared" si="20"/>
        <v>490.93795535900324</v>
      </c>
      <c r="EO21" s="59">
        <f ca="1">AVERAGE(OFFSET($EN$3,0,0,'Données projet'!$E$15+1,1))-AVERAGE(OFFSET($H$3,0,0,'Données projet'!$E$15+1,1))</f>
        <v>431.09356354216391</v>
      </c>
      <c r="EP21" s="59">
        <f t="shared" si="46"/>
        <v>386.91437941921049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60.877639071636793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3.6141025633333332</v>
      </c>
      <c r="FE21" s="12">
        <f>IF('Données projet'!$A$218&gt;35,FE20+FD21-FM20,IF(A21&lt;'Données projet'!$A$218,$FB$205^A21,IF(A21='Données projet'!$A$218,'Données projet'!$B$218,FE20+FD21-FM20)))</f>
        <v>16.636924152926191</v>
      </c>
      <c r="FF21" s="17">
        <f>FE21*VLOOKUP('Données projet'!$B$16,Paramètres!$A$1:$I$89,3,0)*VLOOKUP('Données projet'!$B$16,Paramètres!$A$1:$I$89,5,0)</f>
        <v>11.160048721782889</v>
      </c>
      <c r="FG21" s="13">
        <f t="shared" si="47"/>
        <v>3.8839159461160047</v>
      </c>
      <c r="FH21" s="20">
        <f t="shared" si="22"/>
        <v>26.201571796590571</v>
      </c>
      <c r="FI21" s="59">
        <f t="shared" si="23"/>
        <v>271.41958172592547</v>
      </c>
      <c r="FJ21" s="59">
        <f ca="1">AVERAGE(OFFSET($FI$3,0,0,'Données projet'!$E$16+1,1))-AVERAGE(OFFSET($H$3,0,0,'Données projet'!$E$16+1,1))</f>
        <v>552.1327469597087</v>
      </c>
      <c r="FK21" s="59">
        <f t="shared" si="48"/>
        <v>208.33496548935977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60.877639071636793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6.6486666666666672</v>
      </c>
      <c r="FZ21" s="12">
        <f>IF('Données projet'!$A$244&gt;35,FZ20+FY21-GH20,IF(A21&lt;'Données projet'!$A$244,$FW$205^A21,IF(A21='Données projet'!$A$244,'Données projet'!$B$244,FZ20+FY21-GH20)))</f>
        <v>23.983551206572805</v>
      </c>
      <c r="GA21" s="17">
        <f>FZ21*VLOOKUP('Données projet'!$B$17,Paramètres!$A$1:$I$89,3,0)*VLOOKUP('Données projet'!$B$17,Paramètres!$A$1:$I$89,5,0)</f>
        <v>11.224301964676073</v>
      </c>
      <c r="GB21" s="13">
        <f t="shared" si="49"/>
        <v>3.9036678631515893</v>
      </c>
      <c r="GC21" s="20">
        <f t="shared" si="25"/>
        <v>26.347880783466511</v>
      </c>
      <c r="GD21" s="59">
        <f t="shared" si="26"/>
        <v>271.56589071280143</v>
      </c>
      <c r="GE21" s="59">
        <f ca="1">AVERAGE(OFFSET($GD$3,0,0,'Données projet'!$E$17+1,1))-AVERAGE(OFFSET($H$3,0,0,'Données projet'!$E$17+1,1))</f>
        <v>337.47103484642059</v>
      </c>
      <c r="GF21" s="59">
        <f t="shared" si="50"/>
        <v>252.98767501756402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60.877639071636793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2.5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9.1666666666666661</v>
      </c>
      <c r="H22" s="66">
        <f t="shared" si="1"/>
        <v>220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61.03589163920018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15.2</v>
      </c>
      <c r="N22" s="13">
        <f>IF('Données projet'!$A$36&gt;35,N21+M22-V21,IF(A22&lt;'Données projet'!$A$36,$K$205^A22,IF(A22='Données projet'!$A$36,'Données projet'!$B$36,N21+M22-V21)))</f>
        <v>201.79999999999993</v>
      </c>
      <c r="O22" s="13">
        <f>N22*VLOOKUP('Données projet'!$B$9,Paramètres!$A$1:$I$89,3,0)*VLOOKUP('Données projet'!$B$9,Paramètres!$A$1:$I$89,5,0)</f>
        <v>182.58863999999994</v>
      </c>
      <c r="P22" s="13">
        <f t="shared" si="33"/>
        <v>45.897631388749296</v>
      </c>
      <c r="Q22" s="20">
        <f t="shared" si="2"/>
        <v>397.9469226687383</v>
      </c>
      <c r="R22" s="59">
        <f t="shared" si="0"/>
        <v>644.9674142346945</v>
      </c>
      <c r="S22" s="59">
        <f ca="1">AVERAGE(OFFSET($R$3,0,0,'Données projet'!$E$9+1,1))-AVERAGE(OFFSET($H$3,0,0,'Données projet'!$E$9+1,1))</f>
        <v>441.35963046694803</v>
      </c>
      <c r="T22" s="59">
        <f t="shared" si="34"/>
        <v>620.99339242993983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61.03589163920018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9.6</v>
      </c>
      <c r="AI22" s="13">
        <f>IF('Données projet'!$A$62&gt;35,AI21+AH22-AQ21,IF(A22&lt;'Données projet'!$A$62,$AF$205^A22,IF(A22='Données projet'!$A$62,'Données projet'!$B$62,AI21+AH22-AQ21)))</f>
        <v>47.400000000000006</v>
      </c>
      <c r="AJ22" s="13">
        <f>AI22*VLOOKUP('Données projet'!$B$10,Paramètres!$A$1:$I$89,3,0)*VLOOKUP('Données projet'!$B$10,Paramètres!$A$1:$I$89,5,0)</f>
        <v>41.408640000000005</v>
      </c>
      <c r="AK22" s="13">
        <f t="shared" si="35"/>
        <v>12.371251711099637</v>
      </c>
      <c r="AL22" s="20">
        <f t="shared" si="4"/>
        <v>93.666644730165203</v>
      </c>
      <c r="AM22" s="59">
        <f t="shared" si="5"/>
        <v>340.68713629612142</v>
      </c>
      <c r="AN22" s="59">
        <f ca="1">AVERAGE(OFFSET($AM$3,0,0,'Données projet'!$E$10+1,1))-AVERAGE(OFFSET($H$3,0,0,'Données projet'!$E$10+1,1))</f>
        <v>273.89085939326111</v>
      </c>
      <c r="AO22" s="59">
        <f t="shared" si="36"/>
        <v>266.46247641705179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61.03589163920018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2.5115384616666665</v>
      </c>
      <c r="BD22" s="12">
        <f>IF('Données projet'!$A$88&gt;35,BD21+BC22-BL21,IF(A22&lt;'Données projet'!$A$88,$BA$205^A22,IF(A22='Données projet'!$A$88,'Données projet'!$B$88,BD21+BC22-BL21)))</f>
        <v>15.445620349758135</v>
      </c>
      <c r="BE22" s="13">
        <f>BD22*VLOOKUP('Données projet'!$B$11,Paramètres!$A$1:$I$89,3,0)*VLOOKUP('Données projet'!$B$11,Paramètres!$A$1:$I$89,5,0)</f>
        <v>14.698052324829844</v>
      </c>
      <c r="BF22" s="13">
        <f t="shared" si="37"/>
        <v>4.9538495700239826</v>
      </c>
      <c r="BG22" s="20">
        <f t="shared" si="7"/>
        <v>34.227062466870414</v>
      </c>
      <c r="BH22" s="59">
        <f t="shared" si="8"/>
        <v>281.24755403282666</v>
      </c>
      <c r="BI22" s="59">
        <f ca="1">AVERAGE(OFFSET($BH$3,0,0,'Données projet'!$E$11+1,1))-AVERAGE(OFFSET($H$3,0,0,'Données projet'!$E$11+1,1))</f>
        <v>674.33345465979289</v>
      </c>
      <c r="BJ22" s="59">
        <f t="shared" si="38"/>
        <v>206.09542990296671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61.03589163920018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2.5115384616666665</v>
      </c>
      <c r="BY22" s="12">
        <f>IF('Données projet'!$A$114&gt;35,BY21+BX22-CG21,IF(A22&lt;'Données projet'!$A$114,$BV$205^A22,IF(A22='Données projet'!$A$114,'Données projet'!$B$114,BY21+BX22-CG21)))</f>
        <v>15.445620349758135</v>
      </c>
      <c r="BZ22" s="13">
        <f>BY22*VLOOKUP('Données projet'!$B$12,Paramètres!$A$1:$I$89,3,0)*VLOOKUP('Données projet'!$B$12,Paramètres!$A$1:$I$89,5,0)</f>
        <v>17.589472454304566</v>
      </c>
      <c r="CA22" s="13">
        <f t="shared" si="39"/>
        <v>5.8057382450752311</v>
      </c>
      <c r="CB22" s="20">
        <f t="shared" si="10"/>
        <v>40.746658634753139</v>
      </c>
      <c r="CC22" s="59">
        <f t="shared" si="11"/>
        <v>287.76715020070935</v>
      </c>
      <c r="CD22" s="59">
        <f ca="1">AVERAGE(OFFSET($CC$3,0,0,'Données projet'!$E$12+1,1))-AVERAGE(OFFSET($H$3,0,0,'Données projet'!$E$12+1,1))</f>
        <v>792.99561449396947</v>
      </c>
      <c r="CE22" s="59">
        <f t="shared" si="40"/>
        <v>236.67982295656702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61.03589163920018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2.5115384616666665</v>
      </c>
      <c r="CT22" s="12">
        <f>IF('Données projet'!$A$140&gt;35,CT21+CS22-DB21,IF(A22&lt;'Données projet'!$A$140,$CQ$205^A22,IF(A22='Données projet'!$A$140,'Données projet'!$B$140,CT21+CS22-DB21)))</f>
        <v>15.445620349758135</v>
      </c>
      <c r="CU22" s="17">
        <f>CT22*VLOOKUP('Données projet'!$B$13,Paramètres!$A$1:$I$89,3,0)*VLOOKUP('Données projet'!$B$13,Paramètres!$A$1:$I$89,5,0)</f>
        <v>16.866617421935882</v>
      </c>
      <c r="CV22" s="13">
        <f t="shared" si="41"/>
        <v>5.5944062508134831</v>
      </c>
      <c r="CW22" s="20">
        <f t="shared" si="13"/>
        <v>39.119616230038474</v>
      </c>
      <c r="CX22" s="59">
        <f t="shared" si="14"/>
        <v>286.14010779599471</v>
      </c>
      <c r="CY22" s="59">
        <f ca="1">AVERAGE(OFFSET($CX$3,0,0,'Données projet'!$E$13+1,1))-AVERAGE(OFFSET($H$3,0,0,'Données projet'!$E$13+1,1))</f>
        <v>763.36868301262712</v>
      </c>
      <c r="CZ22" s="59">
        <f t="shared" si="42"/>
        <v>229.04531240965548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61.03589163920018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11.8</v>
      </c>
      <c r="DO22" s="12">
        <f>IF('Données projet'!$A$166&gt;35,DO21+DN22-DW21,IF(A22&lt;'Données projet'!$A$166,$DL$205^A22,IF(A22='Données projet'!$A$166,'Données projet'!$B$166,DO21+DN22-DW21)))</f>
        <v>105.19999999999997</v>
      </c>
      <c r="DP22" s="17">
        <f>DO22*VLOOKUP('Données projet'!$B$14,Paramètres!$A$1:$I$89,3,0)*VLOOKUP('Données projet'!$B$14,Paramètres!$A$1:$I$89,5,0)</f>
        <v>91.902719999999988</v>
      </c>
      <c r="DQ22" s="13">
        <f t="shared" si="43"/>
        <v>25.023555003327861</v>
      </c>
      <c r="DR22" s="20">
        <f t="shared" si="16"/>
        <v>203.64659563079599</v>
      </c>
      <c r="DS22" s="59">
        <f t="shared" si="17"/>
        <v>450.66708719675222</v>
      </c>
      <c r="DT22" s="59">
        <f ca="1">AVERAGE(OFFSET($DS$3,0,0,'Données projet'!$E$14+1,1))-AVERAGE(OFFSET($H$3,0,0,'Données projet'!$E$14+1,1))</f>
        <v>396.6970447595329</v>
      </c>
      <c r="DU22" s="59">
        <f t="shared" si="44"/>
        <v>369.61271293069467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61.03589163920018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11.2</v>
      </c>
      <c r="EJ22" s="12">
        <f>IF('Données projet'!$A$192&gt;35,EJ21+EI22-ER21,IF(A22&lt;'Données projet'!$A$192,$EG$205^A22,IF(A22='Données projet'!$A$192,'Données projet'!$B$192,EJ21+EI22-ER21)))</f>
        <v>117.8</v>
      </c>
      <c r="EK22" s="17">
        <f>EJ22*VLOOKUP('Données projet'!$B$15,Paramètres!$A$1:$I$89,3,0)*VLOOKUP('Données projet'!$B$15,Paramètres!$A$1:$I$89,5,0)</f>
        <v>123.12456</v>
      </c>
      <c r="EL22" s="13">
        <f t="shared" si="45"/>
        <v>32.402657799061316</v>
      </c>
      <c r="EM22" s="20">
        <f t="shared" si="19"/>
        <v>270.87657100003173</v>
      </c>
      <c r="EN22" s="59">
        <f t="shared" si="20"/>
        <v>517.89706256598799</v>
      </c>
      <c r="EO22" s="59">
        <f ca="1">AVERAGE(OFFSET($EN$3,0,0,'Données projet'!$E$15+1,1))-AVERAGE(OFFSET($H$3,0,0,'Données projet'!$E$15+1,1))</f>
        <v>431.09356354216391</v>
      </c>
      <c r="EP22" s="59">
        <f t="shared" si="46"/>
        <v>386.91437941921049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61.03589163920018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3.6141025633333332</v>
      </c>
      <c r="FE22" s="12">
        <f>IF('Données projet'!$A$218&gt;35,FE21+FD22-FM21,IF(A22&lt;'Données projet'!$A$218,$FB$205^A22,IF(A22='Données projet'!$A$218,'Données projet'!$B$218,FE21+FD22-FM21)))</f>
        <v>19.449588962813831</v>
      </c>
      <c r="FF22" s="17">
        <f>FE22*VLOOKUP('Données projet'!$B$16,Paramètres!$A$1:$I$89,3,0)*VLOOKUP('Données projet'!$B$16,Paramètres!$A$1:$I$89,5,0)</f>
        <v>13.046784276255517</v>
      </c>
      <c r="FG22" s="13">
        <f t="shared" si="47"/>
        <v>4.4587276066129151</v>
      </c>
      <c r="FH22" s="20">
        <f t="shared" si="22"/>
        <v>30.488766529329187</v>
      </c>
      <c r="FI22" s="59">
        <f t="shared" si="23"/>
        <v>277.50925809528542</v>
      </c>
      <c r="FJ22" s="59">
        <f ca="1">AVERAGE(OFFSET($FI$3,0,0,'Données projet'!$E$16+1,1))-AVERAGE(OFFSET($H$3,0,0,'Données projet'!$E$16+1,1))</f>
        <v>552.1327469597087</v>
      </c>
      <c r="FK22" s="59">
        <f t="shared" si="48"/>
        <v>208.33496548935977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61.03589163920018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6.6486666666666672</v>
      </c>
      <c r="FZ22" s="12">
        <f>IF('Données projet'!$A$244&gt;35,FZ21+FY22-GH21,IF(A22&lt;'Données projet'!$A$244,$FW$205^A22,IF(A22='Données projet'!$A$244,'Données projet'!$B$244,FZ21+FY22-GH21)))</f>
        <v>28.613787616402885</v>
      </c>
      <c r="GA22" s="17">
        <f>FZ22*VLOOKUP('Données projet'!$B$17,Paramètres!$A$1:$I$89,3,0)*VLOOKUP('Données projet'!$B$17,Paramètres!$A$1:$I$89,5,0)</f>
        <v>13.391252604476549</v>
      </c>
      <c r="GB22" s="13">
        <f t="shared" si="49"/>
        <v>4.5625882666948625</v>
      </c>
      <c r="GC22" s="20">
        <f t="shared" si="25"/>
        <v>31.269606183956878</v>
      </c>
      <c r="GD22" s="59">
        <f t="shared" si="26"/>
        <v>278.29009774991312</v>
      </c>
      <c r="GE22" s="59">
        <f ca="1">AVERAGE(OFFSET($GD$3,0,0,'Données projet'!$E$17+1,1))-AVERAGE(OFFSET($H$3,0,0,'Données projet'!$E$17+1,1))</f>
        <v>337.47103484642059</v>
      </c>
      <c r="GF22" s="59">
        <f t="shared" si="50"/>
        <v>252.98767501756402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61.03589163920018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2.5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9.1666666666666661</v>
      </c>
      <c r="H23" s="66">
        <f t="shared" si="1"/>
        <v>220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61.191398878516083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217</v>
      </c>
      <c r="L23" s="12">
        <f>VLOOKUP(A23,'Données projet'!$A$35:$I$55,9,0)</f>
        <v>15.2</v>
      </c>
      <c r="M23" s="12">
        <f t="array" ref="M23">INDEX(L:L,MIN(IF(ISNUMBER(L23:L219),ROW(L23:L219),"")))</f>
        <v>15.2</v>
      </c>
      <c r="N23" s="13">
        <f>IF('Données projet'!$A$36&gt;35,N22+M23-V22,IF(A23&lt;'Données projet'!$A$36,$K$205^A23,IF(A23='Données projet'!$A$36,'Données projet'!$B$36,N22+M23-V22)))</f>
        <v>216.99999999999991</v>
      </c>
      <c r="O23" s="13">
        <f>N23*VLOOKUP('Données projet'!$B$9,Paramètres!$A$1:$I$89,3,0)*VLOOKUP('Données projet'!$B$9,Paramètres!$A$1:$I$89,5,0)</f>
        <v>196.34159999999991</v>
      </c>
      <c r="P23" s="13">
        <f t="shared" si="33"/>
        <v>48.939300310809159</v>
      </c>
      <c r="Q23" s="20">
        <f t="shared" si="2"/>
        <v>427.19756804132584</v>
      </c>
      <c r="R23" s="59">
        <f t="shared" si="0"/>
        <v>676.01047504032931</v>
      </c>
      <c r="S23" s="59">
        <f ca="1">AVERAGE(OFFSET($R$3,0,0,'Données projet'!$E$9+1,1))-AVERAGE(OFFSET($H$3,0,0,'Données projet'!$E$9+1,1))</f>
        <v>441.35963046694803</v>
      </c>
      <c r="T23" s="59">
        <f t="shared" si="34"/>
        <v>620.99339242993983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23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61.191398878516083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57</v>
      </c>
      <c r="AG23" s="12">
        <f>VLOOKUP(A23,'Données projet'!$A$61:$I$81,9,0)</f>
        <v>9.6</v>
      </c>
      <c r="AH23" s="12">
        <f t="array" ref="AH23">INDEX(AG:AG,MIN(IF(ISNUMBER(AG23:AG219),ROW(AG23:AG219),"")))</f>
        <v>9.6</v>
      </c>
      <c r="AI23" s="13">
        <f>IF('Données projet'!$A$62&gt;35,AI22+AH23-AQ22,IF(A23&lt;'Données projet'!$A$62,$AF$205^A23,IF(A23='Données projet'!$A$62,'Données projet'!$B$62,AI22+AH23-AQ22)))</f>
        <v>57.000000000000007</v>
      </c>
      <c r="AJ23" s="13">
        <f>AI23*VLOOKUP('Données projet'!$B$10,Paramètres!$A$1:$I$89,3,0)*VLOOKUP('Données projet'!$B$10,Paramètres!$A$1:$I$89,5,0)</f>
        <v>49.795200000000008</v>
      </c>
      <c r="AK23" s="13">
        <f t="shared" si="35"/>
        <v>14.560856542690781</v>
      </c>
      <c r="AL23" s="20">
        <f t="shared" si="4"/>
        <v>112.08679847851981</v>
      </c>
      <c r="AM23" s="59">
        <f t="shared" si="5"/>
        <v>360.89970547752324</v>
      </c>
      <c r="AN23" s="59">
        <f ca="1">AVERAGE(OFFSET($AM$3,0,0,'Données projet'!$E$10+1,1))-AVERAGE(OFFSET($H$3,0,0,'Données projet'!$E$10+1,1))</f>
        <v>273.89085939326111</v>
      </c>
      <c r="AO23" s="59">
        <f t="shared" si="36"/>
        <v>266.46247641705179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21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61.191398878516083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2.5115384616666665</v>
      </c>
      <c r="BD23" s="12">
        <f>IF('Données projet'!$A$88&gt;35,BD22+BC23-BL22,IF(A23&lt;'Données projet'!$A$88,$BA$205^A23,IF(A23='Données projet'!$A$88,'Données projet'!$B$88,BD22+BC23-BL22)))</f>
        <v>17.839145951212871</v>
      </c>
      <c r="BE23" s="13">
        <f>BD23*VLOOKUP('Données projet'!$B$11,Paramètres!$A$1:$I$89,3,0)*VLOOKUP('Données projet'!$B$11,Paramètres!$A$1:$I$89,5,0)</f>
        <v>16.975731287174167</v>
      </c>
      <c r="BF23" s="13">
        <f t="shared" si="37"/>
        <v>5.6263730019502409</v>
      </c>
      <c r="BG23" s="20">
        <f t="shared" si="7"/>
        <v>39.365331636891675</v>
      </c>
      <c r="BH23" s="59">
        <f t="shared" si="8"/>
        <v>288.17823863589507</v>
      </c>
      <c r="BI23" s="59">
        <f ca="1">AVERAGE(OFFSET($BH$3,0,0,'Données projet'!$E$11+1,1))-AVERAGE(OFFSET($H$3,0,0,'Données projet'!$E$11+1,1))</f>
        <v>674.33345465979289</v>
      </c>
      <c r="BJ23" s="59">
        <f t="shared" si="38"/>
        <v>206.09542990296671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61.191398878516083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2.5115384616666665</v>
      </c>
      <c r="BY23" s="12">
        <f>IF('Données projet'!$A$114&gt;35,BY22+BX23-CG22,IF(A23&lt;'Données projet'!$A$114,$BV$205^A23,IF(A23='Données projet'!$A$114,'Données projet'!$B$114,BY22+BX23-CG22)))</f>
        <v>17.839145951212871</v>
      </c>
      <c r="BZ23" s="13">
        <f>BY23*VLOOKUP('Données projet'!$B$12,Paramètres!$A$1:$I$89,3,0)*VLOOKUP('Données projet'!$B$12,Paramètres!$A$1:$I$89,5,0)</f>
        <v>20.315219409241216</v>
      </c>
      <c r="CA23" s="13">
        <f t="shared" si="39"/>
        <v>6.5939121599776662</v>
      </c>
      <c r="CB23" s="20">
        <f t="shared" si="10"/>
        <v>46.86673748305622</v>
      </c>
      <c r="CC23" s="59">
        <f t="shared" si="11"/>
        <v>295.67964448205964</v>
      </c>
      <c r="CD23" s="59">
        <f ca="1">AVERAGE(OFFSET($CC$3,0,0,'Données projet'!$E$12+1,1))-AVERAGE(OFFSET($H$3,0,0,'Données projet'!$E$12+1,1))</f>
        <v>792.99561449396947</v>
      </c>
      <c r="CE23" s="59">
        <f t="shared" si="40"/>
        <v>236.67982295656702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61.191398878516083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2.5115384616666665</v>
      </c>
      <c r="CT23" s="12">
        <f>IF('Données projet'!$A$140&gt;35,CT22+CS23-DB22,IF(A23&lt;'Données projet'!$A$140,$CQ$205^A23,IF(A23='Données projet'!$A$140,'Données projet'!$B$140,CT22+CS23-DB22)))</f>
        <v>17.839145951212871</v>
      </c>
      <c r="CU23" s="17">
        <f>CT23*VLOOKUP('Données projet'!$B$13,Paramètres!$A$1:$I$89,3,0)*VLOOKUP('Données projet'!$B$13,Paramètres!$A$1:$I$89,5,0)</f>
        <v>19.480347378724453</v>
      </c>
      <c r="CV23" s="13">
        <f t="shared" si="41"/>
        <v>6.3538902113586557</v>
      </c>
      <c r="CW23" s="20">
        <f t="shared" si="13"/>
        <v>44.994630469394743</v>
      </c>
      <c r="CX23" s="59">
        <f t="shared" si="14"/>
        <v>293.80753746839815</v>
      </c>
      <c r="CY23" s="59">
        <f ca="1">AVERAGE(OFFSET($CX$3,0,0,'Données projet'!$E$13+1,1))-AVERAGE(OFFSET($H$3,0,0,'Données projet'!$E$13+1,1))</f>
        <v>763.36868301262712</v>
      </c>
      <c r="CZ23" s="59">
        <f t="shared" si="42"/>
        <v>229.04531240965548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61.191398878516083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117</v>
      </c>
      <c r="DM23" s="12">
        <f>VLOOKUP(A23,'Données projet'!$A$165:$I$185,9,0)</f>
        <v>11.8</v>
      </c>
      <c r="DN23" s="12">
        <f t="array" ref="DN23">INDEX(DM:DM,MIN(IF(ISNUMBER(DM23:DM219),ROW(DM23:DM219),"")))</f>
        <v>11.8</v>
      </c>
      <c r="DO23" s="12">
        <f>IF('Données projet'!$A$166&gt;35,DO22+DN23-DW22,IF(A23&lt;'Données projet'!$A$166,$DL$205^A23,IF(A23='Données projet'!$A$166,'Données projet'!$B$166,DO22+DN23-DW22)))</f>
        <v>116.99999999999997</v>
      </c>
      <c r="DP23" s="17">
        <f>DO23*VLOOKUP('Données projet'!$B$14,Paramètres!$A$1:$I$89,3,0)*VLOOKUP('Données projet'!$B$14,Paramètres!$A$1:$I$89,5,0)</f>
        <v>102.21119999999999</v>
      </c>
      <c r="DQ23" s="13">
        <f t="shared" si="43"/>
        <v>27.488113037666018</v>
      </c>
      <c r="DR23" s="20">
        <f t="shared" si="16"/>
        <v>225.89297020726829</v>
      </c>
      <c r="DS23" s="59">
        <f t="shared" si="17"/>
        <v>474.70587720627168</v>
      </c>
      <c r="DT23" s="59">
        <f ca="1">AVERAGE(OFFSET($DS$3,0,0,'Données projet'!$E$14+1,1))-AVERAGE(OFFSET($H$3,0,0,'Données projet'!$E$14+1,1))</f>
        <v>396.6970447595329</v>
      </c>
      <c r="DU23" s="59">
        <f t="shared" si="44"/>
        <v>369.61271293069467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29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61.191398878516083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129</v>
      </c>
      <c r="EH23" s="12">
        <f>VLOOKUP(A23,'Données projet'!$A$191:$I$211,9,0)</f>
        <v>11.2</v>
      </c>
      <c r="EI23" s="12">
        <f t="array" ref="EI23">INDEX(EH:EH,MIN(IF(ISNUMBER(EH23:EH219),ROW(EH23:EH219),"")))</f>
        <v>11.2</v>
      </c>
      <c r="EJ23" s="12">
        <f>IF('Données projet'!$A$192&gt;35,EJ22+EI23-ER22,IF(A23&lt;'Données projet'!$A$192,$EG$205^A23,IF(A23='Données projet'!$A$192,'Données projet'!$B$192,EJ22+EI23-ER22)))</f>
        <v>129</v>
      </c>
      <c r="EK23" s="17">
        <f>EJ23*VLOOKUP('Données projet'!$B$15,Paramètres!$A$1:$I$89,3,0)*VLOOKUP('Données projet'!$B$15,Paramètres!$A$1:$I$89,5,0)</f>
        <v>134.83080000000001</v>
      </c>
      <c r="EL23" s="13">
        <f t="shared" si="45"/>
        <v>35.110233978560416</v>
      </c>
      <c r="EM23" s="20">
        <f t="shared" si="19"/>
        <v>295.98063417932605</v>
      </c>
      <c r="EN23" s="59">
        <f t="shared" si="20"/>
        <v>544.79354117832941</v>
      </c>
      <c r="EO23" s="59">
        <f ca="1">AVERAGE(OFFSET($EN$3,0,0,'Données projet'!$E$15+1,1))-AVERAGE(OFFSET($H$3,0,0,'Données projet'!$E$15+1,1))</f>
        <v>431.09356354216391</v>
      </c>
      <c r="EP23" s="59">
        <f t="shared" si="46"/>
        <v>386.91437941921049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54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61.191398878516083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3.6141025633333332</v>
      </c>
      <c r="FE23" s="12">
        <f>IF('Données projet'!$A$218&gt;35,FE22+FD23-FM22,IF(A23&lt;'Données projet'!$A$218,$FB$205^A23,IF(A23='Données projet'!$A$218,'Données projet'!$B$218,FE22+FD23-FM22)))</f>
        <v>22.737767350816139</v>
      </c>
      <c r="FF23" s="17">
        <f>FE23*VLOOKUP('Données projet'!$B$16,Paramètres!$A$1:$I$89,3,0)*VLOOKUP('Données projet'!$B$16,Paramètres!$A$1:$I$89,5,0)</f>
        <v>15.252494338927466</v>
      </c>
      <c r="FG23" s="13">
        <f t="shared" si="47"/>
        <v>5.1186102237492577</v>
      </c>
      <c r="FH23" s="20">
        <f t="shared" si="22"/>
        <v>35.479673779995288</v>
      </c>
      <c r="FI23" s="59">
        <f t="shared" si="23"/>
        <v>284.29258077899868</v>
      </c>
      <c r="FJ23" s="59">
        <f ca="1">AVERAGE(OFFSET($FI$3,0,0,'Données projet'!$E$16+1,1))-AVERAGE(OFFSET($H$3,0,0,'Données projet'!$E$16+1,1))</f>
        <v>552.1327469597087</v>
      </c>
      <c r="FK23" s="59">
        <f t="shared" si="48"/>
        <v>208.33496548935977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61.191398878516083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6.6486666666666672</v>
      </c>
      <c r="FZ23" s="12">
        <f>IF('Données projet'!$A$244&gt;35,FZ22+FY23-GH22,IF(A23&lt;'Données projet'!$A$244,$FW$205^A23,IF(A23='Données projet'!$A$244,'Données projet'!$B$244,FZ22+FY23-GH22)))</f>
        <v>34.137932064548849</v>
      </c>
      <c r="GA23" s="17">
        <f>FZ23*VLOOKUP('Données projet'!$B$17,Paramètres!$A$1:$I$89,3,0)*VLOOKUP('Données projet'!$B$17,Paramètres!$A$1:$I$89,5,0)</f>
        <v>15.97655220620886</v>
      </c>
      <c r="GB23" s="13">
        <f t="shared" si="49"/>
        <v>5.3327312725255887</v>
      </c>
      <c r="GC23" s="20">
        <f t="shared" si="25"/>
        <v>37.113668725462496</v>
      </c>
      <c r="GD23" s="59">
        <f t="shared" si="26"/>
        <v>285.92657572446592</v>
      </c>
      <c r="GE23" s="59">
        <f ca="1">AVERAGE(OFFSET($GD$3,0,0,'Données projet'!$E$17+1,1))-AVERAGE(OFFSET($H$3,0,0,'Données projet'!$E$17+1,1))</f>
        <v>337.47103484642059</v>
      </c>
      <c r="GF23" s="59">
        <f t="shared" si="50"/>
        <v>252.98767501756402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61.191398878516083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2.5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9.1666666666666661</v>
      </c>
      <c r="H24" s="66">
        <f t="shared" si="1"/>
        <v>220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61.344208414891959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13</v>
      </c>
      <c r="N24" s="13">
        <f>IF('Données projet'!$A$36&gt;35,N23+M24-V23,IF(A24&lt;'Données projet'!$A$36,$K$205^A24,IF(A24='Données projet'!$A$36,'Données projet'!$B$36,N23+M24-V23)))</f>
        <v>206.99999999999991</v>
      </c>
      <c r="O24" s="13">
        <f>N24*VLOOKUP('Données projet'!$B$9,Paramètres!$A$1:$I$89,3,0)*VLOOKUP('Données projet'!$B$9,Paramètres!$A$1:$I$89,5,0)</f>
        <v>187.29359999999991</v>
      </c>
      <c r="P24" s="13">
        <f t="shared" si="33"/>
        <v>46.941107550760421</v>
      </c>
      <c r="Q24" s="20">
        <f t="shared" si="2"/>
        <v>407.95878231757428</v>
      </c>
      <c r="R24" s="59">
        <f t="shared" si="0"/>
        <v>658.55421317217815</v>
      </c>
      <c r="S24" s="59">
        <f ca="1">AVERAGE(OFFSET($R$3,0,0,'Données projet'!$E$9+1,1))-AVERAGE(OFFSET($H$3,0,0,'Données projet'!$E$9+1,1))</f>
        <v>441.35963046694803</v>
      </c>
      <c r="T24" s="59">
        <f t="shared" si="34"/>
        <v>620.99339242993983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61.344208414891959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</v>
      </c>
      <c r="AI24" s="13">
        <f>IF('Données projet'!$A$62&gt;35,AI23+AH24-AQ23,IF(A24&lt;'Données projet'!$A$62,$AF$205^A24,IF(A24='Données projet'!$A$62,'Données projet'!$B$62,AI23+AH24-AQ23)))</f>
        <v>46</v>
      </c>
      <c r="AJ24" s="13">
        <f>AI24*VLOOKUP('Données projet'!$B$10,Paramètres!$A$1:$I$89,3,0)*VLOOKUP('Données projet'!$B$10,Paramètres!$A$1:$I$89,5,0)</f>
        <v>40.185600000000001</v>
      </c>
      <c r="AK24" s="13">
        <f t="shared" si="35"/>
        <v>12.047826945473735</v>
      </c>
      <c r="AL24" s="20">
        <f t="shared" si="4"/>
        <v>90.973218596700079</v>
      </c>
      <c r="AM24" s="59">
        <f t="shared" si="5"/>
        <v>341.568649451304</v>
      </c>
      <c r="AN24" s="59">
        <f ca="1">AVERAGE(OFFSET($AM$3,0,0,'Données projet'!$E$10+1,1))-AVERAGE(OFFSET($H$3,0,0,'Données projet'!$E$10+1,1))</f>
        <v>273.89085939326111</v>
      </c>
      <c r="AO24" s="59">
        <f t="shared" si="36"/>
        <v>266.46247641705179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61.344208414891959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2.5115384616666665</v>
      </c>
      <c r="BD24" s="12">
        <f>IF('Données projet'!$A$88&gt;35,BD23+BC24-BL23,IF(A24&lt;'Données projet'!$A$88,$BA$205^A24,IF(A24='Données projet'!$A$88,'Données projet'!$B$88,BD23+BC24-BL23)))</f>
        <v>20.603583479485028</v>
      </c>
      <c r="BE24" s="13">
        <f>BD24*VLOOKUP('Données projet'!$B$11,Paramètres!$A$1:$I$89,3,0)*VLOOKUP('Données projet'!$B$11,Paramètres!$A$1:$I$89,5,0)</f>
        <v>19.606370039077952</v>
      </c>
      <c r="BF24" s="13">
        <f t="shared" si="37"/>
        <v>6.390196696449407</v>
      </c>
      <c r="BG24" s="20">
        <f t="shared" si="7"/>
        <v>45.277353731043483</v>
      </c>
      <c r="BH24" s="59">
        <f t="shared" si="8"/>
        <v>295.87278458564737</v>
      </c>
      <c r="BI24" s="59">
        <f ca="1">AVERAGE(OFFSET($BH$3,0,0,'Données projet'!$E$11+1,1))-AVERAGE(OFFSET($H$3,0,0,'Données projet'!$E$11+1,1))</f>
        <v>674.33345465979289</v>
      </c>
      <c r="BJ24" s="59">
        <f t="shared" si="38"/>
        <v>206.09542990296671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61.344208414891959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2.5115384616666665</v>
      </c>
      <c r="BY24" s="12">
        <f>IF('Données projet'!$A$114&gt;35,BY23+BX24-CG23,IF(A24&lt;'Données projet'!$A$114,$BV$205^A24,IF(A24='Données projet'!$A$114,'Données projet'!$B$114,BY23+BX24-CG23)))</f>
        <v>20.603583479485028</v>
      </c>
      <c r="BZ24" s="13">
        <f>BY24*VLOOKUP('Données projet'!$B$12,Paramètres!$A$1:$I$89,3,0)*VLOOKUP('Données projet'!$B$12,Paramètres!$A$1:$I$89,5,0)</f>
        <v>23.463360866437551</v>
      </c>
      <c r="CA24" s="13">
        <f t="shared" si="39"/>
        <v>7.4890867858852088</v>
      </c>
      <c r="CB24" s="20">
        <f t="shared" si="10"/>
        <v>53.908846327795466</v>
      </c>
      <c r="CC24" s="59">
        <f t="shared" si="11"/>
        <v>304.50427718239939</v>
      </c>
      <c r="CD24" s="59">
        <f ca="1">AVERAGE(OFFSET($CC$3,0,0,'Données projet'!$E$12+1,1))-AVERAGE(OFFSET($H$3,0,0,'Données projet'!$E$12+1,1))</f>
        <v>792.99561449396947</v>
      </c>
      <c r="CE24" s="59">
        <f t="shared" si="40"/>
        <v>236.67982295656702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61.344208414891959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2.5115384616666665</v>
      </c>
      <c r="CT24" s="12">
        <f>IF('Données projet'!$A$140&gt;35,CT23+CS24-DB23,IF(A24&lt;'Données projet'!$A$140,$CQ$205^A24,IF(A24='Données projet'!$A$140,'Données projet'!$B$140,CT23+CS24-DB23)))</f>
        <v>20.603583479485028</v>
      </c>
      <c r="CU24" s="17">
        <f>CT24*VLOOKUP('Données projet'!$B$13,Paramètres!$A$1:$I$89,3,0)*VLOOKUP('Données projet'!$B$13,Paramètres!$A$1:$I$89,5,0)</f>
        <v>22.499113159597648</v>
      </c>
      <c r="CV24" s="13">
        <f t="shared" si="41"/>
        <v>7.2164799994867792</v>
      </c>
      <c r="CW24" s="20">
        <f t="shared" si="13"/>
        <v>51.754658085405374</v>
      </c>
      <c r="CX24" s="59">
        <f t="shared" si="14"/>
        <v>302.3500889400093</v>
      </c>
      <c r="CY24" s="59">
        <f ca="1">AVERAGE(OFFSET($CX$3,0,0,'Données projet'!$E$13+1,1))-AVERAGE(OFFSET($H$3,0,0,'Données projet'!$E$13+1,1))</f>
        <v>763.36868301262712</v>
      </c>
      <c r="CZ24" s="59">
        <f t="shared" si="42"/>
        <v>229.04531240965548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61.344208414891959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11.4</v>
      </c>
      <c r="DO24" s="12">
        <f>IF('Données projet'!$A$166&gt;35,DO23+DN24-DW23,IF(A24&lt;'Données projet'!$A$166,$DL$205^A24,IF(A24='Données projet'!$A$166,'Données projet'!$B$166,DO23+DN24-DW23)))</f>
        <v>99.399999999999977</v>
      </c>
      <c r="DP24" s="17">
        <f>DO24*VLOOKUP('Données projet'!$B$14,Paramètres!$A$1:$I$89,3,0)*VLOOKUP('Données projet'!$B$14,Paramètres!$A$1:$I$89,5,0)</f>
        <v>86.83583999999999</v>
      </c>
      <c r="DQ24" s="13">
        <f t="shared" si="43"/>
        <v>23.800523515695954</v>
      </c>
      <c r="DR24" s="20">
        <f t="shared" si="16"/>
        <v>192.69166645650375</v>
      </c>
      <c r="DS24" s="59">
        <f t="shared" si="17"/>
        <v>443.28709731110769</v>
      </c>
      <c r="DT24" s="59">
        <f ca="1">AVERAGE(OFFSET($DS$3,0,0,'Données projet'!$E$14+1,1))-AVERAGE(OFFSET($H$3,0,0,'Données projet'!$E$14+1,1))</f>
        <v>396.6970447595329</v>
      </c>
      <c r="DU24" s="59">
        <f t="shared" si="44"/>
        <v>369.61271293069467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61.344208414891959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10.199999999999999</v>
      </c>
      <c r="EJ24" s="12">
        <f>IF('Données projet'!$A$192&gt;35,EJ23+EI24-ER23,IF(A24&lt;'Données projet'!$A$192,$EG$205^A24,IF(A24='Données projet'!$A$192,'Données projet'!$B$192,EJ23+EI24-ER23)))</f>
        <v>85.199999999999989</v>
      </c>
      <c r="EK24" s="17">
        <f>EJ24*VLOOKUP('Données projet'!$B$15,Paramètres!$A$1:$I$89,3,0)*VLOOKUP('Données projet'!$B$15,Paramètres!$A$1:$I$89,5,0)</f>
        <v>89.05104</v>
      </c>
      <c r="EL24" s="13">
        <f t="shared" si="45"/>
        <v>24.336217692365963</v>
      </c>
      <c r="EM24" s="20">
        <f t="shared" si="19"/>
        <v>197.48280714753739</v>
      </c>
      <c r="EN24" s="59">
        <f t="shared" si="20"/>
        <v>448.07823800214129</v>
      </c>
      <c r="EO24" s="59">
        <f ca="1">AVERAGE(OFFSET($EN$3,0,0,'Données projet'!$E$15+1,1))-AVERAGE(OFFSET($H$3,0,0,'Données projet'!$E$15+1,1))</f>
        <v>431.09356354216391</v>
      </c>
      <c r="EP24" s="59">
        <f t="shared" si="46"/>
        <v>386.91437941921049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61.344208414891959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3.6141025633333332</v>
      </c>
      <c r="FE24" s="12">
        <f>IF('Données projet'!$A$218&gt;35,FE23+FD24-FM23,IF(A24&lt;'Données projet'!$A$218,$FB$205^A24,IF(A24='Données projet'!$A$218,'Données projet'!$B$218,FE23+FD24-FM23)))</f>
        <v>26.581850397369195</v>
      </c>
      <c r="FF24" s="17">
        <f>FE24*VLOOKUP('Données projet'!$B$16,Paramètres!$A$1:$I$89,3,0)*VLOOKUP('Données projet'!$B$16,Paramètres!$A$1:$I$89,5,0)</f>
        <v>17.831105246555257</v>
      </c>
      <c r="FG24" s="13">
        <f t="shared" si="47"/>
        <v>5.8761541260811478</v>
      </c>
      <c r="FH24" s="20">
        <f t="shared" si="22"/>
        <v>41.290143407341738</v>
      </c>
      <c r="FI24" s="59">
        <f t="shared" si="23"/>
        <v>291.88557426194564</v>
      </c>
      <c r="FJ24" s="59">
        <f ca="1">AVERAGE(OFFSET($FI$3,0,0,'Données projet'!$E$16+1,1))-AVERAGE(OFFSET($H$3,0,0,'Données projet'!$E$16+1,1))</f>
        <v>552.1327469597087</v>
      </c>
      <c r="FK24" s="59">
        <f t="shared" si="48"/>
        <v>208.33496548935977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61.344208414891959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6.6486666666666672</v>
      </c>
      <c r="FZ24" s="12">
        <f>IF('Données projet'!$A$244&gt;35,FZ23+FY24-GH23,IF(A24&lt;'Données projet'!$A$244,$FW$205^A24,IF(A24='Données projet'!$A$244,'Données projet'!$B$244,FZ23+FY24-GH23)))</f>
        <v>40.728561393797676</v>
      </c>
      <c r="GA24" s="17">
        <f>FZ24*VLOOKUP('Données projet'!$B$17,Paramètres!$A$1:$I$89,3,0)*VLOOKUP('Données projet'!$B$17,Paramètres!$A$1:$I$89,5,0)</f>
        <v>19.060966732297313</v>
      </c>
      <c r="GB24" s="13">
        <f t="shared" si="49"/>
        <v>6.2328707222080526</v>
      </c>
      <c r="GC24" s="20">
        <f t="shared" si="25"/>
        <v>44.053433566596844</v>
      </c>
      <c r="GD24" s="59">
        <f t="shared" si="26"/>
        <v>294.64886442120076</v>
      </c>
      <c r="GE24" s="59">
        <f ca="1">AVERAGE(OFFSET($GD$3,0,0,'Données projet'!$E$17+1,1))-AVERAGE(OFFSET($H$3,0,0,'Données projet'!$E$17+1,1))</f>
        <v>337.47103484642059</v>
      </c>
      <c r="GF24" s="59">
        <f t="shared" si="50"/>
        <v>252.98767501756402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61.344208414891959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2.5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9.1666666666666661</v>
      </c>
      <c r="H25" s="66">
        <f t="shared" si="1"/>
        <v>220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61.494367047442651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13</v>
      </c>
      <c r="N25" s="13">
        <f>IF('Données projet'!$A$36&gt;35,N24+M25-V24,IF(A25&lt;'Données projet'!$A$36,$K$205^A25,IF(A25='Données projet'!$A$36,'Données projet'!$B$36,N24+M25-V24)))</f>
        <v>219.99999999999991</v>
      </c>
      <c r="O25" s="13">
        <f>N25*VLOOKUP('Données projet'!$B$9,Paramètres!$A$1:$I$89,3,0)*VLOOKUP('Données projet'!$B$9,Paramètres!$A$1:$I$89,5,0)</f>
        <v>199.0559999999999</v>
      </c>
      <c r="P25" s="13">
        <f t="shared" si="33"/>
        <v>49.536648006253891</v>
      </c>
      <c r="Q25" s="20">
        <f t="shared" si="2"/>
        <v>432.96552861089202</v>
      </c>
      <c r="R25" s="59">
        <f t="shared" si="0"/>
        <v>685.33376334040395</v>
      </c>
      <c r="S25" s="59">
        <f ca="1">AVERAGE(OFFSET($R$3,0,0,'Données projet'!$E$9+1,1))-AVERAGE(OFFSET($H$3,0,0,'Données projet'!$E$9+1,1))</f>
        <v>441.35963046694803</v>
      </c>
      <c r="T25" s="59">
        <f t="shared" si="34"/>
        <v>620.99339242993983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61.494367047442651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</v>
      </c>
      <c r="AI25" s="13">
        <f>IF('Données projet'!$A$62&gt;35,AI24+AH25-AQ24,IF(A25&lt;'Données projet'!$A$62,$AF$205^A25,IF(A25='Données projet'!$A$62,'Données projet'!$B$62,AI24+AH25-AQ24)))</f>
        <v>56</v>
      </c>
      <c r="AJ25" s="13">
        <f>AI25*VLOOKUP('Données projet'!$B$10,Paramètres!$A$1:$I$89,3,0)*VLOOKUP('Données projet'!$B$10,Paramètres!$A$1:$I$89,5,0)</f>
        <v>48.921600000000005</v>
      </c>
      <c r="AK25" s="13">
        <f t="shared" si="35"/>
        <v>14.334905731333867</v>
      </c>
      <c r="AL25" s="20">
        <f t="shared" si="4"/>
        <v>110.17174748207316</v>
      </c>
      <c r="AM25" s="59">
        <f t="shared" si="5"/>
        <v>362.53998221158508</v>
      </c>
      <c r="AN25" s="59">
        <f ca="1">AVERAGE(OFFSET($AM$3,0,0,'Données projet'!$E$10+1,1))-AVERAGE(OFFSET($H$3,0,0,'Données projet'!$E$10+1,1))</f>
        <v>273.89085939326111</v>
      </c>
      <c r="AO25" s="59">
        <f t="shared" si="36"/>
        <v>266.46247641705179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61.494367047442651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2.5115384616666665</v>
      </c>
      <c r="BD25" s="12">
        <f>IF('Données projet'!$A$88&gt;35,BD24+BC25-BL24,IF(A25&lt;'Données projet'!$A$88,$BA$205^A25,IF(A25='Données projet'!$A$88,'Données projet'!$B$88,BD24+BC25-BL24)))</f>
        <v>23.796411182299146</v>
      </c>
      <c r="BE25" s="13">
        <f>BD25*VLOOKUP('Données projet'!$B$11,Paramètres!$A$1:$I$89,3,0)*VLOOKUP('Données projet'!$B$11,Paramètres!$A$1:$I$89,5,0)</f>
        <v>22.644664881075869</v>
      </c>
      <c r="BF25" s="13">
        <f t="shared" si="37"/>
        <v>7.2577153710140871</v>
      </c>
      <c r="BG25" s="20">
        <f t="shared" si="7"/>
        <v>52.079978939056673</v>
      </c>
      <c r="BH25" s="59">
        <f t="shared" si="8"/>
        <v>304.44821366856866</v>
      </c>
      <c r="BI25" s="59">
        <f ca="1">AVERAGE(OFFSET($BH$3,0,0,'Données projet'!$E$11+1,1))-AVERAGE(OFFSET($H$3,0,0,'Données projet'!$E$11+1,1))</f>
        <v>674.33345465979289</v>
      </c>
      <c r="BJ25" s="59">
        <f t="shared" si="38"/>
        <v>206.09542990296671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61.494367047442651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2.5115384616666665</v>
      </c>
      <c r="BY25" s="12">
        <f>IF('Données projet'!$A$114&gt;35,BY24+BX25-CG24,IF(A25&lt;'Données projet'!$A$114,$BV$205^A25,IF(A25='Données projet'!$A$114,'Données projet'!$B$114,BY24+BX25-CG24)))</f>
        <v>23.796411182299146</v>
      </c>
      <c r="BZ25" s="13">
        <f>BY25*VLOOKUP('Données projet'!$B$12,Paramètres!$A$1:$I$89,3,0)*VLOOKUP('Données projet'!$B$12,Paramètres!$A$1:$I$89,5,0)</f>
        <v>27.099353054402265</v>
      </c>
      <c r="CA25" s="13">
        <f t="shared" si="39"/>
        <v>8.5057882977183077</v>
      </c>
      <c r="CB25" s="20">
        <f t="shared" si="10"/>
        <v>62.012287854943317</v>
      </c>
      <c r="CC25" s="59">
        <f t="shared" si="11"/>
        <v>314.38052258445526</v>
      </c>
      <c r="CD25" s="59">
        <f ca="1">AVERAGE(OFFSET($CC$3,0,0,'Données projet'!$E$12+1,1))-AVERAGE(OFFSET($H$3,0,0,'Données projet'!$E$12+1,1))</f>
        <v>792.99561449396947</v>
      </c>
      <c r="CE25" s="59">
        <f t="shared" si="40"/>
        <v>236.67982295656702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61.494367047442651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2.5115384616666665</v>
      </c>
      <c r="CT25" s="12">
        <f>IF('Données projet'!$A$140&gt;35,CT24+CS25-DB24,IF(A25&lt;'Données projet'!$A$140,$CQ$205^A25,IF(A25='Données projet'!$A$140,'Données projet'!$B$140,CT24+CS25-DB24)))</f>
        <v>23.796411182299146</v>
      </c>
      <c r="CU25" s="17">
        <f>CT25*VLOOKUP('Données projet'!$B$13,Paramètres!$A$1:$I$89,3,0)*VLOOKUP('Données projet'!$B$13,Paramètres!$A$1:$I$89,5,0)</f>
        <v>25.985681011070668</v>
      </c>
      <c r="CV25" s="13">
        <f t="shared" si="41"/>
        <v>8.1961730295394801</v>
      </c>
      <c r="CW25" s="20">
        <f t="shared" si="13"/>
        <v>59.533395787395996</v>
      </c>
      <c r="CX25" s="59">
        <f t="shared" si="14"/>
        <v>311.90163051690797</v>
      </c>
      <c r="CY25" s="59">
        <f ca="1">AVERAGE(OFFSET($CX$3,0,0,'Données projet'!$E$13+1,1))-AVERAGE(OFFSET($H$3,0,0,'Données projet'!$E$13+1,1))</f>
        <v>763.36868301262712</v>
      </c>
      <c r="CZ25" s="59">
        <f t="shared" si="42"/>
        <v>229.04531240965548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61.494367047442651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11.4</v>
      </c>
      <c r="DO25" s="12">
        <f>IF('Données projet'!$A$166&gt;35,DO24+DN25-DW24,IF(A25&lt;'Données projet'!$A$166,$DL$205^A25,IF(A25='Données projet'!$A$166,'Données projet'!$B$166,DO24+DN25-DW24)))</f>
        <v>110.79999999999998</v>
      </c>
      <c r="DP25" s="17">
        <f>DO25*VLOOKUP('Données projet'!$B$14,Paramètres!$A$1:$I$89,3,0)*VLOOKUP('Données projet'!$B$14,Paramètres!$A$1:$I$89,5,0)</f>
        <v>96.794879999999992</v>
      </c>
      <c r="DQ25" s="13">
        <f t="shared" si="43"/>
        <v>26.196980264498734</v>
      </c>
      <c r="DR25" s="20">
        <f t="shared" si="16"/>
        <v>214.21082329400193</v>
      </c>
      <c r="DS25" s="59">
        <f t="shared" si="17"/>
        <v>466.57905802351388</v>
      </c>
      <c r="DT25" s="59">
        <f ca="1">AVERAGE(OFFSET($DS$3,0,0,'Données projet'!$E$14+1,1))-AVERAGE(OFFSET($H$3,0,0,'Données projet'!$E$14+1,1))</f>
        <v>396.6970447595329</v>
      </c>
      <c r="DU25" s="59">
        <f t="shared" si="44"/>
        <v>369.61271293069467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61.494367047442651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10.199999999999999</v>
      </c>
      <c r="EJ25" s="12">
        <f>IF('Données projet'!$A$192&gt;35,EJ24+EI25-ER24,IF(A25&lt;'Données projet'!$A$192,$EG$205^A25,IF(A25='Données projet'!$A$192,'Données projet'!$B$192,EJ24+EI25-ER24)))</f>
        <v>95.399999999999991</v>
      </c>
      <c r="EK25" s="17">
        <f>EJ25*VLOOKUP('Données projet'!$B$15,Paramètres!$A$1:$I$89,3,0)*VLOOKUP('Données projet'!$B$15,Paramètres!$A$1:$I$89,5,0)</f>
        <v>99.71208</v>
      </c>
      <c r="EL25" s="13">
        <f t="shared" si="45"/>
        <v>26.893393072251083</v>
      </c>
      <c r="EM25" s="20">
        <f t="shared" si="19"/>
        <v>220.50453226750395</v>
      </c>
      <c r="EN25" s="59">
        <f t="shared" si="20"/>
        <v>472.8727669970159</v>
      </c>
      <c r="EO25" s="59">
        <f ca="1">AVERAGE(OFFSET($EN$3,0,0,'Données projet'!$E$15+1,1))-AVERAGE(OFFSET($H$3,0,0,'Données projet'!$E$15+1,1))</f>
        <v>431.09356354216391</v>
      </c>
      <c r="EP25" s="59">
        <f t="shared" si="46"/>
        <v>386.91437941921049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61.494367047442651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3.6141025633333332</v>
      </c>
      <c r="FE25" s="12">
        <f>IF('Données projet'!$A$218&gt;35,FE24+FD25-FM24,IF(A25&lt;'Données projet'!$A$218,$FB$205^A25,IF(A25='Données projet'!$A$218,'Données projet'!$B$218,FE24+FD25-FM24)))</f>
        <v>31.075820226595585</v>
      </c>
      <c r="FF25" s="17">
        <f>FE25*VLOOKUP('Données projet'!$B$16,Paramètres!$A$1:$I$89,3,0)*VLOOKUP('Données projet'!$B$16,Paramètres!$A$1:$I$89,5,0)</f>
        <v>20.845660208000318</v>
      </c>
      <c r="FG25" s="13">
        <f t="shared" si="47"/>
        <v>6.7458129851834485</v>
      </c>
      <c r="FH25" s="20">
        <f t="shared" si="22"/>
        <v>48.055149144795053</v>
      </c>
      <c r="FI25" s="59">
        <f t="shared" si="23"/>
        <v>300.42338387430698</v>
      </c>
      <c r="FJ25" s="59">
        <f ca="1">AVERAGE(OFFSET($FI$3,0,0,'Données projet'!$E$16+1,1))-AVERAGE(OFFSET($H$3,0,0,'Données projet'!$E$16+1,1))</f>
        <v>552.1327469597087</v>
      </c>
      <c r="FK25" s="59">
        <f t="shared" si="48"/>
        <v>208.33496548935977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61.494367047442651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6.6486666666666672</v>
      </c>
      <c r="FZ25" s="12">
        <f>IF('Données projet'!$A$244&gt;35,FZ24+FY25-GH24,IF(A25&lt;'Données projet'!$A$244,$FW$205^A25,IF(A25='Données projet'!$A$244,'Données projet'!$B$244,FZ24+FY25-GH24)))</f>
        <v>48.591569930826978</v>
      </c>
      <c r="GA25" s="17">
        <f>FZ25*VLOOKUP('Données projet'!$B$17,Paramètres!$A$1:$I$89,3,0)*VLOOKUP('Données projet'!$B$17,Paramètres!$A$1:$I$89,5,0)</f>
        <v>22.740854727627028</v>
      </c>
      <c r="GB25" s="13">
        <f t="shared" si="49"/>
        <v>7.2849493916762684</v>
      </c>
      <c r="GC25" s="20">
        <f t="shared" si="25"/>
        <v>52.29494217445324</v>
      </c>
      <c r="GD25" s="59">
        <f t="shared" si="26"/>
        <v>304.66317690396522</v>
      </c>
      <c r="GE25" s="59">
        <f ca="1">AVERAGE(OFFSET($GD$3,0,0,'Données projet'!$E$17+1,1))-AVERAGE(OFFSET($H$3,0,0,'Données projet'!$E$17+1,1))</f>
        <v>337.47103484642059</v>
      </c>
      <c r="GF25" s="59">
        <f t="shared" si="50"/>
        <v>252.98767501756402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61.494367047442651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2.5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9.1666666666666661</v>
      </c>
      <c r="H26" s="66">
        <f t="shared" si="1"/>
        <v>220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61.641920763423009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13</v>
      </c>
      <c r="N26" s="13">
        <f>IF('Données projet'!$A$36&gt;35,N25+M26-V25,IF(A26&lt;'Données projet'!$A$36,$K$205^A26,IF(A26='Données projet'!$A$36,'Données projet'!$B$36,N25+M26-V25)))</f>
        <v>232.99999999999991</v>
      </c>
      <c r="O26" s="13">
        <f>N26*VLOOKUP('Données projet'!$B$9,Paramètres!$A$1:$I$89,3,0)*VLOOKUP('Données projet'!$B$9,Paramètres!$A$1:$I$89,5,0)</f>
        <v>210.81839999999988</v>
      </c>
      <c r="P26" s="13">
        <f t="shared" si="33"/>
        <v>52.114386184062155</v>
      </c>
      <c r="Q26" s="20">
        <f t="shared" si="2"/>
        <v>457.94126927057465</v>
      </c>
      <c r="R26" s="59">
        <f t="shared" si="0"/>
        <v>712.07275651423674</v>
      </c>
      <c r="S26" s="59">
        <f ca="1">AVERAGE(OFFSET($R$3,0,0,'Données projet'!$E$9+1,1))-AVERAGE(OFFSET($H$3,0,0,'Données projet'!$E$9+1,1))</f>
        <v>441.35963046694803</v>
      </c>
      <c r="T26" s="59">
        <f t="shared" si="34"/>
        <v>620.99339242993983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61.641920763423009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</v>
      </c>
      <c r="AI26" s="13">
        <f>IF('Données projet'!$A$62&gt;35,AI25+AH26-AQ25,IF(A26&lt;'Données projet'!$A$62,$AF$205^A26,IF(A26='Données projet'!$A$62,'Données projet'!$B$62,AI25+AH26-AQ25)))</f>
        <v>66</v>
      </c>
      <c r="AJ26" s="13">
        <f>AI26*VLOOKUP('Données projet'!$B$10,Paramètres!$A$1:$I$89,3,0)*VLOOKUP('Données projet'!$B$10,Paramètres!$A$1:$I$89,5,0)</f>
        <v>57.657600000000002</v>
      </c>
      <c r="AK26" s="13">
        <f t="shared" si="35"/>
        <v>16.574671209026025</v>
      </c>
      <c r="AL26" s="20">
        <f t="shared" si="4"/>
        <v>129.28787235572034</v>
      </c>
      <c r="AM26" s="59">
        <f t="shared" si="5"/>
        <v>383.41935959938246</v>
      </c>
      <c r="AN26" s="59">
        <f ca="1">AVERAGE(OFFSET($AM$3,0,0,'Données projet'!$E$10+1,1))-AVERAGE(OFFSET($H$3,0,0,'Données projet'!$E$10+1,1))</f>
        <v>273.89085939326111</v>
      </c>
      <c r="AO26" s="59">
        <f t="shared" si="36"/>
        <v>266.46247641705179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61.641920763423009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2.5115384616666665</v>
      </c>
      <c r="BD26" s="12">
        <f>IF('Données projet'!$A$88&gt;35,BD25+BC26-BL25,IF(A26&lt;'Données projet'!$A$88,$BA$205^A26,IF(A26='Données projet'!$A$88,'Données projet'!$B$88,BD25+BC26-BL25)))</f>
        <v>27.4840144055953</v>
      </c>
      <c r="BE26" s="13">
        <f>BD26*VLOOKUP('Données projet'!$B$11,Paramètres!$A$1:$I$89,3,0)*VLOOKUP('Données projet'!$B$11,Paramètres!$A$1:$I$89,5,0)</f>
        <v>26.153788108364488</v>
      </c>
      <c r="BF26" s="13">
        <f t="shared" si="37"/>
        <v>8.2430064219966361</v>
      </c>
      <c r="BG26" s="20">
        <f t="shared" si="7"/>
        <v>59.907750473712277</v>
      </c>
      <c r="BH26" s="59">
        <f t="shared" si="8"/>
        <v>314.03923771737442</v>
      </c>
      <c r="BI26" s="59">
        <f ca="1">AVERAGE(OFFSET($BH$3,0,0,'Données projet'!$E$11+1,1))-AVERAGE(OFFSET($H$3,0,0,'Données projet'!$E$11+1,1))</f>
        <v>674.33345465979289</v>
      </c>
      <c r="BJ26" s="59">
        <f t="shared" si="38"/>
        <v>206.09542990296671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61.641920763423009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2.5115384616666665</v>
      </c>
      <c r="BY26" s="12">
        <f>IF('Données projet'!$A$114&gt;35,BY25+BX26-CG25,IF(A26&lt;'Données projet'!$A$114,$BV$205^A26,IF(A26='Données projet'!$A$114,'Données projet'!$B$114,BY25+BX26-CG25)))</f>
        <v>27.4840144055953</v>
      </c>
      <c r="BZ26" s="13">
        <f>BY26*VLOOKUP('Données projet'!$B$12,Paramètres!$A$1:$I$89,3,0)*VLOOKUP('Données projet'!$B$12,Paramètres!$A$1:$I$89,5,0)</f>
        <v>31.298795605091929</v>
      </c>
      <c r="CA26" s="13">
        <f t="shared" si="39"/>
        <v>9.6605149111047659</v>
      </c>
      <c r="CB26" s="20">
        <f t="shared" si="10"/>
        <v>71.337465815709237</v>
      </c>
      <c r="CC26" s="59">
        <f t="shared" si="11"/>
        <v>325.46895305937142</v>
      </c>
      <c r="CD26" s="59">
        <f ca="1">AVERAGE(OFFSET($CC$3,0,0,'Données projet'!$E$12+1,1))-AVERAGE(OFFSET($H$3,0,0,'Données projet'!$E$12+1,1))</f>
        <v>792.99561449396947</v>
      </c>
      <c r="CE26" s="59">
        <f t="shared" si="40"/>
        <v>236.67982295656702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61.641920763423009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2.5115384616666665</v>
      </c>
      <c r="CT26" s="12">
        <f>IF('Données projet'!$A$140&gt;35,CT25+CS26-DB25,IF(A26&lt;'Données projet'!$A$140,$CQ$205^A26,IF(A26='Données projet'!$A$140,'Données projet'!$B$140,CT25+CS26-DB25)))</f>
        <v>27.4840144055953</v>
      </c>
      <c r="CU26" s="17">
        <f>CT26*VLOOKUP('Données projet'!$B$13,Paramètres!$A$1:$I$89,3,0)*VLOOKUP('Données projet'!$B$13,Paramètres!$A$1:$I$89,5,0)</f>
        <v>30.012543730910064</v>
      </c>
      <c r="CV26" s="13">
        <f t="shared" si="41"/>
        <v>9.3088669732234965</v>
      </c>
      <c r="CW26" s="20">
        <f t="shared" si="13"/>
        <v>68.484790309699278</v>
      </c>
      <c r="CX26" s="59">
        <f t="shared" si="14"/>
        <v>322.61627755336144</v>
      </c>
      <c r="CY26" s="59">
        <f ca="1">AVERAGE(OFFSET($CX$3,0,0,'Données projet'!$E$13+1,1))-AVERAGE(OFFSET($H$3,0,0,'Données projet'!$E$13+1,1))</f>
        <v>763.36868301262712</v>
      </c>
      <c r="CZ26" s="59">
        <f t="shared" si="42"/>
        <v>229.04531240965548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61.641920763423009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11.4</v>
      </c>
      <c r="DO26" s="12">
        <f>IF('Données projet'!$A$166&gt;35,DO25+DN26-DW25,IF(A26&lt;'Données projet'!$A$166,$DL$205^A26,IF(A26='Données projet'!$A$166,'Données projet'!$B$166,DO25+DN26-DW25)))</f>
        <v>122.19999999999999</v>
      </c>
      <c r="DP26" s="17">
        <f>DO26*VLOOKUP('Données projet'!$B$14,Paramètres!$A$1:$I$89,3,0)*VLOOKUP('Données projet'!$B$14,Paramètres!$A$1:$I$89,5,0)</f>
        <v>106.75392000000001</v>
      </c>
      <c r="DQ26" s="13">
        <f t="shared" si="43"/>
        <v>28.564854626855976</v>
      </c>
      <c r="DR26" s="20">
        <f t="shared" si="16"/>
        <v>235.68019914177421</v>
      </c>
      <c r="DS26" s="59">
        <f t="shared" si="17"/>
        <v>489.81168638543636</v>
      </c>
      <c r="DT26" s="59">
        <f ca="1">AVERAGE(OFFSET($DS$3,0,0,'Données projet'!$E$14+1,1))-AVERAGE(OFFSET($H$3,0,0,'Données projet'!$E$14+1,1))</f>
        <v>396.6970447595329</v>
      </c>
      <c r="DU26" s="59">
        <f t="shared" si="44"/>
        <v>369.61271293069467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61.641920763423009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10.199999999999999</v>
      </c>
      <c r="EJ26" s="12">
        <f>IF('Données projet'!$A$192&gt;35,EJ25+EI26-ER25,IF(A26&lt;'Données projet'!$A$192,$EG$205^A26,IF(A26='Données projet'!$A$192,'Données projet'!$B$192,EJ25+EI26-ER25)))</f>
        <v>105.6</v>
      </c>
      <c r="EK26" s="17">
        <f>EJ26*VLOOKUP('Données projet'!$B$15,Paramètres!$A$1:$I$89,3,0)*VLOOKUP('Données projet'!$B$15,Paramètres!$A$1:$I$89,5,0)</f>
        <v>110.37312</v>
      </c>
      <c r="EL26" s="13">
        <f t="shared" si="45"/>
        <v>29.418877221958358</v>
      </c>
      <c r="EM26" s="20">
        <f t="shared" si="19"/>
        <v>243.47106182824413</v>
      </c>
      <c r="EN26" s="59">
        <f t="shared" si="20"/>
        <v>497.60254907190631</v>
      </c>
      <c r="EO26" s="59">
        <f ca="1">AVERAGE(OFFSET($EN$3,0,0,'Données projet'!$E$15+1,1))-AVERAGE(OFFSET($H$3,0,0,'Données projet'!$E$15+1,1))</f>
        <v>431.09356354216391</v>
      </c>
      <c r="EP26" s="59">
        <f t="shared" si="46"/>
        <v>386.91437941921049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61.641920763423009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3.6141025633333332</v>
      </c>
      <c r="FE26" s="12">
        <f>IF('Données projet'!$A$218&gt;35,FE25+FD26-FM25,IF(A26&lt;'Données projet'!$A$218,$FB$205^A26,IF(A26='Données projet'!$A$218,'Données projet'!$B$218,FE25+FD26-FM25)))</f>
        <v>36.329547729727011</v>
      </c>
      <c r="FF26" s="17">
        <f>FE26*VLOOKUP('Données projet'!$B$16,Paramètres!$A$1:$I$89,3,0)*VLOOKUP('Données projet'!$B$16,Paramètres!$A$1:$I$89,5,0)</f>
        <v>24.36986061710088</v>
      </c>
      <c r="FG26" s="13">
        <f t="shared" si="47"/>
        <v>7.7441795866266618</v>
      </c>
      <c r="FH26" s="20">
        <f t="shared" si="22"/>
        <v>55.931953354825474</v>
      </c>
      <c r="FI26" s="59">
        <f t="shared" si="23"/>
        <v>310.0634405984876</v>
      </c>
      <c r="FJ26" s="59">
        <f ca="1">AVERAGE(OFFSET($FI$3,0,0,'Données projet'!$E$16+1,1))-AVERAGE(OFFSET($H$3,0,0,'Données projet'!$E$16+1,1))</f>
        <v>552.1327469597087</v>
      </c>
      <c r="FK26" s="59">
        <f t="shared" si="48"/>
        <v>208.33496548935977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61.641920763423009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6.6486666666666672</v>
      </c>
      <c r="FZ26" s="12">
        <f>IF('Données projet'!$A$244&gt;35,FZ25+FY26-GH25,IF(A26&lt;'Données projet'!$A$244,$FW$205^A26,IF(A26='Données projet'!$A$244,'Données projet'!$B$244,FZ25+FY26-GH25)))</f>
        <v>57.97260172076723</v>
      </c>
      <c r="GA26" s="17">
        <f>FZ26*VLOOKUP('Données projet'!$B$17,Paramètres!$A$1:$I$89,3,0)*VLOOKUP('Données projet'!$B$17,Paramètres!$A$1:$I$89,5,0)</f>
        <v>27.131177605319063</v>
      </c>
      <c r="GB26" s="13">
        <f t="shared" si="49"/>
        <v>8.5146138921494803</v>
      </c>
      <c r="GC26" s="20">
        <f t="shared" si="25"/>
        <v>62.083086858091036</v>
      </c>
      <c r="GD26" s="59">
        <f t="shared" si="26"/>
        <v>316.21457410175321</v>
      </c>
      <c r="GE26" s="59">
        <f ca="1">AVERAGE(OFFSET($GD$3,0,0,'Données projet'!$E$17+1,1))-AVERAGE(OFFSET($H$3,0,0,'Données projet'!$E$17+1,1))</f>
        <v>337.47103484642059</v>
      </c>
      <c r="GF26" s="59">
        <f t="shared" si="50"/>
        <v>252.98767501756402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61.641920763423009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2.5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9.1666666666666661</v>
      </c>
      <c r="H27" s="66">
        <f t="shared" si="1"/>
        <v>220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61.786914752311787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13</v>
      </c>
      <c r="N27" s="13">
        <f>IF('Données projet'!$A$36&gt;35,N26+M27-V26,IF(A27&lt;'Données projet'!$A$36,$K$205^A27,IF(A27='Données projet'!$A$36,'Données projet'!$B$36,N26+M27-V26)))</f>
        <v>245.99999999999991</v>
      </c>
      <c r="O27" s="13">
        <f>N27*VLOOKUP('Données projet'!$B$9,Paramètres!$A$1:$I$89,3,0)*VLOOKUP('Données projet'!$B$9,Paramètres!$A$1:$I$89,5,0)</f>
        <v>222.58079999999993</v>
      </c>
      <c r="P27" s="13">
        <f t="shared" si="33"/>
        <v>54.675428546153199</v>
      </c>
      <c r="Q27" s="20">
        <f t="shared" si="2"/>
        <v>482.88793138454997</v>
      </c>
      <c r="R27" s="59">
        <f t="shared" si="0"/>
        <v>738.77328547635989</v>
      </c>
      <c r="S27" s="59">
        <f ca="1">AVERAGE(OFFSET($R$3,0,0,'Données projet'!$E$9+1,1))-AVERAGE(OFFSET($H$3,0,0,'Données projet'!$E$9+1,1))</f>
        <v>441.35963046694803</v>
      </c>
      <c r="T27" s="59">
        <f t="shared" si="34"/>
        <v>620.99339242993983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61.786914752311787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</v>
      </c>
      <c r="AI27" s="13">
        <f>IF('Données projet'!$A$62&gt;35,AI26+AH27-AQ26,IF(A27&lt;'Données projet'!$A$62,$AF$205^A27,IF(A27='Données projet'!$A$62,'Données projet'!$B$62,AI26+AH27-AQ26)))</f>
        <v>76</v>
      </c>
      <c r="AJ27" s="13">
        <f>AI27*VLOOKUP('Données projet'!$B$10,Paramètres!$A$1:$I$89,3,0)*VLOOKUP('Données projet'!$B$10,Paramètres!$A$1:$I$89,5,0)</f>
        <v>66.393600000000006</v>
      </c>
      <c r="AK27" s="13">
        <f t="shared" si="35"/>
        <v>18.775122997078544</v>
      </c>
      <c r="AL27" s="20">
        <f t="shared" si="4"/>
        <v>148.33552588657844</v>
      </c>
      <c r="AM27" s="59">
        <f t="shared" si="5"/>
        <v>404.22087997838833</v>
      </c>
      <c r="AN27" s="59">
        <f ca="1">AVERAGE(OFFSET($AM$3,0,0,'Données projet'!$E$10+1,1))-AVERAGE(OFFSET($H$3,0,0,'Données projet'!$E$10+1,1))</f>
        <v>273.89085939326111</v>
      </c>
      <c r="AO27" s="59">
        <f t="shared" si="36"/>
        <v>266.46247641705179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61.786914752311787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2.5115384616666665</v>
      </c>
      <c r="BD27" s="12">
        <f>IF('Données projet'!$A$88&gt;35,BD26+BC27-BL26,IF(A27&lt;'Données projet'!$A$88,$BA$205^A27,IF(A27='Données projet'!$A$88,'Données projet'!$B$88,BD26+BC27-BL26)))</f>
        <v>31.743065879146062</v>
      </c>
      <c r="BE27" s="13">
        <f>BD27*VLOOKUP('Données projet'!$B$11,Paramètres!$A$1:$I$89,3,0)*VLOOKUP('Données projet'!$B$11,Paramètres!$A$1:$I$89,5,0)</f>
        <v>30.206701490595396</v>
      </c>
      <c r="BF27" s="13">
        <f t="shared" si="37"/>
        <v>9.3620583612917034</v>
      </c>
      <c r="BG27" s="20">
        <f t="shared" si="7"/>
        <v>68.915590075370019</v>
      </c>
      <c r="BH27" s="59">
        <f t="shared" si="8"/>
        <v>324.80094416717992</v>
      </c>
      <c r="BI27" s="59">
        <f ca="1">AVERAGE(OFFSET($BH$3,0,0,'Données projet'!$E$11+1,1))-AVERAGE(OFFSET($H$3,0,0,'Données projet'!$E$11+1,1))</f>
        <v>674.33345465979289</v>
      </c>
      <c r="BJ27" s="59">
        <f t="shared" si="38"/>
        <v>206.09542990296671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61.786914752311787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2.5115384616666665</v>
      </c>
      <c r="BY27" s="12">
        <f>IF('Données projet'!$A$114&gt;35,BY26+BX27-CG26,IF(A27&lt;'Données projet'!$A$114,$BV$205^A27,IF(A27='Données projet'!$A$114,'Données projet'!$B$114,BY26+BX27-CG26)))</f>
        <v>31.743065879146062</v>
      </c>
      <c r="BZ27" s="13">
        <f>BY27*VLOOKUP('Données projet'!$B$12,Paramètres!$A$1:$I$89,3,0)*VLOOKUP('Données projet'!$B$12,Paramètres!$A$1:$I$89,5,0)</f>
        <v>36.149003423171536</v>
      </c>
      <c r="CA27" s="13">
        <f t="shared" si="39"/>
        <v>10.972004602173346</v>
      </c>
      <c r="CB27" s="20">
        <f t="shared" si="10"/>
        <v>82.069088977475658</v>
      </c>
      <c r="CC27" s="59">
        <f t="shared" si="11"/>
        <v>337.95444306928556</v>
      </c>
      <c r="CD27" s="59">
        <f ca="1">AVERAGE(OFFSET($CC$3,0,0,'Données projet'!$E$12+1,1))-AVERAGE(OFFSET($H$3,0,0,'Données projet'!$E$12+1,1))</f>
        <v>792.99561449396947</v>
      </c>
      <c r="CE27" s="59">
        <f t="shared" si="40"/>
        <v>236.67982295656702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61.786914752311787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2.5115384616666665</v>
      </c>
      <c r="CT27" s="12">
        <f>IF('Données projet'!$A$140&gt;35,CT26+CS27-DB26,IF(A27&lt;'Données projet'!$A$140,$CQ$205^A27,IF(A27='Données projet'!$A$140,'Données projet'!$B$140,CT26+CS27-DB26)))</f>
        <v>31.743065879146062</v>
      </c>
      <c r="CU27" s="17">
        <f>CT27*VLOOKUP('Données projet'!$B$13,Paramètres!$A$1:$I$89,3,0)*VLOOKUP('Données projet'!$B$13,Paramètres!$A$1:$I$89,5,0)</f>
        <v>34.663427940027503</v>
      </c>
      <c r="CV27" s="13">
        <f t="shared" si="41"/>
        <v>10.572617734259826</v>
      </c>
      <c r="CW27" s="20">
        <f t="shared" si="13"/>
        <v>78.786112882717092</v>
      </c>
      <c r="CX27" s="59">
        <f t="shared" si="14"/>
        <v>334.67146697452699</v>
      </c>
      <c r="CY27" s="59">
        <f ca="1">AVERAGE(OFFSET($CX$3,0,0,'Données projet'!$E$13+1,1))-AVERAGE(OFFSET($H$3,0,0,'Données projet'!$E$13+1,1))</f>
        <v>763.36868301262712</v>
      </c>
      <c r="CZ27" s="59">
        <f t="shared" si="42"/>
        <v>229.04531240965548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61.786914752311787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11.4</v>
      </c>
      <c r="DO27" s="12">
        <f>IF('Données projet'!$A$166&gt;35,DO26+DN27-DW26,IF(A27&lt;'Données projet'!$A$166,$DL$205^A27,IF(A27='Données projet'!$A$166,'Données projet'!$B$166,DO26+DN27-DW26)))</f>
        <v>133.6</v>
      </c>
      <c r="DP27" s="17">
        <f>DO27*VLOOKUP('Données projet'!$B$14,Paramètres!$A$1:$I$89,3,0)*VLOOKUP('Données projet'!$B$14,Paramètres!$A$1:$I$89,5,0)</f>
        <v>116.71296000000001</v>
      </c>
      <c r="DQ27" s="13">
        <f t="shared" si="43"/>
        <v>30.90711634982064</v>
      </c>
      <c r="DR27" s="20">
        <f t="shared" si="16"/>
        <v>257.10496630927094</v>
      </c>
      <c r="DS27" s="59">
        <f t="shared" si="17"/>
        <v>512.99032040108079</v>
      </c>
      <c r="DT27" s="59">
        <f ca="1">AVERAGE(OFFSET($DS$3,0,0,'Données projet'!$E$14+1,1))-AVERAGE(OFFSET($H$3,0,0,'Données projet'!$E$14+1,1))</f>
        <v>396.6970447595329</v>
      </c>
      <c r="DU27" s="59">
        <f t="shared" si="44"/>
        <v>369.61271293069467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61.786914752311787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10.199999999999999</v>
      </c>
      <c r="EJ27" s="12">
        <f>IF('Données projet'!$A$192&gt;35,EJ26+EI27-ER26,IF(A27&lt;'Données projet'!$A$192,$EG$205^A27,IF(A27='Données projet'!$A$192,'Données projet'!$B$192,EJ26+EI27-ER26)))</f>
        <v>115.8</v>
      </c>
      <c r="EK27" s="17">
        <f>EJ27*VLOOKUP('Données projet'!$B$15,Paramètres!$A$1:$I$89,3,0)*VLOOKUP('Données projet'!$B$15,Paramètres!$A$1:$I$89,5,0)</f>
        <v>121.03416</v>
      </c>
      <c r="EL27" s="13">
        <f t="shared" si="45"/>
        <v>31.916079538986775</v>
      </c>
      <c r="EM27" s="20">
        <f t="shared" si="19"/>
        <v>266.38833386373528</v>
      </c>
      <c r="EN27" s="59">
        <f t="shared" si="20"/>
        <v>522.27368795554514</v>
      </c>
      <c r="EO27" s="59">
        <f ca="1">AVERAGE(OFFSET($EN$3,0,0,'Données projet'!$E$15+1,1))-AVERAGE(OFFSET($H$3,0,0,'Données projet'!$E$15+1,1))</f>
        <v>431.09356354216391</v>
      </c>
      <c r="EP27" s="59">
        <f t="shared" si="46"/>
        <v>386.91437941921049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61.786914752311787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3.6141025633333332</v>
      </c>
      <c r="FE27" s="12">
        <f>IF('Données projet'!$A$218&gt;35,FE26+FD27-FM26,IF(A27&lt;'Données projet'!$A$218,$FB$205^A27,IF(A27='Données projet'!$A$218,'Données projet'!$B$218,FE26+FD27-FM26)))</f>
        <v>42.471478745296629</v>
      </c>
      <c r="FF27" s="17">
        <f>FE27*VLOOKUP('Données projet'!$B$16,Paramètres!$A$1:$I$89,3,0)*VLOOKUP('Données projet'!$B$16,Paramètres!$A$1:$I$89,5,0)</f>
        <v>28.489867942344983</v>
      </c>
      <c r="FG27" s="13">
        <f t="shared" si="47"/>
        <v>8.890302414497512</v>
      </c>
      <c r="FH27" s="20">
        <f t="shared" si="22"/>
        <v>65.103796704834011</v>
      </c>
      <c r="FI27" s="59">
        <f t="shared" si="23"/>
        <v>320.98915079664391</v>
      </c>
      <c r="FJ27" s="59">
        <f ca="1">AVERAGE(OFFSET($FI$3,0,0,'Données projet'!$E$16+1,1))-AVERAGE(OFFSET($H$3,0,0,'Données projet'!$E$16+1,1))</f>
        <v>552.1327469597087</v>
      </c>
      <c r="FK27" s="59">
        <f t="shared" si="48"/>
        <v>208.33496548935977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61.786914752311787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6.6486666666666672</v>
      </c>
      <c r="FZ27" s="12">
        <f>IF('Données projet'!$A$244&gt;35,FZ26+FY27-GH26,IF(A27&lt;'Données projet'!$A$244,$FW$205^A27,IF(A27='Données projet'!$A$244,'Données projet'!$B$244,FZ26+FY27-GH26)))</f>
        <v>69.164724561462748</v>
      </c>
      <c r="GA27" s="17">
        <f>FZ27*VLOOKUP('Données projet'!$B$17,Paramètres!$A$1:$I$89,3,0)*VLOOKUP('Données projet'!$B$17,Paramètres!$A$1:$I$89,5,0)</f>
        <v>32.36909109476457</v>
      </c>
      <c r="GB27" s="13">
        <f t="shared" si="49"/>
        <v>9.9518398597554256</v>
      </c>
      <c r="GC27" s="20">
        <f t="shared" si="25"/>
        <v>73.708954745788986</v>
      </c>
      <c r="GD27" s="59">
        <f t="shared" si="26"/>
        <v>329.59430883759887</v>
      </c>
      <c r="GE27" s="59">
        <f ca="1">AVERAGE(OFFSET($GD$3,0,0,'Données projet'!$E$17+1,1))-AVERAGE(OFFSET($H$3,0,0,'Données projet'!$E$17+1,1))</f>
        <v>337.47103484642059</v>
      </c>
      <c r="GF27" s="59">
        <f t="shared" si="50"/>
        <v>252.98767501756402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61.786914752311787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2.5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9.1666666666666661</v>
      </c>
      <c r="H28" s="66">
        <f t="shared" si="1"/>
        <v>220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61.929393419651348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259</v>
      </c>
      <c r="L28" s="12">
        <f>VLOOKUP(A28,'Données projet'!$A$35:$I$55,9,0)</f>
        <v>13</v>
      </c>
      <c r="M28" s="12">
        <f t="array" ref="M28">INDEX(L:L,MIN(IF(ISNUMBER(L28:L224),ROW(L28:L224),"")))</f>
        <v>13</v>
      </c>
      <c r="N28" s="13">
        <f>IF('Données projet'!$A$36&gt;35,N27+M28-V27,IF(A28&lt;'Données projet'!$A$36,$K$205^A28,IF(A28='Données projet'!$A$36,'Données projet'!$B$36,N27+M28-V27)))</f>
        <v>258.99999999999989</v>
      </c>
      <c r="O28" s="13">
        <f>N28*VLOOKUP('Données projet'!$B$9,Paramètres!$A$1:$I$89,3,0)*VLOOKUP('Données projet'!$B$9,Paramètres!$A$1:$I$89,5,0)</f>
        <v>234.34319999999988</v>
      </c>
      <c r="P28" s="13">
        <f t="shared" si="33"/>
        <v>57.220758006491614</v>
      </c>
      <c r="Q28" s="20">
        <f t="shared" si="2"/>
        <v>507.80722686130594</v>
      </c>
      <c r="R28" s="59">
        <f t="shared" si="0"/>
        <v>765.43722495558313</v>
      </c>
      <c r="S28" s="59">
        <f ca="1">AVERAGE(OFFSET($R$3,0,0,'Données projet'!$E$9+1,1))-AVERAGE(OFFSET($H$3,0,0,'Données projet'!$E$9+1,1))</f>
        <v>441.35963046694803</v>
      </c>
      <c r="T28" s="59">
        <f t="shared" si="34"/>
        <v>620.99339242993983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18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61.929393419651348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86</v>
      </c>
      <c r="AG28" s="12">
        <f>VLOOKUP(A28,'Données projet'!$A$61:$I$81,9,0)</f>
        <v>10</v>
      </c>
      <c r="AH28" s="12">
        <f t="array" ref="AH28">INDEX(AG:AG,MIN(IF(ISNUMBER(AG28:AG224),ROW(AG28:AG224),"")))</f>
        <v>10</v>
      </c>
      <c r="AI28" s="13">
        <f>IF('Données projet'!$A$62&gt;35,AI27+AH28-AQ27,IF(A28&lt;'Données projet'!$A$62,$AF$205^A28,IF(A28='Données projet'!$A$62,'Données projet'!$B$62,AI27+AH28-AQ27)))</f>
        <v>86</v>
      </c>
      <c r="AJ28" s="13">
        <f>AI28*VLOOKUP('Données projet'!$B$10,Paramètres!$A$1:$I$89,3,0)*VLOOKUP('Données projet'!$B$10,Paramètres!$A$1:$I$89,5,0)</f>
        <v>75.129600000000011</v>
      </c>
      <c r="AK28" s="13">
        <f t="shared" si="35"/>
        <v>20.942027818647581</v>
      </c>
      <c r="AL28" s="20">
        <f t="shared" si="4"/>
        <v>167.32475178414452</v>
      </c>
      <c r="AM28" s="59">
        <f t="shared" si="5"/>
        <v>424.95474987842169</v>
      </c>
      <c r="AN28" s="59">
        <f ca="1">AVERAGE(OFFSET($AM$3,0,0,'Données projet'!$E$10+1,1))-AVERAGE(OFFSET($H$3,0,0,'Données projet'!$E$10+1,1))</f>
        <v>273.89085939326111</v>
      </c>
      <c r="AO28" s="59">
        <f t="shared" si="36"/>
        <v>266.46247641705179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21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61.929393419651348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2.5115384616666665</v>
      </c>
      <c r="BD28" s="12">
        <f>IF('Données projet'!$A$88&gt;35,BD27+BC28-BL27,IF(A28&lt;'Données projet'!$A$88,$BA$205^A28,IF(A28='Données projet'!$A$88,'Données projet'!$B$88,BD27+BC28-BL27)))</f>
        <v>36.662119897691205</v>
      </c>
      <c r="BE28" s="13">
        <f>BD28*VLOOKUP('Données projet'!$B$11,Paramètres!$A$1:$I$89,3,0)*VLOOKUP('Données projet'!$B$11,Paramètres!$A$1:$I$89,5,0)</f>
        <v>34.887673294642951</v>
      </c>
      <c r="BF28" s="13">
        <f t="shared" si="37"/>
        <v>10.633030265067006</v>
      </c>
      <c r="BG28" s="20">
        <f t="shared" si="7"/>
        <v>79.281892033161512</v>
      </c>
      <c r="BH28" s="59">
        <f t="shared" si="8"/>
        <v>336.91189012743865</v>
      </c>
      <c r="BI28" s="59">
        <f ca="1">AVERAGE(OFFSET($BH$3,0,0,'Données projet'!$E$11+1,1))-AVERAGE(OFFSET($H$3,0,0,'Données projet'!$E$11+1,1))</f>
        <v>674.33345465979289</v>
      </c>
      <c r="BJ28" s="59">
        <f t="shared" si="38"/>
        <v>206.09542990296671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61.929393419651348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2.5115384616666665</v>
      </c>
      <c r="BY28" s="12">
        <f>IF('Données projet'!$A$114&gt;35,BY27+BX28-CG27,IF(A28&lt;'Données projet'!$A$114,$BV$205^A28,IF(A28='Données projet'!$A$114,'Données projet'!$B$114,BY27+BX28-CG27)))</f>
        <v>36.662119897691205</v>
      </c>
      <c r="BZ28" s="13">
        <f>BY28*VLOOKUP('Données projet'!$B$12,Paramètres!$A$1:$I$89,3,0)*VLOOKUP('Données projet'!$B$12,Paramètres!$A$1:$I$89,5,0)</f>
        <v>41.750822139490744</v>
      </c>
      <c r="CA28" s="13">
        <f t="shared" si="39"/>
        <v>12.461539172382071</v>
      </c>
      <c r="CB28" s="20">
        <f t="shared" si="10"/>
        <v>94.41986261817847</v>
      </c>
      <c r="CC28" s="59">
        <f t="shared" si="11"/>
        <v>352.0498607124556</v>
      </c>
      <c r="CD28" s="59">
        <f ca="1">AVERAGE(OFFSET($CC$3,0,0,'Données projet'!$E$12+1,1))-AVERAGE(OFFSET($H$3,0,0,'Données projet'!$E$12+1,1))</f>
        <v>792.99561449396947</v>
      </c>
      <c r="CE28" s="59">
        <f t="shared" si="40"/>
        <v>236.67982295656702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61.929393419651348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2.5115384616666665</v>
      </c>
      <c r="CT28" s="12">
        <f>IF('Données projet'!$A$140&gt;35,CT27+CS28-DB27,IF(A28&lt;'Données projet'!$A$140,$CQ$205^A28,IF(A28='Données projet'!$A$140,'Données projet'!$B$140,CT27+CS28-DB27)))</f>
        <v>36.662119897691205</v>
      </c>
      <c r="CU28" s="17">
        <f>CT28*VLOOKUP('Données projet'!$B$13,Paramètres!$A$1:$I$89,3,0)*VLOOKUP('Données projet'!$B$13,Paramètres!$A$1:$I$89,5,0)</f>
        <v>40.035034928278797</v>
      </c>
      <c r="CV28" s="13">
        <f t="shared" si="41"/>
        <v>12.007932445088725</v>
      </c>
      <c r="CW28" s="20">
        <f t="shared" si="13"/>
        <v>90.641501508615093</v>
      </c>
      <c r="CX28" s="59">
        <f t="shared" si="14"/>
        <v>348.27149960289222</v>
      </c>
      <c r="CY28" s="59">
        <f ca="1">AVERAGE(OFFSET($CX$3,0,0,'Données projet'!$E$13+1,1))-AVERAGE(OFFSET($H$3,0,0,'Données projet'!$E$13+1,1))</f>
        <v>763.36868301262712</v>
      </c>
      <c r="CZ28" s="59">
        <f t="shared" si="42"/>
        <v>229.04531240965548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61.929393419651348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145</v>
      </c>
      <c r="DM28" s="12">
        <f>VLOOKUP(A28,'Données projet'!$A$165:$I$185,9,0)</f>
        <v>11.4</v>
      </c>
      <c r="DN28" s="12">
        <f t="array" ref="DN28">INDEX(DM:DM,MIN(IF(ISNUMBER(DM28:DM224),ROW(DM28:DM224),"")))</f>
        <v>11.4</v>
      </c>
      <c r="DO28" s="12">
        <f>IF('Données projet'!$A$166&gt;35,DO27+DN28-DW27,IF(A28&lt;'Données projet'!$A$166,$DL$205^A28,IF(A28='Données projet'!$A$166,'Données projet'!$B$166,DO27+DN28-DW27)))</f>
        <v>145</v>
      </c>
      <c r="DP28" s="17">
        <f>DO28*VLOOKUP('Données projet'!$B$14,Paramètres!$A$1:$I$89,3,0)*VLOOKUP('Données projet'!$B$14,Paramètres!$A$1:$I$89,5,0)</f>
        <v>126.67200000000001</v>
      </c>
      <c r="DQ28" s="13">
        <f t="shared" si="43"/>
        <v>33.226199426361347</v>
      </c>
      <c r="DR28" s="20">
        <f t="shared" si="16"/>
        <v>278.48936400091276</v>
      </c>
      <c r="DS28" s="59">
        <f t="shared" si="17"/>
        <v>536.1193620951899</v>
      </c>
      <c r="DT28" s="59">
        <f ca="1">AVERAGE(OFFSET($DS$3,0,0,'Données projet'!$E$14+1,1))-AVERAGE(OFFSET($H$3,0,0,'Données projet'!$E$14+1,1))</f>
        <v>396.6970447595329</v>
      </c>
      <c r="DU28" s="59">
        <f t="shared" si="44"/>
        <v>369.61271293069467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31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61.929393419651348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126</v>
      </c>
      <c r="EH28" s="12">
        <f>VLOOKUP(A28,'Données projet'!$A$191:$I$211,9,0)</f>
        <v>10.199999999999999</v>
      </c>
      <c r="EI28" s="12">
        <f t="array" ref="EI28">INDEX(EH:EH,MIN(IF(ISNUMBER(EH28:EH224),ROW(EH28:EH224),"")))</f>
        <v>10.199999999999999</v>
      </c>
      <c r="EJ28" s="12">
        <f>IF('Données projet'!$A$192&gt;35,EJ27+EI28-ER27,IF(A28&lt;'Données projet'!$A$192,$EG$205^A28,IF(A28='Données projet'!$A$192,'Données projet'!$B$192,EJ27+EI28-ER27)))</f>
        <v>126</v>
      </c>
      <c r="EK28" s="17">
        <f>EJ28*VLOOKUP('Données projet'!$B$15,Paramètres!$A$1:$I$89,3,0)*VLOOKUP('Données projet'!$B$15,Paramètres!$A$1:$I$89,5,0)</f>
        <v>131.6952</v>
      </c>
      <c r="EL28" s="13">
        <f t="shared" si="45"/>
        <v>34.387774432362242</v>
      </c>
      <c r="EM28" s="20">
        <f t="shared" si="19"/>
        <v>289.26118046969754</v>
      </c>
      <c r="EN28" s="59">
        <f t="shared" si="20"/>
        <v>546.89117856397468</v>
      </c>
      <c r="EO28" s="59">
        <f ca="1">AVERAGE(OFFSET($EN$3,0,0,'Données projet'!$E$15+1,1))-AVERAGE(OFFSET($H$3,0,0,'Données projet'!$E$15+1,1))</f>
        <v>431.09356354216391</v>
      </c>
      <c r="EP28" s="59">
        <f t="shared" si="46"/>
        <v>386.91437941921049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26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61.929393419651348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3.6141025633333332</v>
      </c>
      <c r="FE28" s="12">
        <f>IF('Données projet'!$A$218&gt;35,FE27+FD28-FM27,IF(A28&lt;'Données projet'!$A$218,$FB$205^A28,IF(A28='Données projet'!$A$218,'Données projet'!$B$218,FE27+FD28-FM27)))</f>
        <v>49.65177436921914</v>
      </c>
      <c r="FF28" s="17">
        <f>FE28*VLOOKUP('Données projet'!$B$16,Paramètres!$A$1:$I$89,3,0)*VLOOKUP('Données projet'!$B$16,Paramètres!$A$1:$I$89,5,0)</f>
        <v>33.306410246872204</v>
      </c>
      <c r="FG28" s="13">
        <f t="shared" si="47"/>
        <v>10.206049089784695</v>
      </c>
      <c r="FH28" s="20">
        <f t="shared" si="22"/>
        <v>75.784200011344112</v>
      </c>
      <c r="FI28" s="59">
        <f t="shared" si="23"/>
        <v>333.41419810562127</v>
      </c>
      <c r="FJ28" s="59">
        <f ca="1">AVERAGE(OFFSET($FI$3,0,0,'Données projet'!$E$16+1,1))-AVERAGE(OFFSET($H$3,0,0,'Données projet'!$E$16+1,1))</f>
        <v>552.1327469597087</v>
      </c>
      <c r="FK28" s="59">
        <f t="shared" si="48"/>
        <v>208.33496548935977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61.929393419651348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6.6486666666666672</v>
      </c>
      <c r="FZ28" s="12">
        <f>IF('Données projet'!$A$244&gt;35,FZ27+FY28-GH27,IF(A28&lt;'Données projet'!$A$244,$FW$205^A28,IF(A28='Données projet'!$A$244,'Données projet'!$B$244,FZ27+FY28-GH27)))</f>
        <v>82.517585577832506</v>
      </c>
      <c r="GA28" s="17">
        <f>FZ28*VLOOKUP('Données projet'!$B$17,Paramètres!$A$1:$I$89,3,0)*VLOOKUP('Données projet'!$B$17,Paramètres!$A$1:$I$89,5,0)</f>
        <v>38.618230050425609</v>
      </c>
      <c r="GB28" s="13">
        <f t="shared" si="49"/>
        <v>11.631662674162071</v>
      </c>
      <c r="GC28" s="20">
        <f t="shared" si="25"/>
        <v>87.518563161990201</v>
      </c>
      <c r="GD28" s="59">
        <f t="shared" si="26"/>
        <v>345.14856125626733</v>
      </c>
      <c r="GE28" s="59">
        <f ca="1">AVERAGE(OFFSET($GD$3,0,0,'Données projet'!$E$17+1,1))-AVERAGE(OFFSET($H$3,0,0,'Données projet'!$E$17+1,1))</f>
        <v>337.47103484642059</v>
      </c>
      <c r="GF28" s="59">
        <f t="shared" si="50"/>
        <v>252.98767501756402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61.929393419651348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2.5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9.1666666666666661</v>
      </c>
      <c r="H29" s="66">
        <f t="shared" si="1"/>
        <v>220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62.069400400647147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10.6</v>
      </c>
      <c r="N29" s="13">
        <f>IF('Données projet'!$A$36&gt;35,N28+M29-V28,IF(A29&lt;'Données projet'!$A$36,$K$205^A29,IF(A29='Données projet'!$A$36,'Données projet'!$B$36,N28+M29-V28)))</f>
        <v>251.59999999999991</v>
      </c>
      <c r="O29" s="13">
        <f>N29*VLOOKUP('Données projet'!$B$9,Paramètres!$A$1:$I$89,3,0)*VLOOKUP('Données projet'!$B$9,Paramètres!$A$1:$I$89,5,0)</f>
        <v>227.64767999999992</v>
      </c>
      <c r="P29" s="13">
        <f t="shared" si="33"/>
        <v>55.773751036838313</v>
      </c>
      <c r="Q29" s="20">
        <f t="shared" si="2"/>
        <v>493.62565905582659</v>
      </c>
      <c r="R29" s="59">
        <f t="shared" si="0"/>
        <v>752.99123830264386</v>
      </c>
      <c r="S29" s="59">
        <f ca="1">AVERAGE(OFFSET($R$3,0,0,'Données projet'!$E$9+1,1))-AVERAGE(OFFSET($H$3,0,0,'Données projet'!$E$9+1,1))</f>
        <v>441.35963046694803</v>
      </c>
      <c r="T29" s="59">
        <f t="shared" si="34"/>
        <v>620.99339242993983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62.069400400647147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9.8000000000000007</v>
      </c>
      <c r="AI29" s="13">
        <f>IF('Données projet'!$A$62&gt;35,AI28+AH29-AQ28,IF(A29&lt;'Données projet'!$A$62,$AF$205^A29,IF(A29='Données projet'!$A$62,'Données projet'!$B$62,AI28+AH29-AQ28)))</f>
        <v>74.8</v>
      </c>
      <c r="AJ29" s="13">
        <f>AI29*VLOOKUP('Données projet'!$B$10,Paramètres!$A$1:$I$89,3,0)*VLOOKUP('Données projet'!$B$10,Paramètres!$A$1:$I$89,5,0)</f>
        <v>65.345280000000017</v>
      </c>
      <c r="AK29" s="13">
        <f t="shared" si="35"/>
        <v>18.512938248561991</v>
      </c>
      <c r="AL29" s="20">
        <f t="shared" si="4"/>
        <v>146.05306344957884</v>
      </c>
      <c r="AM29" s="59">
        <f t="shared" si="5"/>
        <v>405.41864269639609</v>
      </c>
      <c r="AN29" s="59">
        <f ca="1">AVERAGE(OFFSET($AM$3,0,0,'Données projet'!$E$10+1,1))-AVERAGE(OFFSET($H$3,0,0,'Données projet'!$E$10+1,1))</f>
        <v>273.89085939326111</v>
      </c>
      <c r="AO29" s="59">
        <f t="shared" si="36"/>
        <v>266.46247641705179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62.069400400647147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2.5115384616666665</v>
      </c>
      <c r="BD29" s="12">
        <f>IF('Données projet'!$A$88&gt;35,BD28+BC29-BL28,IF(A29&lt;'Données projet'!$A$88,$BA$205^A29,IF(A29='Données projet'!$A$88,'Données projet'!$B$88,BD28+BC29-BL28)))</f>
        <v>42.343453543840354</v>
      </c>
      <c r="BE29" s="13">
        <f>BD29*VLOOKUP('Données projet'!$B$11,Paramètres!$A$1:$I$89,3,0)*VLOOKUP('Données projet'!$B$11,Paramètres!$A$1:$I$89,5,0)</f>
        <v>40.294030392318483</v>
      </c>
      <c r="BF29" s="13">
        <f t="shared" si="37"/>
        <v>12.076546444667922</v>
      </c>
      <c r="BG29" s="20">
        <f t="shared" si="7"/>
        <v>91.21208799108463</v>
      </c>
      <c r="BH29" s="59">
        <f t="shared" si="8"/>
        <v>350.57766723790189</v>
      </c>
      <c r="BI29" s="59">
        <f ca="1">AVERAGE(OFFSET($BH$3,0,0,'Données projet'!$E$11+1,1))-AVERAGE(OFFSET($H$3,0,0,'Données projet'!$E$11+1,1))</f>
        <v>674.33345465979289</v>
      </c>
      <c r="BJ29" s="59">
        <f t="shared" si="38"/>
        <v>206.09542990296671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62.069400400647147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2.5115384616666665</v>
      </c>
      <c r="BY29" s="12">
        <f>IF('Données projet'!$A$114&gt;35,BY28+BX29-CG28,IF(A29&lt;'Données projet'!$A$114,$BV$205^A29,IF(A29='Données projet'!$A$114,'Données projet'!$B$114,BY28+BX29-CG28)))</f>
        <v>42.343453543840354</v>
      </c>
      <c r="BZ29" s="13">
        <f>BY29*VLOOKUP('Données projet'!$B$12,Paramètres!$A$1:$I$89,3,0)*VLOOKUP('Données projet'!$B$12,Paramètres!$A$1:$I$89,5,0)</f>
        <v>48.220724895725397</v>
      </c>
      <c r="CA29" s="13">
        <f t="shared" si="39"/>
        <v>14.15328959250097</v>
      </c>
      <c r="CB29" s="20">
        <f t="shared" si="10"/>
        <v>108.63474190032758</v>
      </c>
      <c r="CC29" s="59">
        <f t="shared" si="11"/>
        <v>368.00032114714486</v>
      </c>
      <c r="CD29" s="59">
        <f ca="1">AVERAGE(OFFSET($CC$3,0,0,'Données projet'!$E$12+1,1))-AVERAGE(OFFSET($H$3,0,0,'Données projet'!$E$12+1,1))</f>
        <v>792.99561449396947</v>
      </c>
      <c r="CE29" s="59">
        <f t="shared" si="40"/>
        <v>236.67982295656702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62.069400400647147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2.5115384616666665</v>
      </c>
      <c r="CT29" s="12">
        <f>IF('Données projet'!$A$140&gt;35,CT28+CS29-DB28,IF(A29&lt;'Données projet'!$A$140,$CQ$205^A29,IF(A29='Données projet'!$A$140,'Données projet'!$B$140,CT28+CS29-DB28)))</f>
        <v>42.343453543840354</v>
      </c>
      <c r="CU29" s="17">
        <f>CT29*VLOOKUP('Données projet'!$B$13,Paramètres!$A$1:$I$89,3,0)*VLOOKUP('Données projet'!$B$13,Paramètres!$A$1:$I$89,5,0)</f>
        <v>46.239051269873663</v>
      </c>
      <c r="CV29" s="13">
        <f t="shared" si="41"/>
        <v>13.638102240145839</v>
      </c>
      <c r="CW29" s="20">
        <f t="shared" si="13"/>
        <v>104.28604236328397</v>
      </c>
      <c r="CX29" s="59">
        <f t="shared" si="14"/>
        <v>363.65162161010124</v>
      </c>
      <c r="CY29" s="59">
        <f ca="1">AVERAGE(OFFSET($CX$3,0,0,'Données projet'!$E$13+1,1))-AVERAGE(OFFSET($H$3,0,0,'Données projet'!$E$13+1,1))</f>
        <v>763.36868301262712</v>
      </c>
      <c r="CZ29" s="59">
        <f t="shared" si="42"/>
        <v>229.04531240965548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62.069400400647147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</v>
      </c>
      <c r="DO29" s="12">
        <f>IF('Données projet'!$A$166&gt;35,DO28+DN29-DW28,IF(A29&lt;'Données projet'!$A$166,$DL$205^A29,IF(A29='Données projet'!$A$166,'Données projet'!$B$166,DO28+DN29-DW28)))</f>
        <v>125</v>
      </c>
      <c r="DP29" s="17">
        <f>DO29*VLOOKUP('Données projet'!$B$14,Paramètres!$A$1:$I$89,3,0)*VLOOKUP('Données projet'!$B$14,Paramètres!$A$1:$I$89,5,0)</f>
        <v>109.2</v>
      </c>
      <c r="DQ29" s="13">
        <f t="shared" si="43"/>
        <v>29.142418334948612</v>
      </c>
      <c r="DR29" s="20">
        <f t="shared" si="16"/>
        <v>240.94637860003544</v>
      </c>
      <c r="DS29" s="59">
        <f t="shared" si="17"/>
        <v>500.31195784685269</v>
      </c>
      <c r="DT29" s="59">
        <f ca="1">AVERAGE(OFFSET($DS$3,0,0,'Données projet'!$E$14+1,1))-AVERAGE(OFFSET($H$3,0,0,'Données projet'!$E$14+1,1))</f>
        <v>396.6970447595329</v>
      </c>
      <c r="DU29" s="59">
        <f t="shared" si="44"/>
        <v>369.61271293069467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62.069400400647147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9.8000000000000007</v>
      </c>
      <c r="EJ29" s="12">
        <f>IF('Données projet'!$A$192&gt;35,EJ28+EI29-ER28,IF(A29&lt;'Données projet'!$A$192,$EG$205^A29,IF(A29='Données projet'!$A$192,'Données projet'!$B$192,EJ28+EI29-ER28)))</f>
        <v>109.80000000000001</v>
      </c>
      <c r="EK29" s="17">
        <f>EJ29*VLOOKUP('Données projet'!$B$15,Paramètres!$A$1:$I$89,3,0)*VLOOKUP('Données projet'!$B$15,Paramètres!$A$1:$I$89,5,0)</f>
        <v>114.76296000000004</v>
      </c>
      <c r="EL29" s="13">
        <f t="shared" si="45"/>
        <v>30.450391685635733</v>
      </c>
      <c r="EM29" s="20">
        <f t="shared" si="19"/>
        <v>252.91325418581559</v>
      </c>
      <c r="EN29" s="59">
        <f t="shared" si="20"/>
        <v>512.27883343263284</v>
      </c>
      <c r="EO29" s="59">
        <f ca="1">AVERAGE(OFFSET($EN$3,0,0,'Données projet'!$E$15+1,1))-AVERAGE(OFFSET($H$3,0,0,'Données projet'!$E$15+1,1))</f>
        <v>431.09356354216391</v>
      </c>
      <c r="EP29" s="59">
        <f t="shared" si="46"/>
        <v>386.91437941921049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62.069400400647147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3.6141025633333332</v>
      </c>
      <c r="FE29" s="12">
        <f>IF('Données projet'!$A$218&gt;35,FE28+FD29-FM28,IF(A29&lt;'Données projet'!$A$218,$FB$205^A29,IF(A29='Données projet'!$A$218,'Données projet'!$B$218,FE28+FD29-FM28)))</f>
        <v>58.045982170678677</v>
      </c>
      <c r="FF29" s="17">
        <f>FE29*VLOOKUP('Données projet'!$B$16,Paramètres!$A$1:$I$89,3,0)*VLOOKUP('Données projet'!$B$16,Paramètres!$A$1:$I$89,5,0)</f>
        <v>38.93724484009126</v>
      </c>
      <c r="FG29" s="13">
        <f t="shared" si="47"/>
        <v>11.716523596906512</v>
      </c>
      <c r="FH29" s="20">
        <f t="shared" si="22"/>
        <v>88.22198002777111</v>
      </c>
      <c r="FI29" s="59">
        <f t="shared" si="23"/>
        <v>347.58755927458839</v>
      </c>
      <c r="FJ29" s="59">
        <f ca="1">AVERAGE(OFFSET($FI$3,0,0,'Données projet'!$E$16+1,1))-AVERAGE(OFFSET($H$3,0,0,'Données projet'!$E$16+1,1))</f>
        <v>552.1327469597087</v>
      </c>
      <c r="FK29" s="59">
        <f t="shared" si="48"/>
        <v>208.33496548935977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62.069400400647147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6.6486666666666672</v>
      </c>
      <c r="FZ29" s="12">
        <f>IF('Données projet'!$A$244&gt;35,FZ28+FY29-GH28,IF(A29&lt;'Données projet'!$A$244,$FW$205^A29,IF(A29='Données projet'!$A$244,'Données projet'!$B$244,FZ28+FY29-GH28)))</f>
        <v>98.448334360733313</v>
      </c>
      <c r="GA29" s="17">
        <f>FZ29*VLOOKUP('Données projet'!$B$17,Paramètres!$A$1:$I$89,3,0)*VLOOKUP('Données projet'!$B$17,Paramètres!$A$1:$I$89,5,0)</f>
        <v>46.073820480823194</v>
      </c>
      <c r="GB29" s="13">
        <f t="shared" si="49"/>
        <v>13.595031519007989</v>
      </c>
      <c r="GC29" s="20">
        <f t="shared" si="25"/>
        <v>103.92325056637264</v>
      </c>
      <c r="GD29" s="59">
        <f t="shared" si="26"/>
        <v>363.28882981318992</v>
      </c>
      <c r="GE29" s="59">
        <f ca="1">AVERAGE(OFFSET($GD$3,0,0,'Données projet'!$E$17+1,1))-AVERAGE(OFFSET($H$3,0,0,'Données projet'!$E$17+1,1))</f>
        <v>337.47103484642059</v>
      </c>
      <c r="GF29" s="59">
        <f t="shared" si="50"/>
        <v>252.98767501756402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62.069400400647147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2.5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9.1666666666666661</v>
      </c>
      <c r="H30" s="66">
        <f t="shared" si="1"/>
        <v>220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62.206978573531387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10.6</v>
      </c>
      <c r="N30" s="13">
        <f>IF('Données projet'!$A$36&gt;35,N29+M30-V29,IF(A30&lt;'Données projet'!$A$36,$K$205^A30,IF(A30='Données projet'!$A$36,'Données projet'!$B$36,N29+M30-V29)))</f>
        <v>262.19999999999993</v>
      </c>
      <c r="O30" s="13">
        <f>N30*VLOOKUP('Données projet'!$B$9,Paramètres!$A$1:$I$89,3,0)*VLOOKUP('Données projet'!$B$9,Paramètres!$A$1:$I$89,5,0)</f>
        <v>237.23855999999992</v>
      </c>
      <c r="P30" s="13">
        <f t="shared" si="33"/>
        <v>57.84499363660688</v>
      </c>
      <c r="Q30" s="20">
        <f t="shared" si="2"/>
        <v>513.93718925042344</v>
      </c>
      <c r="R30" s="59">
        <f t="shared" si="0"/>
        <v>775.02944402003845</v>
      </c>
      <c r="S30" s="59">
        <f ca="1">AVERAGE(OFFSET($R$3,0,0,'Données projet'!$E$9+1,1))-AVERAGE(OFFSET($H$3,0,0,'Données projet'!$E$9+1,1))</f>
        <v>441.35963046694803</v>
      </c>
      <c r="T30" s="59">
        <f t="shared" si="34"/>
        <v>620.99339242993983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62.206978573531387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9.8000000000000007</v>
      </c>
      <c r="AI30" s="13">
        <f>IF('Données projet'!$A$62&gt;35,AI29+AH30-AQ29,IF(A30&lt;'Données projet'!$A$62,$AF$205^A30,IF(A30='Données projet'!$A$62,'Données projet'!$B$62,AI29+AH30-AQ29)))</f>
        <v>84.6</v>
      </c>
      <c r="AJ30" s="13">
        <f>AI30*VLOOKUP('Données projet'!$B$10,Paramètres!$A$1:$I$89,3,0)*VLOOKUP('Données projet'!$B$10,Paramètres!$A$1:$I$89,5,0)</f>
        <v>73.906560000000013</v>
      </c>
      <c r="AK30" s="13">
        <f t="shared" si="35"/>
        <v>20.640506648584481</v>
      </c>
      <c r="AL30" s="20">
        <f t="shared" si="4"/>
        <v>164.6694744129513</v>
      </c>
      <c r="AM30" s="59">
        <f t="shared" si="5"/>
        <v>425.76172918256634</v>
      </c>
      <c r="AN30" s="59">
        <f ca="1">AVERAGE(OFFSET($AM$3,0,0,'Données projet'!$E$10+1,1))-AVERAGE(OFFSET($H$3,0,0,'Données projet'!$E$10+1,1))</f>
        <v>273.89085939326111</v>
      </c>
      <c r="AO30" s="59">
        <f t="shared" si="36"/>
        <v>266.46247641705179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62.206978573531387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2.5115384616666665</v>
      </c>
      <c r="BD30" s="12">
        <f>IF('Données projet'!$A$88&gt;35,BD29+BC30-BL29,IF(A30&lt;'Données projet'!$A$88,$BA$205^A30,IF(A30='Données projet'!$A$88,'Données projet'!$B$88,BD29+BC30-BL29)))</f>
        <v>48.90519323549205</v>
      </c>
      <c r="BE30" s="13">
        <f>BD30*VLOOKUP('Données projet'!$B$11,Paramètres!$A$1:$I$89,3,0)*VLOOKUP('Données projet'!$B$11,Paramètres!$A$1:$I$89,5,0)</f>
        <v>46.538181882894236</v>
      </c>
      <c r="BF30" s="13">
        <f t="shared" si="37"/>
        <v>13.716031121378769</v>
      </c>
      <c r="BG30" s="20">
        <f t="shared" si="7"/>
        <v>104.94275431577547</v>
      </c>
      <c r="BH30" s="59">
        <f t="shared" si="8"/>
        <v>366.03500908539053</v>
      </c>
      <c r="BI30" s="59">
        <f ca="1">AVERAGE(OFFSET($BH$3,0,0,'Données projet'!$E$11+1,1))-AVERAGE(OFFSET($H$3,0,0,'Données projet'!$E$11+1,1))</f>
        <v>674.33345465979289</v>
      </c>
      <c r="BJ30" s="59">
        <f t="shared" si="38"/>
        <v>206.09542990296671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62.206978573531387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2.5115384616666665</v>
      </c>
      <c r="BY30" s="12">
        <f>IF('Données projet'!$A$114&gt;35,BY29+BX30-CG29,IF(A30&lt;'Données projet'!$A$114,$BV$205^A30,IF(A30='Données projet'!$A$114,'Données projet'!$B$114,BY29+BX30-CG29)))</f>
        <v>48.90519323549205</v>
      </c>
      <c r="BZ30" s="13">
        <f>BY30*VLOOKUP('Données projet'!$B$12,Paramètres!$A$1:$I$89,3,0)*VLOOKUP('Données projet'!$B$12,Paramètres!$A$1:$I$89,5,0)</f>
        <v>55.693234056578341</v>
      </c>
      <c r="CA30" s="13">
        <f t="shared" si="39"/>
        <v>16.074708229714233</v>
      </c>
      <c r="CB30" s="20">
        <f t="shared" si="10"/>
        <v>124.99583281529289</v>
      </c>
      <c r="CC30" s="59">
        <f t="shared" si="11"/>
        <v>386.08808758490795</v>
      </c>
      <c r="CD30" s="59">
        <f ca="1">AVERAGE(OFFSET($CC$3,0,0,'Données projet'!$E$12+1,1))-AVERAGE(OFFSET($H$3,0,0,'Données projet'!$E$12+1,1))</f>
        <v>792.99561449396947</v>
      </c>
      <c r="CE30" s="59">
        <f t="shared" si="40"/>
        <v>236.67982295656702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62.206978573531387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2.5115384616666665</v>
      </c>
      <c r="CT30" s="12">
        <f>IF('Données projet'!$A$140&gt;35,CT29+CS30-DB29,IF(A30&lt;'Données projet'!$A$140,$CQ$205^A30,IF(A30='Données projet'!$A$140,'Données projet'!$B$140,CT29+CS30-DB29)))</f>
        <v>48.90519323549205</v>
      </c>
      <c r="CU30" s="17">
        <f>CT30*VLOOKUP('Données projet'!$B$13,Paramètres!$A$1:$I$89,3,0)*VLOOKUP('Données projet'!$B$13,Paramètres!$A$1:$I$89,5,0)</f>
        <v>53.404471013157313</v>
      </c>
      <c r="CV30" s="13">
        <f t="shared" si="41"/>
        <v>15.489580205686829</v>
      </c>
      <c r="CW30" s="20">
        <f t="shared" si="13"/>
        <v>119.99047253948687</v>
      </c>
      <c r="CX30" s="59">
        <f t="shared" si="14"/>
        <v>381.08272730910193</v>
      </c>
      <c r="CY30" s="59">
        <f ca="1">AVERAGE(OFFSET($CX$3,0,0,'Données projet'!$E$13+1,1))-AVERAGE(OFFSET($H$3,0,0,'Données projet'!$E$13+1,1))</f>
        <v>763.36868301262712</v>
      </c>
      <c r="CZ30" s="59">
        <f t="shared" si="42"/>
        <v>229.04531240965548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62.206978573531387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</v>
      </c>
      <c r="DO30" s="12">
        <f>IF('Données projet'!$A$166&gt;35,DO29+DN30-DW29,IF(A30&lt;'Données projet'!$A$166,$DL$205^A30,IF(A30='Données projet'!$A$166,'Données projet'!$B$166,DO29+DN30-DW29)))</f>
        <v>136</v>
      </c>
      <c r="DP30" s="17">
        <f>DO30*VLOOKUP('Données projet'!$B$14,Paramètres!$A$1:$I$89,3,0)*VLOOKUP('Données projet'!$B$14,Paramètres!$A$1:$I$89,5,0)</f>
        <v>118.80960000000002</v>
      </c>
      <c r="DQ30" s="13">
        <f t="shared" si="43"/>
        <v>31.39719715333722</v>
      </c>
      <c r="DR30" s="20">
        <f t="shared" si="16"/>
        <v>261.61017170872901</v>
      </c>
      <c r="DS30" s="59">
        <f t="shared" si="17"/>
        <v>522.70242647834402</v>
      </c>
      <c r="DT30" s="59">
        <f ca="1">AVERAGE(OFFSET($DS$3,0,0,'Données projet'!$E$14+1,1))-AVERAGE(OFFSET($H$3,0,0,'Données projet'!$E$14+1,1))</f>
        <v>396.6970447595329</v>
      </c>
      <c r="DU30" s="59">
        <f t="shared" si="44"/>
        <v>369.61271293069467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62.206978573531387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9.8000000000000007</v>
      </c>
      <c r="EJ30" s="12">
        <f>IF('Données projet'!$A$192&gt;35,EJ29+EI30-ER29,IF(A30&lt;'Données projet'!$A$192,$EG$205^A30,IF(A30='Données projet'!$A$192,'Données projet'!$B$192,EJ29+EI30-ER29)))</f>
        <v>119.60000000000001</v>
      </c>
      <c r="EK30" s="17">
        <f>EJ30*VLOOKUP('Données projet'!$B$15,Paramètres!$A$1:$I$89,3,0)*VLOOKUP('Données projet'!$B$15,Paramètres!$A$1:$I$89,5,0)</f>
        <v>125.00592000000002</v>
      </c>
      <c r="EL30" s="13">
        <f t="shared" si="45"/>
        <v>32.839756328142556</v>
      </c>
      <c r="EM30" s="20">
        <f t="shared" si="19"/>
        <v>274.91455293818166</v>
      </c>
      <c r="EN30" s="59">
        <f t="shared" si="20"/>
        <v>536.00680770779672</v>
      </c>
      <c r="EO30" s="59">
        <f ca="1">AVERAGE(OFFSET($EN$3,0,0,'Données projet'!$E$15+1,1))-AVERAGE(OFFSET($H$3,0,0,'Données projet'!$E$15+1,1))</f>
        <v>431.09356354216391</v>
      </c>
      <c r="EP30" s="59">
        <f t="shared" si="46"/>
        <v>386.91437941921049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62.206978573531387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3.6141025633333332</v>
      </c>
      <c r="FE30" s="12">
        <f>IF('Données projet'!$A$218&gt;35,FE29+FD30-FM29,IF(A30&lt;'Données projet'!$A$218,$FB$205^A30,IF(A30='Données projet'!$A$218,'Données projet'!$B$218,FE29+FD30-FM29)))</f>
        <v>67.859328069602995</v>
      </c>
      <c r="FF30" s="17">
        <f>FE30*VLOOKUP('Données projet'!$B$16,Paramètres!$A$1:$I$89,3,0)*VLOOKUP('Données projet'!$B$16,Paramètres!$A$1:$I$89,5,0)</f>
        <v>45.520037269089691</v>
      </c>
      <c r="FG30" s="13">
        <f t="shared" si="47"/>
        <v>13.450545258915959</v>
      </c>
      <c r="FH30" s="20">
        <f t="shared" si="22"/>
        <v>102.70709790294318</v>
      </c>
      <c r="FI30" s="59">
        <f t="shared" si="23"/>
        <v>363.79935267255826</v>
      </c>
      <c r="FJ30" s="59">
        <f ca="1">AVERAGE(OFFSET($FI$3,0,0,'Données projet'!$E$16+1,1))-AVERAGE(OFFSET($H$3,0,0,'Données projet'!$E$16+1,1))</f>
        <v>552.1327469597087</v>
      </c>
      <c r="FK30" s="59">
        <f t="shared" si="48"/>
        <v>208.33496548935977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62.206978573531387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6.6486666666666672</v>
      </c>
      <c r="FZ30" s="12">
        <f>IF('Données projet'!$A$244&gt;35,FZ29+FY30-GH29,IF(A30&lt;'Données projet'!$A$244,$FW$205^A30,IF(A30='Données projet'!$A$244,'Données projet'!$B$244,FZ29+FY30-GH29)))</f>
        <v>117.45465491426617</v>
      </c>
      <c r="GA30" s="17">
        <f>FZ30*VLOOKUP('Données projet'!$B$17,Paramètres!$A$1:$I$89,3,0)*VLOOKUP('Données projet'!$B$17,Paramètres!$A$1:$I$89,5,0)</f>
        <v>54.968778499876564</v>
      </c>
      <c r="GB30" s="13">
        <f t="shared" si="49"/>
        <v>15.889807603635226</v>
      </c>
      <c r="GC30" s="20">
        <f t="shared" si="25"/>
        <v>123.41203746361634</v>
      </c>
      <c r="GD30" s="59">
        <f t="shared" si="26"/>
        <v>384.50429223323141</v>
      </c>
      <c r="GE30" s="59">
        <f ca="1">AVERAGE(OFFSET($GD$3,0,0,'Données projet'!$E$17+1,1))-AVERAGE(OFFSET($H$3,0,0,'Données projet'!$E$17+1,1))</f>
        <v>337.47103484642059</v>
      </c>
      <c r="GF30" s="59">
        <f t="shared" si="50"/>
        <v>252.98767501756402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62.206978573531387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2.5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9.1666666666666661</v>
      </c>
      <c r="H31" s="66">
        <f t="shared" si="1"/>
        <v>220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62.342170072694799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10.6</v>
      </c>
      <c r="N31" s="13">
        <f>IF('Données projet'!$A$36&gt;35,N30+M31-V30,IF(A31&lt;'Données projet'!$A$36,$K$205^A31,IF(A31='Données projet'!$A$36,'Données projet'!$B$36,N30+M31-V30)))</f>
        <v>272.79999999999995</v>
      </c>
      <c r="O31" s="13">
        <f>N31*VLOOKUP('Données projet'!$B$9,Paramètres!$A$1:$I$89,3,0)*VLOOKUP('Données projet'!$B$9,Paramètres!$A$1:$I$89,5,0)</f>
        <v>246.82943999999995</v>
      </c>
      <c r="P31" s="13">
        <f t="shared" si="33"/>
        <v>59.906509645447485</v>
      </c>
      <c r="Q31" s="20">
        <f t="shared" si="2"/>
        <v>534.23177896582081</v>
      </c>
      <c r="R31" s="59">
        <f t="shared" si="0"/>
        <v>797.04195812125727</v>
      </c>
      <c r="S31" s="59">
        <f ca="1">AVERAGE(OFFSET($R$3,0,0,'Données projet'!$E$9+1,1))-AVERAGE(OFFSET($H$3,0,0,'Données projet'!$E$9+1,1))</f>
        <v>441.35963046694803</v>
      </c>
      <c r="T31" s="59">
        <f t="shared" si="34"/>
        <v>620.99339242993983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62.342170072694799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9.8000000000000007</v>
      </c>
      <c r="AI31" s="13">
        <f>IF('Données projet'!$A$62&gt;35,AI30+AH31-AQ30,IF(A31&lt;'Données projet'!$A$62,$AF$205^A31,IF(A31='Données projet'!$A$62,'Données projet'!$B$62,AI30+AH31-AQ30)))</f>
        <v>94.399999999999991</v>
      </c>
      <c r="AJ31" s="13">
        <f>AI31*VLOOKUP('Données projet'!$B$10,Paramètres!$A$1:$I$89,3,0)*VLOOKUP('Données projet'!$B$10,Paramètres!$A$1:$I$89,5,0)</f>
        <v>82.467839999999995</v>
      </c>
      <c r="AK31" s="13">
        <f t="shared" si="35"/>
        <v>22.739512759227473</v>
      </c>
      <c r="AL31" s="20">
        <f t="shared" si="4"/>
        <v>183.23613938898782</v>
      </c>
      <c r="AM31" s="59">
        <f t="shared" si="5"/>
        <v>446.04631854442425</v>
      </c>
      <c r="AN31" s="59">
        <f ca="1">AVERAGE(OFFSET($AM$3,0,0,'Données projet'!$E$10+1,1))-AVERAGE(OFFSET($H$3,0,0,'Données projet'!$E$10+1,1))</f>
        <v>273.89085939326111</v>
      </c>
      <c r="AO31" s="59">
        <f t="shared" si="36"/>
        <v>266.46247641705179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62.342170072694799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2.5115384616666665</v>
      </c>
      <c r="BD31" s="12">
        <f>IF('Données projet'!$A$88&gt;35,BD30+BC31-BL30,IF(A31&lt;'Données projet'!$A$88,$BA$205^A31,IF(A31='Données projet'!$A$88,'Données projet'!$B$88,BD30+BC31-BL30)))</f>
        <v>56.483770812991168</v>
      </c>
      <c r="BE31" s="13">
        <f>BD31*VLOOKUP('Données projet'!$B$11,Paramètres!$A$1:$I$89,3,0)*VLOOKUP('Données projet'!$B$11,Paramètres!$A$1:$I$89,5,0)</f>
        <v>53.749956305642392</v>
      </c>
      <c r="BF31" s="13">
        <f t="shared" si="37"/>
        <v>15.57808853587397</v>
      </c>
      <c r="BG31" s="20">
        <f t="shared" si="7"/>
        <v>120.74634476564098</v>
      </c>
      <c r="BH31" s="59">
        <f t="shared" si="8"/>
        <v>383.55652392107743</v>
      </c>
      <c r="BI31" s="59">
        <f ca="1">AVERAGE(OFFSET($BH$3,0,0,'Données projet'!$E$11+1,1))-AVERAGE(OFFSET($H$3,0,0,'Données projet'!$E$11+1,1))</f>
        <v>674.33345465979289</v>
      </c>
      <c r="BJ31" s="59">
        <f t="shared" si="38"/>
        <v>206.09542990296671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62.342170072694799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2.5115384616666665</v>
      </c>
      <c r="BY31" s="12">
        <f>IF('Données projet'!$A$114&gt;35,BY30+BX31-CG30,IF(A31&lt;'Données projet'!$A$114,$BV$205^A31,IF(A31='Données projet'!$A$114,'Données projet'!$B$114,BY30+BX31-CG30)))</f>
        <v>56.483770812991168</v>
      </c>
      <c r="BZ31" s="13">
        <f>BY31*VLOOKUP('Données projet'!$B$12,Paramètres!$A$1:$I$89,3,0)*VLOOKUP('Données projet'!$B$12,Paramètres!$A$1:$I$89,5,0)</f>
        <v>64.323718201834339</v>
      </c>
      <c r="CA31" s="13">
        <f t="shared" si="39"/>
        <v>18.256974322588022</v>
      </c>
      <c r="CB31" s="20">
        <f t="shared" si="10"/>
        <v>143.82803948003559</v>
      </c>
      <c r="CC31" s="59">
        <f t="shared" si="11"/>
        <v>406.63821863547207</v>
      </c>
      <c r="CD31" s="59">
        <f ca="1">AVERAGE(OFFSET($CC$3,0,0,'Données projet'!$E$12+1,1))-AVERAGE(OFFSET($H$3,0,0,'Données projet'!$E$12+1,1))</f>
        <v>792.99561449396947</v>
      </c>
      <c r="CE31" s="59">
        <f t="shared" si="40"/>
        <v>236.67982295656702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62.342170072694799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2.5115384616666665</v>
      </c>
      <c r="CT31" s="12">
        <f>IF('Données projet'!$A$140&gt;35,CT30+CS31-DB30,IF(A31&lt;'Données projet'!$A$140,$CQ$205^A31,IF(A31='Données projet'!$A$140,'Données projet'!$B$140,CT30+CS31-DB30)))</f>
        <v>56.483770812991168</v>
      </c>
      <c r="CU31" s="17">
        <f>CT31*VLOOKUP('Données projet'!$B$13,Paramètres!$A$1:$I$89,3,0)*VLOOKUP('Données projet'!$B$13,Paramètres!$A$1:$I$89,5,0)</f>
        <v>61.680277727786354</v>
      </c>
      <c r="CV31" s="13">
        <f t="shared" si="41"/>
        <v>17.592410639226838</v>
      </c>
      <c r="CW31" s="20">
        <f t="shared" si="13"/>
        <v>138.06659890588131</v>
      </c>
      <c r="CX31" s="59">
        <f t="shared" si="14"/>
        <v>400.87677806131774</v>
      </c>
      <c r="CY31" s="59">
        <f ca="1">AVERAGE(OFFSET($CX$3,0,0,'Données projet'!$E$13+1,1))-AVERAGE(OFFSET($H$3,0,0,'Données projet'!$E$13+1,1))</f>
        <v>763.36868301262712</v>
      </c>
      <c r="CZ31" s="59">
        <f t="shared" si="42"/>
        <v>229.04531240965548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62.342170072694799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</v>
      </c>
      <c r="DO31" s="12">
        <f>IF('Données projet'!$A$166&gt;35,DO30+DN31-DW30,IF(A31&lt;'Données projet'!$A$166,$DL$205^A31,IF(A31='Données projet'!$A$166,'Données projet'!$B$166,DO30+DN31-DW30)))</f>
        <v>147</v>
      </c>
      <c r="DP31" s="17">
        <f>DO31*VLOOKUP('Données projet'!$B$14,Paramètres!$A$1:$I$89,3,0)*VLOOKUP('Données projet'!$B$14,Paramètres!$A$1:$I$89,5,0)</f>
        <v>128.41920000000002</v>
      </c>
      <c r="DQ31" s="13">
        <f t="shared" si="43"/>
        <v>33.630823177860762</v>
      </c>
      <c r="DR31" s="20">
        <f t="shared" si="16"/>
        <v>282.23712370144091</v>
      </c>
      <c r="DS31" s="59">
        <f t="shared" si="17"/>
        <v>545.04730285687742</v>
      </c>
      <c r="DT31" s="59">
        <f ca="1">AVERAGE(OFFSET($DS$3,0,0,'Données projet'!$E$14+1,1))-AVERAGE(OFFSET($H$3,0,0,'Données projet'!$E$14+1,1))</f>
        <v>396.6970447595329</v>
      </c>
      <c r="DU31" s="59">
        <f t="shared" si="44"/>
        <v>369.61271293069467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62.342170072694799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9.8000000000000007</v>
      </c>
      <c r="EJ31" s="12">
        <f>IF('Données projet'!$A$192&gt;35,EJ30+EI31-ER30,IF(A31&lt;'Données projet'!$A$192,$EG$205^A31,IF(A31='Données projet'!$A$192,'Données projet'!$B$192,EJ30+EI31-ER30)))</f>
        <v>129.4</v>
      </c>
      <c r="EK31" s="17">
        <f>EJ31*VLOOKUP('Données projet'!$B$15,Paramètres!$A$1:$I$89,3,0)*VLOOKUP('Données projet'!$B$15,Paramètres!$A$1:$I$89,5,0)</f>
        <v>135.24888000000001</v>
      </c>
      <c r="EL31" s="13">
        <f t="shared" si="45"/>
        <v>35.206413236083414</v>
      </c>
      <c r="EM31" s="20">
        <f t="shared" si="19"/>
        <v>296.87630238617862</v>
      </c>
      <c r="EN31" s="59">
        <f t="shared" si="20"/>
        <v>559.68648154161508</v>
      </c>
      <c r="EO31" s="59">
        <f ca="1">AVERAGE(OFFSET($EN$3,0,0,'Données projet'!$E$15+1,1))-AVERAGE(OFFSET($H$3,0,0,'Données projet'!$E$15+1,1))</f>
        <v>431.09356354216391</v>
      </c>
      <c r="EP31" s="59">
        <f t="shared" si="46"/>
        <v>386.91437941921049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62.342170072694799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3.6141025633333332</v>
      </c>
      <c r="FE31" s="12">
        <f>IF('Données projet'!$A$218&gt;35,FE30+FD31-FM30,IF(A31&lt;'Données projet'!$A$218,$FB$205^A31,IF(A31='Données projet'!$A$218,'Données projet'!$B$218,FE30+FD31-FM30)))</f>
        <v>79.33173380575721</v>
      </c>
      <c r="FF31" s="17">
        <f>FE31*VLOOKUP('Données projet'!$B$16,Paramètres!$A$1:$I$89,3,0)*VLOOKUP('Données projet'!$B$16,Paramètres!$A$1:$I$89,5,0)</f>
        <v>53.215727036901932</v>
      </c>
      <c r="FG31" s="13">
        <f t="shared" si="47"/>
        <v>15.441198600062037</v>
      </c>
      <c r="FH31" s="20">
        <f t="shared" si="22"/>
        <v>119.57747881771223</v>
      </c>
      <c r="FI31" s="59">
        <f t="shared" si="23"/>
        <v>382.38765797314869</v>
      </c>
      <c r="FJ31" s="59">
        <f ca="1">AVERAGE(OFFSET($FI$3,0,0,'Données projet'!$E$16+1,1))-AVERAGE(OFFSET($H$3,0,0,'Données projet'!$E$16+1,1))</f>
        <v>552.1327469597087</v>
      </c>
      <c r="FK31" s="59">
        <f t="shared" si="48"/>
        <v>208.33496548935977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62.342170072694799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6.6486666666666672</v>
      </c>
      <c r="FZ31" s="12">
        <f>IF('Données projet'!$A$244&gt;35,FZ30+FY31-GH30,IF(A31&lt;'Données projet'!$A$244,$FW$205^A31,IF(A31='Données projet'!$A$244,'Données projet'!$B$244,FZ30+FY31-GH30)))</f>
        <v>140.13031353562246</v>
      </c>
      <c r="GA31" s="17">
        <f>FZ31*VLOOKUP('Données projet'!$B$17,Paramètres!$A$1:$I$89,3,0)*VLOOKUP('Données projet'!$B$17,Paramètres!$A$1:$I$89,5,0)</f>
        <v>65.580986734671313</v>
      </c>
      <c r="GB31" s="13">
        <f t="shared" si="49"/>
        <v>18.571930879860723</v>
      </c>
      <c r="GC31" s="20">
        <f t="shared" si="25"/>
        <v>146.56633151197664</v>
      </c>
      <c r="GD31" s="59">
        <f t="shared" si="26"/>
        <v>409.37651066741307</v>
      </c>
      <c r="GE31" s="59">
        <f ca="1">AVERAGE(OFFSET($GD$3,0,0,'Données projet'!$E$17+1,1))-AVERAGE(OFFSET($H$3,0,0,'Données projet'!$E$17+1,1))</f>
        <v>337.47103484642059</v>
      </c>
      <c r="GF31" s="59">
        <f t="shared" si="50"/>
        <v>252.98767501756402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62.342170072694799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2.5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9.1666666666666661</v>
      </c>
      <c r="H32" s="66">
        <f t="shared" si="1"/>
        <v>220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62.475016301590642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10.6</v>
      </c>
      <c r="N32" s="13">
        <f>IF('Données projet'!$A$36&gt;35,N31+M32-V31,IF(A32&lt;'Données projet'!$A$36,$K$205^A32,IF(A32='Données projet'!$A$36,'Données projet'!$B$36,N31+M32-V31)))</f>
        <v>283.39999999999998</v>
      </c>
      <c r="O32" s="13">
        <f>N32*VLOOKUP('Données projet'!$B$9,Paramètres!$A$1:$I$89,3,0)*VLOOKUP('Données projet'!$B$9,Paramètres!$A$1:$I$89,5,0)</f>
        <v>256.42032</v>
      </c>
      <c r="P32" s="13">
        <f t="shared" si="33"/>
        <v>61.958720258016918</v>
      </c>
      <c r="Q32" s="20">
        <f t="shared" si="2"/>
        <v>554.51016178271277</v>
      </c>
      <c r="R32" s="59">
        <f t="shared" si="0"/>
        <v>819.02966599965634</v>
      </c>
      <c r="S32" s="59">
        <f ca="1">AVERAGE(OFFSET($R$3,0,0,'Données projet'!$E$9+1,1))-AVERAGE(OFFSET($H$3,0,0,'Données projet'!$E$9+1,1))</f>
        <v>441.35963046694803</v>
      </c>
      <c r="T32" s="59">
        <f t="shared" si="34"/>
        <v>620.99339242993983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62.475016301590642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9.8000000000000007</v>
      </c>
      <c r="AI32" s="13">
        <f>IF('Données projet'!$A$62&gt;35,AI31+AH32-AQ31,IF(A32&lt;'Données projet'!$A$62,$AF$205^A32,IF(A32='Données projet'!$A$62,'Données projet'!$B$62,AI31+AH32-AQ31)))</f>
        <v>104.19999999999999</v>
      </c>
      <c r="AJ32" s="13">
        <f>AI32*VLOOKUP('Données projet'!$B$10,Paramètres!$A$1:$I$89,3,0)*VLOOKUP('Données projet'!$B$10,Paramètres!$A$1:$I$89,5,0)</f>
        <v>91.029119999999992</v>
      </c>
      <c r="AK32" s="13">
        <f t="shared" si="35"/>
        <v>24.813259479575809</v>
      </c>
      <c r="AL32" s="20">
        <f t="shared" si="4"/>
        <v>201.75881092692782</v>
      </c>
      <c r="AM32" s="59">
        <f t="shared" si="5"/>
        <v>466.27831514387134</v>
      </c>
      <c r="AN32" s="59">
        <f ca="1">AVERAGE(OFFSET($AM$3,0,0,'Données projet'!$E$10+1,1))-AVERAGE(OFFSET($H$3,0,0,'Données projet'!$E$10+1,1))</f>
        <v>273.89085939326111</v>
      </c>
      <c r="AO32" s="59">
        <f t="shared" si="36"/>
        <v>266.46247641705179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62.475016301590642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2.5115384616666665</v>
      </c>
      <c r="BD32" s="12">
        <f>IF('Données projet'!$A$88&gt;35,BD31+BC32-BL31,IF(A32&lt;'Données projet'!$A$88,$BA$205^A32,IF(A32='Données projet'!$A$88,'Données projet'!$B$88,BD31+BC32-BL31)))</f>
        <v>65.236760233044663</v>
      </c>
      <c r="BE32" s="13">
        <f>BD32*VLOOKUP('Données projet'!$B$11,Paramètres!$A$1:$I$89,3,0)*VLOOKUP('Données projet'!$B$11,Paramètres!$A$1:$I$89,5,0)</f>
        <v>62.079301037765298</v>
      </c>
      <c r="BF32" s="13">
        <f t="shared" si="37"/>
        <v>17.692934660470044</v>
      </c>
      <c r="BG32" s="20">
        <f t="shared" si="7"/>
        <v>138.9366438410932</v>
      </c>
      <c r="BH32" s="59">
        <f t="shared" si="8"/>
        <v>403.45614805803672</v>
      </c>
      <c r="BI32" s="59">
        <f ca="1">AVERAGE(OFFSET($BH$3,0,0,'Données projet'!$E$11+1,1))-AVERAGE(OFFSET($H$3,0,0,'Données projet'!$E$11+1,1))</f>
        <v>674.33345465979289</v>
      </c>
      <c r="BJ32" s="59">
        <f t="shared" si="38"/>
        <v>206.09542990296671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62.475016301590642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2.5115384616666665</v>
      </c>
      <c r="BY32" s="12">
        <f>IF('Données projet'!$A$114&gt;35,BY31+BX32-CG31,IF(A32&lt;'Données projet'!$A$114,$BV$205^A32,IF(A32='Données projet'!$A$114,'Données projet'!$B$114,BY31+BX32-CG31)))</f>
        <v>65.236760233044663</v>
      </c>
      <c r="BZ32" s="13">
        <f>BY32*VLOOKUP('Données projet'!$B$12,Paramètres!$A$1:$I$89,3,0)*VLOOKUP('Données projet'!$B$12,Paramètres!$A$1:$I$89,5,0)</f>
        <v>74.291622553391264</v>
      </c>
      <c r="CA32" s="13">
        <f t="shared" si="39"/>
        <v>20.735499932714095</v>
      </c>
      <c r="CB32" s="20">
        <f t="shared" si="10"/>
        <v>165.50557166330015</v>
      </c>
      <c r="CC32" s="59">
        <f t="shared" si="11"/>
        <v>430.02507588024366</v>
      </c>
      <c r="CD32" s="59">
        <f ca="1">AVERAGE(OFFSET($CC$3,0,0,'Données projet'!$E$12+1,1))-AVERAGE(OFFSET($H$3,0,0,'Données projet'!$E$12+1,1))</f>
        <v>792.99561449396947</v>
      </c>
      <c r="CE32" s="59">
        <f t="shared" si="40"/>
        <v>236.67982295656702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62.475016301590642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2.5115384616666665</v>
      </c>
      <c r="CT32" s="12">
        <f>IF('Données projet'!$A$140&gt;35,CT31+CS32-DB31,IF(A32&lt;'Données projet'!$A$140,$CQ$205^A32,IF(A32='Données projet'!$A$140,'Données projet'!$B$140,CT31+CS32-DB31)))</f>
        <v>65.236760233044663</v>
      </c>
      <c r="CU32" s="17">
        <f>CT32*VLOOKUP('Données projet'!$B$13,Paramètres!$A$1:$I$89,3,0)*VLOOKUP('Données projet'!$B$13,Paramètres!$A$1:$I$89,5,0)</f>
        <v>71.238542174484763</v>
      </c>
      <c r="CV32" s="13">
        <f t="shared" si="41"/>
        <v>19.980716584272244</v>
      </c>
      <c r="CW32" s="20">
        <f t="shared" si="13"/>
        <v>158.87354233816845</v>
      </c>
      <c r="CX32" s="59">
        <f t="shared" si="14"/>
        <v>423.39304655511194</v>
      </c>
      <c r="CY32" s="59">
        <f ca="1">AVERAGE(OFFSET($CX$3,0,0,'Données projet'!$E$13+1,1))-AVERAGE(OFFSET($H$3,0,0,'Données projet'!$E$13+1,1))</f>
        <v>763.36868301262712</v>
      </c>
      <c r="CZ32" s="59">
        <f t="shared" si="42"/>
        <v>229.04531240965548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62.475016301590642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</v>
      </c>
      <c r="DO32" s="12">
        <f>IF('Données projet'!$A$166&gt;35,DO31+DN32-DW31,IF(A32&lt;'Données projet'!$A$166,$DL$205^A32,IF(A32='Données projet'!$A$166,'Données projet'!$B$166,DO31+DN32-DW31)))</f>
        <v>158</v>
      </c>
      <c r="DP32" s="17">
        <f>DO32*VLOOKUP('Données projet'!$B$14,Paramètres!$A$1:$I$89,3,0)*VLOOKUP('Données projet'!$B$14,Paramètres!$A$1:$I$89,5,0)</f>
        <v>138.02880000000002</v>
      </c>
      <c r="DQ32" s="13">
        <f t="shared" si="43"/>
        <v>35.845059256813073</v>
      </c>
      <c r="DR32" s="20">
        <f t="shared" si="16"/>
        <v>302.8303048722828</v>
      </c>
      <c r="DS32" s="59">
        <f t="shared" si="17"/>
        <v>567.34980908922626</v>
      </c>
      <c r="DT32" s="59">
        <f ca="1">AVERAGE(OFFSET($DS$3,0,0,'Données projet'!$E$14+1,1))-AVERAGE(OFFSET($H$3,0,0,'Données projet'!$E$14+1,1))</f>
        <v>396.6970447595329</v>
      </c>
      <c r="DU32" s="59">
        <f t="shared" si="44"/>
        <v>369.61271293069467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62.475016301590642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9.8000000000000007</v>
      </c>
      <c r="EJ32" s="12">
        <f>IF('Données projet'!$A$192&gt;35,EJ31+EI32-ER31,IF(A32&lt;'Données projet'!$A$192,$EG$205^A32,IF(A32='Données projet'!$A$192,'Données projet'!$B$192,EJ31+EI32-ER31)))</f>
        <v>139.20000000000002</v>
      </c>
      <c r="EK32" s="17">
        <f>EJ32*VLOOKUP('Données projet'!$B$15,Paramètres!$A$1:$I$89,3,0)*VLOOKUP('Données projet'!$B$15,Paramètres!$A$1:$I$89,5,0)</f>
        <v>145.49184000000002</v>
      </c>
      <c r="EL32" s="13">
        <f t="shared" si="45"/>
        <v>37.552277703979321</v>
      </c>
      <c r="EM32" s="20">
        <f t="shared" si="19"/>
        <v>318.80183833443067</v>
      </c>
      <c r="EN32" s="59">
        <f t="shared" si="20"/>
        <v>583.32134255137419</v>
      </c>
      <c r="EO32" s="59">
        <f ca="1">AVERAGE(OFFSET($EN$3,0,0,'Données projet'!$E$15+1,1))-AVERAGE(OFFSET($H$3,0,0,'Données projet'!$E$15+1,1))</f>
        <v>431.09356354216391</v>
      </c>
      <c r="EP32" s="59">
        <f t="shared" si="46"/>
        <v>386.91437941921049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62.475016301590642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3.6141025633333332</v>
      </c>
      <c r="FE32" s="12">
        <f>IF('Données projet'!$A$218&gt;35,FE31+FD32-FM31,IF(A32&lt;'Données projet'!$A$218,$FB$205^A32,IF(A32='Données projet'!$A$218,'Données projet'!$B$218,FE31+FD32-FM31)))</f>
        <v>92.743682669128148</v>
      </c>
      <c r="FF32" s="17">
        <f>FE32*VLOOKUP('Données projet'!$B$16,Paramètres!$A$1:$I$89,3,0)*VLOOKUP('Données projet'!$B$16,Paramètres!$A$1:$I$89,5,0)</f>
        <v>62.212462334451168</v>
      </c>
      <c r="FG32" s="13">
        <f t="shared" si="47"/>
        <v>17.726464586891709</v>
      </c>
      <c r="FH32" s="20">
        <f t="shared" si="22"/>
        <v>139.22696438800548</v>
      </c>
      <c r="FI32" s="59">
        <f t="shared" si="23"/>
        <v>403.74646860494897</v>
      </c>
      <c r="FJ32" s="59">
        <f ca="1">AVERAGE(OFFSET($FI$3,0,0,'Données projet'!$E$16+1,1))-AVERAGE(OFFSET($H$3,0,0,'Données projet'!$E$16+1,1))</f>
        <v>552.1327469597087</v>
      </c>
      <c r="FK32" s="59">
        <f t="shared" si="48"/>
        <v>208.33496548935977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62.475016301590642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6.6486666666666672</v>
      </c>
      <c r="FZ32" s="12">
        <f>IF('Données projet'!$A$244&gt;35,FZ31+FY32-GH31,IF(A32&lt;'Données projet'!$A$244,$FW$205^A32,IF(A32='Données projet'!$A$244,'Données projet'!$B$244,FZ31+FY32-GH31)))</f>
        <v>167.18370835047068</v>
      </c>
      <c r="GA32" s="17">
        <f>FZ32*VLOOKUP('Données projet'!$B$17,Paramètres!$A$1:$I$89,3,0)*VLOOKUP('Données projet'!$B$17,Paramètres!$A$1:$I$89,5,0)</f>
        <v>78.241975508020275</v>
      </c>
      <c r="GB32" s="13">
        <f t="shared" si="49"/>
        <v>21.706783694940079</v>
      </c>
      <c r="GC32" s="20">
        <f t="shared" si="25"/>
        <v>174.07742227848928</v>
      </c>
      <c r="GD32" s="59">
        <f t="shared" si="26"/>
        <v>438.5969264954328</v>
      </c>
      <c r="GE32" s="59">
        <f ca="1">AVERAGE(OFFSET($GD$3,0,0,'Données projet'!$E$17+1,1))-AVERAGE(OFFSET($H$3,0,0,'Données projet'!$E$17+1,1))</f>
        <v>337.47103484642059</v>
      </c>
      <c r="GF32" s="59">
        <f t="shared" si="50"/>
        <v>252.98767501756402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62.475016301590642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2.5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9.1666666666666661</v>
      </c>
      <c r="H33" s="66">
        <f t="shared" si="1"/>
        <v>220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62.605557945414816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294</v>
      </c>
      <c r="L33" s="12">
        <f>VLOOKUP(A33,'Données projet'!$A$35:$I$55,9,0)</f>
        <v>10.6</v>
      </c>
      <c r="M33" s="12">
        <f t="array" ref="M33">INDEX(L:L,MIN(IF(ISNUMBER(L33:L229),ROW(L33:L229),"")))</f>
        <v>10.6</v>
      </c>
      <c r="N33" s="13">
        <f>IF('Données projet'!$A$36&gt;35,N32+M33-V32,IF(A33&lt;'Données projet'!$A$36,$K$205^A33,IF(A33='Données projet'!$A$36,'Données projet'!$B$36,N32+M33-V32)))</f>
        <v>294</v>
      </c>
      <c r="O33" s="13">
        <f>N33*VLOOKUP('Données projet'!$B$9,Paramètres!$A$1:$I$89,3,0)*VLOOKUP('Données projet'!$B$9,Paramètres!$A$1:$I$89,5,0)</f>
        <v>266.01119999999997</v>
      </c>
      <c r="P33" s="13">
        <f t="shared" si="33"/>
        <v>64.00201337612566</v>
      </c>
      <c r="Q33" s="20">
        <f t="shared" si="2"/>
        <v>574.77301329675208</v>
      </c>
      <c r="R33" s="59">
        <f t="shared" si="0"/>
        <v>840.99339242993983</v>
      </c>
      <c r="S33" s="59">
        <f ca="1">AVERAGE(OFFSET($R$3,0,0,'Données projet'!$E$9+1,1))-AVERAGE(OFFSET($H$3,0,0,'Données projet'!$E$9+1,1))</f>
        <v>441.35963046694803</v>
      </c>
      <c r="T33" s="59">
        <f t="shared" si="34"/>
        <v>620.99339242993983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14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62.605557945414816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114</v>
      </c>
      <c r="AG33" s="12">
        <f>VLOOKUP(A33,'Données projet'!$A$61:$I$81,9,0)</f>
        <v>9.8000000000000007</v>
      </c>
      <c r="AH33" s="12">
        <f t="array" ref="AH33">INDEX(AG:AG,MIN(IF(ISNUMBER(AG33:AG229),ROW(AG33:AG229),"")))</f>
        <v>9.8000000000000007</v>
      </c>
      <c r="AI33" s="13">
        <f>IF('Données projet'!$A$62&gt;35,AI32+AH33-AQ32,IF(A33&lt;'Données projet'!$A$62,$AF$205^A33,IF(A33='Données projet'!$A$62,'Données projet'!$B$62,AI32+AH33-AQ32)))</f>
        <v>113.99999999999999</v>
      </c>
      <c r="AJ33" s="13">
        <f>AI33*VLOOKUP('Données projet'!$B$10,Paramètres!$A$1:$I$89,3,0)*VLOOKUP('Données projet'!$B$10,Paramètres!$A$1:$I$89,5,0)</f>
        <v>99.590400000000002</v>
      </c>
      <c r="AK33" s="13">
        <f t="shared" si="35"/>
        <v>26.864392698869324</v>
      </c>
      <c r="AL33" s="20">
        <f t="shared" si="4"/>
        <v>220.24209728386407</v>
      </c>
      <c r="AM33" s="59">
        <f t="shared" si="5"/>
        <v>486.46247641705179</v>
      </c>
      <c r="AN33" s="59">
        <f ca="1">AVERAGE(OFFSET($AM$3,0,0,'Données projet'!$E$10+1,1))-AVERAGE(OFFSET($H$3,0,0,'Données projet'!$E$10+1,1))</f>
        <v>273.89085939326111</v>
      </c>
      <c r="AO33" s="59">
        <f t="shared" si="36"/>
        <v>266.46247641705179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62.605557945414816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75.346153849999993</v>
      </c>
      <c r="BB33" s="12">
        <f>VLOOKUP(A33,'Données projet'!$A$87:$I$107,9,0)</f>
        <v>2.5115384616666665</v>
      </c>
      <c r="BC33" s="12">
        <f t="array" ref="BC33">INDEX(BB:BB,MIN(IF(ISNUMBER(BB33:BB229),ROW(BB33:BB229),"")))</f>
        <v>2.5115384616666665</v>
      </c>
      <c r="BD33" s="12">
        <f>IF('Données projet'!$A$88&gt;35,BD32+BC33-BL32,IF(A33&lt;'Données projet'!$A$88,$BA$205^A33,IF(A33='Données projet'!$A$88,'Données projet'!$B$88,BD32+BC33-BL32)))</f>
        <v>75.346153849999993</v>
      </c>
      <c r="BE33" s="13">
        <f>BD33*VLOOKUP('Données projet'!$B$11,Paramètres!$A$1:$I$89,3,0)*VLOOKUP('Données projet'!$B$11,Paramètres!$A$1:$I$89,5,0)</f>
        <v>71.699400003660003</v>
      </c>
      <c r="BF33" s="13">
        <f t="shared" si="37"/>
        <v>20.094887519658094</v>
      </c>
      <c r="BG33" s="20">
        <f t="shared" si="7"/>
        <v>159.87505076977902</v>
      </c>
      <c r="BH33" s="59">
        <f t="shared" si="8"/>
        <v>426.09542990296671</v>
      </c>
      <c r="BI33" s="59">
        <f ca="1">AVERAGE(OFFSET($BH$3,0,0,'Données projet'!$E$11+1,1))-AVERAGE(OFFSET($H$3,0,0,'Données projet'!$E$11+1,1))</f>
        <v>674.33345465979289</v>
      </c>
      <c r="BJ33" s="59">
        <f t="shared" si="38"/>
        <v>206.09542990296671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62.605557945414816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75.346153849999993</v>
      </c>
      <c r="BW33" s="12">
        <f>VLOOKUP(A33,'Données projet'!$A$113:$I$133,9,0)</f>
        <v>2.5115384616666665</v>
      </c>
      <c r="BX33" s="12">
        <f t="array" ref="BX33">INDEX(BW:BW,MIN(IF(ISNUMBER(BW33:BW229),ROW(BW33:BW229),"")))</f>
        <v>2.5115384616666665</v>
      </c>
      <c r="BY33" s="12">
        <f>IF('Données projet'!$A$114&gt;35,BY32+BX33-CG32,IF(A33&lt;'Données projet'!$A$114,$BV$205^A33,IF(A33='Données projet'!$A$114,'Données projet'!$B$114,BY32+BX33-CG32)))</f>
        <v>75.346153849999993</v>
      </c>
      <c r="BZ33" s="13">
        <f>BY33*VLOOKUP('Données projet'!$B$12,Paramètres!$A$1:$I$89,3,0)*VLOOKUP('Données projet'!$B$12,Paramètres!$A$1:$I$89,5,0)</f>
        <v>85.804200004379993</v>
      </c>
      <c r="CA33" s="13">
        <f t="shared" si="39"/>
        <v>23.550504583206237</v>
      </c>
      <c r="CB33" s="20">
        <f t="shared" si="10"/>
        <v>190.45944382337936</v>
      </c>
      <c r="CC33" s="59">
        <f t="shared" si="11"/>
        <v>456.67982295656702</v>
      </c>
      <c r="CD33" s="59">
        <f ca="1">AVERAGE(OFFSET($CC$3,0,0,'Données projet'!$E$12+1,1))-AVERAGE(OFFSET($H$3,0,0,'Données projet'!$E$12+1,1))</f>
        <v>792.99561449396947</v>
      </c>
      <c r="CE33" s="59">
        <f t="shared" si="40"/>
        <v>236.67982295656702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62.605557945414816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75.346153849999993</v>
      </c>
      <c r="CR33" s="12">
        <f>VLOOKUP(A33,'Données projet'!$A$139:$I$159,9,0)</f>
        <v>2.5115384616666665</v>
      </c>
      <c r="CS33" s="12">
        <f t="array" ref="CS33">INDEX(CR:CR,MIN(IF(ISNUMBER(CR33:CR229),ROW(CR33:CR229),"")))</f>
        <v>2.5115384616666665</v>
      </c>
      <c r="CT33" s="12">
        <f>IF('Données projet'!$A$140&gt;35,CT32+CS33-DB32,IF(A33&lt;'Données projet'!$A$140,$CQ$205^A33,IF(A33='Données projet'!$A$140,'Données projet'!$B$140,CT32+CS33-DB32)))</f>
        <v>75.346153849999993</v>
      </c>
      <c r="CU33" s="17">
        <f>CT33*VLOOKUP('Données projet'!$B$13,Paramètres!$A$1:$I$89,3,0)*VLOOKUP('Données projet'!$B$13,Paramètres!$A$1:$I$89,5,0)</f>
        <v>82.278000004199995</v>
      </c>
      <c r="CV33" s="13">
        <f t="shared" si="41"/>
        <v>22.693253551666679</v>
      </c>
      <c r="CW33" s="20">
        <f t="shared" si="13"/>
        <v>182.82493327646776</v>
      </c>
      <c r="CX33" s="59">
        <f t="shared" si="14"/>
        <v>449.04531240965548</v>
      </c>
      <c r="CY33" s="59">
        <f ca="1">AVERAGE(OFFSET($CX$3,0,0,'Données projet'!$E$13+1,1))-AVERAGE(OFFSET($H$3,0,0,'Données projet'!$E$13+1,1))</f>
        <v>763.36868301262712</v>
      </c>
      <c r="CZ33" s="59">
        <f t="shared" si="42"/>
        <v>229.04531240965548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62.605557945414816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169</v>
      </c>
      <c r="DM33" s="12">
        <f>VLOOKUP(A33,'Données projet'!$A$165:$I$185,9,0)</f>
        <v>11</v>
      </c>
      <c r="DN33" s="12">
        <f t="array" ref="DN33">INDEX(DM:DM,MIN(IF(ISNUMBER(DM33:DM229),ROW(DM33:DM229),"")))</f>
        <v>11</v>
      </c>
      <c r="DO33" s="12">
        <f>IF('Données projet'!$A$166&gt;35,DO32+DN33-DW32,IF(A33&lt;'Données projet'!$A$166,$DL$205^A33,IF(A33='Données projet'!$A$166,'Données projet'!$B$166,DO32+DN33-DW32)))</f>
        <v>169</v>
      </c>
      <c r="DP33" s="17">
        <f>DO33*VLOOKUP('Données projet'!$B$14,Paramètres!$A$1:$I$89,3,0)*VLOOKUP('Données projet'!$B$14,Paramètres!$A$1:$I$89,5,0)</f>
        <v>147.63840000000002</v>
      </c>
      <c r="DQ33" s="13">
        <f t="shared" si="43"/>
        <v>38.04140887895133</v>
      </c>
      <c r="DR33" s="20">
        <f t="shared" si="16"/>
        <v>323.39233379750692</v>
      </c>
      <c r="DS33" s="59">
        <f t="shared" si="17"/>
        <v>589.61271293069467</v>
      </c>
      <c r="DT33" s="59">
        <f ca="1">AVERAGE(OFFSET($DS$3,0,0,'Données projet'!$E$14+1,1))-AVERAGE(OFFSET($H$3,0,0,'Données projet'!$E$14+1,1))</f>
        <v>396.6970447595329</v>
      </c>
      <c r="DU33" s="59">
        <f t="shared" si="44"/>
        <v>369.61271293069467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32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62.605557945414816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149</v>
      </c>
      <c r="EH33" s="12">
        <f>VLOOKUP(A33,'Données projet'!$A$191:$I$211,9,0)</f>
        <v>9.8000000000000007</v>
      </c>
      <c r="EI33" s="12">
        <f t="array" ref="EI33">INDEX(EH:EH,MIN(IF(ISNUMBER(EH33:EH229),ROW(EH33:EH229),"")))</f>
        <v>9.8000000000000007</v>
      </c>
      <c r="EJ33" s="12">
        <f>IF('Données projet'!$A$192&gt;35,EJ32+EI33-ER32,IF(A33&lt;'Données projet'!$A$192,$EG$205^A33,IF(A33='Données projet'!$A$192,'Données projet'!$B$192,EJ32+EI33-ER32)))</f>
        <v>149.00000000000003</v>
      </c>
      <c r="EK33" s="17">
        <f>EJ33*VLOOKUP('Données projet'!$B$15,Paramètres!$A$1:$I$89,3,0)*VLOOKUP('Données projet'!$B$15,Paramètres!$A$1:$I$89,5,0)</f>
        <v>155.73480000000004</v>
      </c>
      <c r="EL33" s="13">
        <f t="shared" si="45"/>
        <v>39.878980068529806</v>
      </c>
      <c r="EM33" s="20">
        <f t="shared" si="19"/>
        <v>340.6940002860228</v>
      </c>
      <c r="EN33" s="59">
        <f t="shared" si="20"/>
        <v>606.91437941921049</v>
      </c>
      <c r="EO33" s="59">
        <f ca="1">AVERAGE(OFFSET($EN$3,0,0,'Données projet'!$E$15+1,1))-AVERAGE(OFFSET($H$3,0,0,'Données projet'!$E$15+1,1))</f>
        <v>431.09356354216391</v>
      </c>
      <c r="EP33" s="59">
        <f t="shared" si="46"/>
        <v>386.91437941921049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27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62.605557945414816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108.4230769</v>
      </c>
      <c r="FC33" s="12">
        <f>VLOOKUP(A33,'Données projet'!$A$217:$I$237,9,0)</f>
        <v>3.6141025633333332</v>
      </c>
      <c r="FD33" s="12">
        <f t="array" ref="FD33">INDEX(FC:FC,MIN(IF(ISNUMBER(FC33:FC229),ROW(FC33:FC229),"")))</f>
        <v>3.6141025633333332</v>
      </c>
      <c r="FE33" s="12">
        <f>IF('Données projet'!$A$218&gt;35,FE32+FD33-FM32,IF(A33&lt;'Données projet'!$A$218,$FB$205^A33,IF(A33='Données projet'!$A$218,'Données projet'!$B$218,FE32+FD33-FM32)))</f>
        <v>108.4230769</v>
      </c>
      <c r="FF33" s="17">
        <f>FE33*VLOOKUP('Données projet'!$B$16,Paramètres!$A$1:$I$89,3,0)*VLOOKUP('Données projet'!$B$16,Paramètres!$A$1:$I$89,5,0)</f>
        <v>72.730199984519999</v>
      </c>
      <c r="FG33" s="13">
        <f t="shared" si="47"/>
        <v>20.349945291751066</v>
      </c>
      <c r="FH33" s="20">
        <f t="shared" si="22"/>
        <v>162.11458635617211</v>
      </c>
      <c r="FI33" s="59">
        <f t="shared" si="23"/>
        <v>428.33496548935977</v>
      </c>
      <c r="FJ33" s="59">
        <f ca="1">AVERAGE(OFFSET($FI$3,0,0,'Données projet'!$E$16+1,1))-AVERAGE(OFFSET($H$3,0,0,'Données projet'!$E$16+1,1))</f>
        <v>552.1327469597087</v>
      </c>
      <c r="FK33" s="59">
        <f t="shared" si="48"/>
        <v>208.33496548935977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62.605557945414816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199.46</v>
      </c>
      <c r="FX33" s="12">
        <f>VLOOKUP(A33,'Données projet'!$A$243:$I$263,9,0)</f>
        <v>6.6486666666666672</v>
      </c>
      <c r="FY33" s="12">
        <f t="array" ref="FY33">INDEX(FX:FX,MIN(IF(ISNUMBER(FX33:FX229),ROW(FX33:FX229),"")))</f>
        <v>6.6486666666666672</v>
      </c>
      <c r="FZ33" s="12">
        <f>IF('Données projet'!$A$244&gt;35,FZ32+FY33-GH32,IF(A33&lt;'Données projet'!$A$244,$FW$205^A33,IF(A33='Données projet'!$A$244,'Données projet'!$B$244,FZ32+FY33-GH32)))</f>
        <v>199.46</v>
      </c>
      <c r="GA33" s="17">
        <f>FZ33*VLOOKUP('Données projet'!$B$17,Paramètres!$A$1:$I$89,3,0)*VLOOKUP('Données projet'!$B$17,Paramètres!$A$1:$I$89,5,0)</f>
        <v>93.347279999999998</v>
      </c>
      <c r="GB33" s="13">
        <f t="shared" si="49"/>
        <v>25.370784622608415</v>
      </c>
      <c r="GC33" s="20">
        <f t="shared" si="25"/>
        <v>206.7672958843763</v>
      </c>
      <c r="GD33" s="59">
        <f t="shared" si="26"/>
        <v>472.98767501756402</v>
      </c>
      <c r="GE33" s="59">
        <f ca="1">AVERAGE(OFFSET($GD$3,0,0,'Données projet'!$E$17+1,1))-AVERAGE(OFFSET($H$3,0,0,'Données projet'!$E$17+1,1))</f>
        <v>337.47103484642059</v>
      </c>
      <c r="GF33" s="59">
        <f t="shared" si="50"/>
        <v>252.98767501756402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62.605557945414816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2.5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9.1666666666666661</v>
      </c>
      <c r="H34" s="66">
        <f t="shared" si="1"/>
        <v>220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62.733834983566027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8.6</v>
      </c>
      <c r="N34" s="13">
        <f>IF('Données projet'!$A$36&gt;35,N33+M34-V33,IF(A34&lt;'Données projet'!$A$36,$K$205^A34,IF(A34='Données projet'!$A$36,'Données projet'!$B$36,N33+M34-V33)))</f>
        <v>288.60000000000002</v>
      </c>
      <c r="O34" s="13">
        <f>N34*VLOOKUP('Données projet'!$B$9,Paramètres!$A$1:$I$89,3,0)*VLOOKUP('Données projet'!$B$9,Paramètres!$A$1:$I$89,5,0)</f>
        <v>261.12528000000003</v>
      </c>
      <c r="P34" s="13">
        <f t="shared" si="33"/>
        <v>62.962181856353716</v>
      </c>
      <c r="Q34" s="20">
        <f t="shared" si="2"/>
        <v>564.45232939981599</v>
      </c>
      <c r="R34" s="59">
        <f t="shared" si="0"/>
        <v>831.14305767289147</v>
      </c>
      <c r="S34" s="59">
        <f ca="1">AVERAGE(OFFSET($R$3,0,0,'Données projet'!$E$9+1,1))-AVERAGE(OFFSET($H$3,0,0,'Données projet'!$E$9+1,1))</f>
        <v>441.35963046694803</v>
      </c>
      <c r="T34" s="59">
        <f t="shared" si="34"/>
        <v>620.99339242993983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62.733834983566027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8.6</v>
      </c>
      <c r="AI34" s="13">
        <f>IF('Données projet'!$A$62&gt;35,AI33+AH34-AQ33,IF(A34&lt;'Données projet'!$A$62,$AF$205^A34,IF(A34='Données projet'!$A$62,'Données projet'!$B$62,AI33+AH34-AQ33)))</f>
        <v>101.59999999999998</v>
      </c>
      <c r="AJ34" s="13">
        <f>AI34*VLOOKUP('Données projet'!$B$10,Paramètres!$A$1:$I$89,3,0)*VLOOKUP('Données projet'!$B$10,Paramètres!$A$1:$I$89,5,0)</f>
        <v>88.75775999999999</v>
      </c>
      <c r="AK34" s="13">
        <f t="shared" si="35"/>
        <v>24.265384701755004</v>
      </c>
      <c r="AL34" s="20">
        <f t="shared" si="4"/>
        <v>196.84864368888995</v>
      </c>
      <c r="AM34" s="59">
        <f t="shared" si="5"/>
        <v>463.53937196196534</v>
      </c>
      <c r="AN34" s="59">
        <f ca="1">AVERAGE(OFFSET($AM$3,0,0,'Données projet'!$E$10+1,1))-AVERAGE(OFFSET($H$3,0,0,'Données projet'!$E$10+1,1))</f>
        <v>273.89085939326111</v>
      </c>
      <c r="AO34" s="59">
        <f t="shared" si="36"/>
        <v>266.46247641705179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62.733834983566027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8.0511538458333352</v>
      </c>
      <c r="BD34" s="12">
        <f>IF('Données projet'!$A$88&gt;35,BD33+BC34-BL33,IF(A34&lt;'Données projet'!$A$88,$BA$205^A34,IF(A34='Données projet'!$A$88,'Données projet'!$B$88,BD33+BC34-BL33)))</f>
        <v>83.397307695833334</v>
      </c>
      <c r="BE34" s="13">
        <f>BD34*VLOOKUP('Données projet'!$B$11,Paramètres!$A$1:$I$89,3,0)*VLOOKUP('Données projet'!$B$11,Paramètres!$A$1:$I$89,5,0)</f>
        <v>79.360878003354998</v>
      </c>
      <c r="BF34" s="13">
        <f t="shared" si="37"/>
        <v>21.980842602078628</v>
      </c>
      <c r="BG34" s="20">
        <f t="shared" si="7"/>
        <v>176.5034967211302</v>
      </c>
      <c r="BH34" s="59">
        <f t="shared" si="8"/>
        <v>443.19422499420563</v>
      </c>
      <c r="BI34" s="59">
        <f ca="1">AVERAGE(OFFSET($BH$3,0,0,'Données projet'!$E$11+1,1))-AVERAGE(OFFSET($H$3,0,0,'Données projet'!$E$11+1,1))</f>
        <v>674.33345465979289</v>
      </c>
      <c r="BJ34" s="59">
        <f t="shared" si="38"/>
        <v>206.09542990296671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62.733834983566027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8.0511538458333352</v>
      </c>
      <c r="BY34" s="12">
        <f>IF('Données projet'!$A$114&gt;35,BY33+BX34-CG33,IF(A34&lt;'Données projet'!$A$114,$BV$205^A34,IF(A34='Données projet'!$A$114,'Données projet'!$B$114,BY33+BX34-CG33)))</f>
        <v>83.397307695833334</v>
      </c>
      <c r="BZ34" s="13">
        <f>BY34*VLOOKUP('Données projet'!$B$12,Paramètres!$A$1:$I$89,3,0)*VLOOKUP('Données projet'!$B$12,Paramètres!$A$1:$I$89,5,0)</f>
        <v>94.972854004015005</v>
      </c>
      <c r="CA34" s="13">
        <f t="shared" si="39"/>
        <v>25.760777906150501</v>
      </c>
      <c r="CB34" s="20">
        <f t="shared" si="10"/>
        <v>210.27774224353826</v>
      </c>
      <c r="CC34" s="59">
        <f t="shared" si="11"/>
        <v>476.96847051661371</v>
      </c>
      <c r="CD34" s="59">
        <f ca="1">AVERAGE(OFFSET($CC$3,0,0,'Données projet'!$E$12+1,1))-AVERAGE(OFFSET($H$3,0,0,'Données projet'!$E$12+1,1))</f>
        <v>792.99561449396947</v>
      </c>
      <c r="CE34" s="59">
        <f t="shared" si="40"/>
        <v>236.67982295656702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62.733834983566027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8.0511538458333352</v>
      </c>
      <c r="CT34" s="12">
        <f>IF('Données projet'!$A$140&gt;35,CT33+CS34-DB33,IF(A34&lt;'Données projet'!$A$140,$CQ$205^A34,IF(A34='Données projet'!$A$140,'Données projet'!$B$140,CT33+CS34-DB33)))</f>
        <v>83.397307695833334</v>
      </c>
      <c r="CU34" s="17">
        <f>CT34*VLOOKUP('Données projet'!$B$13,Paramètres!$A$1:$I$89,3,0)*VLOOKUP('Données projet'!$B$13,Paramètres!$A$1:$I$89,5,0)</f>
        <v>91.069860003849996</v>
      </c>
      <c r="CV34" s="13">
        <f t="shared" si="41"/>
        <v>24.823071737041204</v>
      </c>
      <c r="CW34" s="20">
        <f t="shared" si="13"/>
        <v>201.84685611538552</v>
      </c>
      <c r="CX34" s="59">
        <f t="shared" si="14"/>
        <v>468.53758438846091</v>
      </c>
      <c r="CY34" s="59">
        <f ca="1">AVERAGE(OFFSET($CX$3,0,0,'Données projet'!$E$13+1,1))-AVERAGE(OFFSET($H$3,0,0,'Données projet'!$E$13+1,1))</f>
        <v>763.36868301262712</v>
      </c>
      <c r="CZ34" s="59">
        <f t="shared" si="42"/>
        <v>229.04531240965548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62.733834983566027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10.4</v>
      </c>
      <c r="DO34" s="12">
        <f>IF('Données projet'!$A$166&gt;35,DO33+DN34-DW33,IF(A34&lt;'Données projet'!$A$166,$DL$205^A34,IF(A34='Données projet'!$A$166,'Données projet'!$B$166,DO33+DN34-DW33)))</f>
        <v>147.4</v>
      </c>
      <c r="DP34" s="17">
        <f>DO34*VLOOKUP('Données projet'!$B$14,Paramètres!$A$1:$I$89,3,0)*VLOOKUP('Données projet'!$B$14,Paramètres!$A$1:$I$89,5,0)</f>
        <v>128.76864000000003</v>
      </c>
      <c r="DQ34" s="13">
        <f t="shared" si="43"/>
        <v>33.711670780700224</v>
      </c>
      <c r="DR34" s="20">
        <f t="shared" si="16"/>
        <v>282.98654127638628</v>
      </c>
      <c r="DS34" s="59">
        <f t="shared" si="17"/>
        <v>549.6772695494617</v>
      </c>
      <c r="DT34" s="59">
        <f ca="1">AVERAGE(OFFSET($DS$3,0,0,'Données projet'!$E$14+1,1))-AVERAGE(OFFSET($H$3,0,0,'Données projet'!$E$14+1,1))</f>
        <v>396.6970447595329</v>
      </c>
      <c r="DU34" s="59">
        <f t="shared" si="44"/>
        <v>369.61271293069467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62.733834983566027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9.1999999999999993</v>
      </c>
      <c r="EJ34" s="12">
        <f>IF('Données projet'!$A$192&gt;35,EJ33+EI34-ER33,IF(A34&lt;'Données projet'!$A$192,$EG$205^A34,IF(A34='Données projet'!$A$192,'Données projet'!$B$192,EJ33+EI34-ER33)))</f>
        <v>131.20000000000002</v>
      </c>
      <c r="EK34" s="17">
        <f>EJ34*VLOOKUP('Données projet'!$B$15,Paramètres!$A$1:$I$89,3,0)*VLOOKUP('Données projet'!$B$15,Paramètres!$A$1:$I$89,5,0)</f>
        <v>137.13024000000001</v>
      </c>
      <c r="EL34" s="13">
        <f t="shared" si="45"/>
        <v>35.638793424767798</v>
      </c>
      <c r="EM34" s="20">
        <f t="shared" si="19"/>
        <v>300.90606654813729</v>
      </c>
      <c r="EN34" s="59">
        <f t="shared" si="20"/>
        <v>567.59679482121271</v>
      </c>
      <c r="EO34" s="59">
        <f ca="1">AVERAGE(OFFSET($EN$3,0,0,'Données projet'!$E$15+1,1))-AVERAGE(OFFSET($H$3,0,0,'Données projet'!$E$15+1,1))</f>
        <v>431.09356354216391</v>
      </c>
      <c r="EP34" s="59">
        <f t="shared" si="46"/>
        <v>386.91437941921049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62.733834983566027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16.154230774999998</v>
      </c>
      <c r="FE34" s="12">
        <f>IF('Données projet'!$A$218&gt;35,FE33+FD34-FM33,IF(A34&lt;'Données projet'!$A$218,$FB$205^A34,IF(A34='Données projet'!$A$218,'Données projet'!$B$218,FE33+FD34-FM33)))</f>
        <v>124.577307675</v>
      </c>
      <c r="FF34" s="17">
        <f>FE34*VLOOKUP('Données projet'!$B$16,Paramètres!$A$1:$I$89,3,0)*VLOOKUP('Données projet'!$B$16,Paramètres!$A$1:$I$89,5,0)</f>
        <v>83.566457988389999</v>
      </c>
      <c r="FG34" s="13">
        <f t="shared" si="47"/>
        <v>23.006975786595607</v>
      </c>
      <c r="FH34" s="20">
        <f t="shared" si="22"/>
        <v>185.61539715809991</v>
      </c>
      <c r="FI34" s="59">
        <f t="shared" si="23"/>
        <v>452.30612543117536</v>
      </c>
      <c r="FJ34" s="59">
        <f ca="1">AVERAGE(OFFSET($FI$3,0,0,'Données projet'!$E$16+1,1))-AVERAGE(OFFSET($H$3,0,0,'Données projet'!$E$16+1,1))</f>
        <v>552.1327469597087</v>
      </c>
      <c r="FK34" s="59">
        <f t="shared" si="48"/>
        <v>208.33496548935977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62.733834983566027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18.603333333333332</v>
      </c>
      <c r="FZ34" s="12">
        <f>IF('Données projet'!$A$244&gt;35,FZ33+FY34-GH33,IF(A34&lt;'Données projet'!$A$244,$FW$205^A34,IF(A34='Données projet'!$A$244,'Données projet'!$B$244,FZ33+FY34-GH33)))</f>
        <v>218.06333333333333</v>
      </c>
      <c r="GA34" s="17">
        <f>FZ34*VLOOKUP('Données projet'!$B$17,Paramètres!$A$1:$I$89,3,0)*VLOOKUP('Données projet'!$B$17,Paramètres!$A$1:$I$89,5,0)</f>
        <v>102.05364</v>
      </c>
      <c r="GB34" s="13">
        <f t="shared" si="49"/>
        <v>27.450668617991496</v>
      </c>
      <c r="GC34" s="20">
        <f t="shared" si="25"/>
        <v>225.55333750966852</v>
      </c>
      <c r="GD34" s="59">
        <f t="shared" si="26"/>
        <v>492.24406578274397</v>
      </c>
      <c r="GE34" s="59">
        <f ca="1">AVERAGE(OFFSET($GD$3,0,0,'Données projet'!$E$17+1,1))-AVERAGE(OFFSET($H$3,0,0,'Données projet'!$E$17+1,1))</f>
        <v>337.47103484642059</v>
      </c>
      <c r="GF34" s="59">
        <f t="shared" si="50"/>
        <v>252.98767501756402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62.733834983566027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2.5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9.1666666666666661</v>
      </c>
      <c r="H35" s="66">
        <f t="shared" si="1"/>
        <v>220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62.859886701889813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8.6</v>
      </c>
      <c r="N35" s="13">
        <f>IF('Données projet'!$A$36&gt;35,N34+M35-V34,IF(A35&lt;'Données projet'!$A$36,$K$205^A35,IF(A35='Données projet'!$A$36,'Données projet'!$B$36,N34+M35-V34)))</f>
        <v>297.20000000000005</v>
      </c>
      <c r="O35" s="13">
        <f>N35*VLOOKUP('Données projet'!$B$9,Paramètres!$A$1:$I$89,3,0)*VLOOKUP('Données projet'!$B$9,Paramètres!$A$1:$I$89,5,0)</f>
        <v>268.90656000000001</v>
      </c>
      <c r="P35" s="13">
        <f t="shared" si="33"/>
        <v>64.617158945843769</v>
      </c>
      <c r="Q35" s="20">
        <f t="shared" ref="Q35:Q66" si="53">(O35+P35)*0.475*44/12</f>
        <v>580.88714383067793</v>
      </c>
      <c r="R35" s="59">
        <f t="shared" si="0"/>
        <v>848.04006173760729</v>
      </c>
      <c r="S35" s="59">
        <f ca="1">AVERAGE(OFFSET($R$3,0,0,'Données projet'!$E$9+1,1))-AVERAGE(OFFSET($H$3,0,0,'Données projet'!$E$9+1,1))</f>
        <v>441.35963046694803</v>
      </c>
      <c r="T35" s="59">
        <f t="shared" si="34"/>
        <v>620.99339242993983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62.859886701889813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8.6</v>
      </c>
      <c r="AI35" s="13">
        <f>IF('Données projet'!$A$62&gt;35,AI34+AH35-AQ34,IF(A35&lt;'Données projet'!$A$62,$AF$205^A35,IF(A35='Données projet'!$A$62,'Données projet'!$B$62,AI34+AH35-AQ34)))</f>
        <v>110.19999999999997</v>
      </c>
      <c r="AJ35" s="13">
        <f>AI35*VLOOKUP('Données projet'!$B$10,Paramètres!$A$1:$I$89,3,0)*VLOOKUP('Données projet'!$B$10,Paramètres!$A$1:$I$89,5,0)</f>
        <v>96.270719999999983</v>
      </c>
      <c r="AK35" s="13">
        <f t="shared" si="35"/>
        <v>26.071592384845928</v>
      </c>
      <c r="AL35" s="20">
        <f t="shared" si="4"/>
        <v>213.07952740360665</v>
      </c>
      <c r="AM35" s="59">
        <f t="shared" si="5"/>
        <v>480.23244531053604</v>
      </c>
      <c r="AN35" s="59">
        <f ca="1">AVERAGE(OFFSET($AM$3,0,0,'Données projet'!$E$10+1,1))-AVERAGE(OFFSET($H$3,0,0,'Données projet'!$E$10+1,1))</f>
        <v>273.89085939326111</v>
      </c>
      <c r="AO35" s="59">
        <f t="shared" si="36"/>
        <v>266.46247641705179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62.859886701889813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8.0511538458333352</v>
      </c>
      <c r="BD35" s="12">
        <f>IF('Données projet'!$A$88&gt;35,BD34+BC35-BL34,IF(A35&lt;'Données projet'!$A$88,$BA$205^A35,IF(A35='Données projet'!$A$88,'Données projet'!$B$88,BD34+BC35-BL34)))</f>
        <v>91.448461541666674</v>
      </c>
      <c r="BE35" s="13">
        <f>BD35*VLOOKUP('Données projet'!$B$11,Paramètres!$A$1:$I$89,3,0)*VLOOKUP('Données projet'!$B$11,Paramètres!$A$1:$I$89,5,0)</f>
        <v>87.022356003050007</v>
      </c>
      <c r="BF35" s="13">
        <f t="shared" si="37"/>
        <v>23.845688832085941</v>
      </c>
      <c r="BG35" s="20">
        <f t="shared" si="7"/>
        <v>193.09517808786177</v>
      </c>
      <c r="BH35" s="59">
        <f t="shared" si="8"/>
        <v>460.24809599479113</v>
      </c>
      <c r="BI35" s="59">
        <f ca="1">AVERAGE(OFFSET($BH$3,0,0,'Données projet'!$E$11+1,1))-AVERAGE(OFFSET($H$3,0,0,'Données projet'!$E$11+1,1))</f>
        <v>674.33345465979289</v>
      </c>
      <c r="BJ35" s="59">
        <f t="shared" si="38"/>
        <v>206.09542990296671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62.859886701889813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8.0511538458333352</v>
      </c>
      <c r="BY35" s="12">
        <f>IF('Données projet'!$A$114&gt;35,BY34+BX35-CG34,IF(A35&lt;'Données projet'!$A$114,$BV$205^A35,IF(A35='Données projet'!$A$114,'Données projet'!$B$114,BY34+BX35-CG34)))</f>
        <v>91.448461541666674</v>
      </c>
      <c r="BZ35" s="13">
        <f>BY35*VLOOKUP('Données projet'!$B$12,Paramètres!$A$1:$I$89,3,0)*VLOOKUP('Données projet'!$B$12,Paramètres!$A$1:$I$89,5,0)</f>
        <v>104.14150800365</v>
      </c>
      <c r="CA35" s="13">
        <f t="shared" si="39"/>
        <v>27.946312393158635</v>
      </c>
      <c r="CB35" s="20">
        <f t="shared" si="10"/>
        <v>230.05295385777504</v>
      </c>
      <c r="CC35" s="59">
        <f t="shared" si="11"/>
        <v>497.2058717647044</v>
      </c>
      <c r="CD35" s="59">
        <f ca="1">AVERAGE(OFFSET($CC$3,0,0,'Données projet'!$E$12+1,1))-AVERAGE(OFFSET($H$3,0,0,'Données projet'!$E$12+1,1))</f>
        <v>792.99561449396947</v>
      </c>
      <c r="CE35" s="59">
        <f t="shared" si="40"/>
        <v>236.67982295656702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62.859886701889813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8.0511538458333352</v>
      </c>
      <c r="CT35" s="12">
        <f>IF('Données projet'!$A$140&gt;35,CT34+CS35-DB34,IF(A35&lt;'Données projet'!$A$140,$CQ$205^A35,IF(A35='Données projet'!$A$140,'Données projet'!$B$140,CT34+CS35-DB34)))</f>
        <v>91.448461541666674</v>
      </c>
      <c r="CU35" s="17">
        <f>CT35*VLOOKUP('Données projet'!$B$13,Paramètres!$A$1:$I$89,3,0)*VLOOKUP('Données projet'!$B$13,Paramètres!$A$1:$I$89,5,0)</f>
        <v>99.861720003500011</v>
      </c>
      <c r="CV35" s="13">
        <f t="shared" si="41"/>
        <v>26.929051593411444</v>
      </c>
      <c r="CW35" s="20">
        <f t="shared" si="13"/>
        <v>220.82726053128741</v>
      </c>
      <c r="CX35" s="59">
        <f t="shared" si="14"/>
        <v>487.98017843821674</v>
      </c>
      <c r="CY35" s="59">
        <f ca="1">AVERAGE(OFFSET($CX$3,0,0,'Données projet'!$E$13+1,1))-AVERAGE(OFFSET($H$3,0,0,'Données projet'!$E$13+1,1))</f>
        <v>763.36868301262712</v>
      </c>
      <c r="CZ35" s="59">
        <f t="shared" si="42"/>
        <v>229.04531240965548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62.859886701889813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10.4</v>
      </c>
      <c r="DO35" s="12">
        <f>IF('Données projet'!$A$166&gt;35,DO34+DN35-DW34,IF(A35&lt;'Données projet'!$A$166,$DL$205^A35,IF(A35='Données projet'!$A$166,'Données projet'!$B$166,DO34+DN35-DW34)))</f>
        <v>157.80000000000001</v>
      </c>
      <c r="DP35" s="17">
        <f>DO35*VLOOKUP('Données projet'!$B$14,Paramètres!$A$1:$I$89,3,0)*VLOOKUP('Données projet'!$B$14,Paramètres!$A$1:$I$89,5,0)</f>
        <v>137.85408000000001</v>
      </c>
      <c r="DQ35" s="13">
        <f t="shared" si="43"/>
        <v>35.804964283629964</v>
      </c>
      <c r="DR35" s="20">
        <f t="shared" si="16"/>
        <v>302.45616879398887</v>
      </c>
      <c r="DS35" s="59">
        <f t="shared" si="17"/>
        <v>569.60908670091817</v>
      </c>
      <c r="DT35" s="59">
        <f ca="1">AVERAGE(OFFSET($DS$3,0,0,'Données projet'!$E$14+1,1))-AVERAGE(OFFSET($H$3,0,0,'Données projet'!$E$14+1,1))</f>
        <v>396.6970447595329</v>
      </c>
      <c r="DU35" s="59">
        <f t="shared" si="44"/>
        <v>369.61271293069467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62.859886701889813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9.1999999999999993</v>
      </c>
      <c r="EJ35" s="12">
        <f>IF('Données projet'!$A$192&gt;35,EJ34+EI35-ER34,IF(A35&lt;'Données projet'!$A$192,$EG$205^A35,IF(A35='Données projet'!$A$192,'Données projet'!$B$192,EJ34+EI35-ER34)))</f>
        <v>140.4</v>
      </c>
      <c r="EK35" s="17">
        <f>EJ35*VLOOKUP('Données projet'!$B$15,Paramètres!$A$1:$I$89,3,0)*VLOOKUP('Données projet'!$B$15,Paramètres!$A$1:$I$89,5,0)</f>
        <v>146.74608000000003</v>
      </c>
      <c r="EL35" s="13">
        <f t="shared" si="45"/>
        <v>37.83817941034674</v>
      </c>
      <c r="EM35" s="20">
        <f t="shared" si="19"/>
        <v>321.48425180635394</v>
      </c>
      <c r="EN35" s="59">
        <f t="shared" si="20"/>
        <v>588.63716971328336</v>
      </c>
      <c r="EO35" s="59">
        <f ca="1">AVERAGE(OFFSET($EN$3,0,0,'Données projet'!$E$15+1,1))-AVERAGE(OFFSET($H$3,0,0,'Données projet'!$E$15+1,1))</f>
        <v>431.09356354216391</v>
      </c>
      <c r="EP35" s="59">
        <f t="shared" si="46"/>
        <v>386.91437941921049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62.859886701889813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16.154230774999998</v>
      </c>
      <c r="FE35" s="12">
        <f>IF('Données projet'!$A$218&gt;35,FE34+FD35-FM34,IF(A35&lt;'Données projet'!$A$218,$FB$205^A35,IF(A35='Données projet'!$A$218,'Données projet'!$B$218,FE34+FD35-FM34)))</f>
        <v>140.73153844999999</v>
      </c>
      <c r="FF35" s="17">
        <f>FE35*VLOOKUP('Données projet'!$B$16,Paramètres!$A$1:$I$89,3,0)*VLOOKUP('Données projet'!$B$16,Paramètres!$A$1:$I$89,5,0)</f>
        <v>94.402715992259999</v>
      </c>
      <c r="FG35" s="13">
        <f t="shared" si="47"/>
        <v>25.624084603206807</v>
      </c>
      <c r="FH35" s="20">
        <f t="shared" si="22"/>
        <v>209.04667770377137</v>
      </c>
      <c r="FI35" s="59">
        <f t="shared" si="23"/>
        <v>476.19959561070073</v>
      </c>
      <c r="FJ35" s="59">
        <f ca="1">AVERAGE(OFFSET($FI$3,0,0,'Données projet'!$E$16+1,1))-AVERAGE(OFFSET($H$3,0,0,'Données projet'!$E$16+1,1))</f>
        <v>552.1327469597087</v>
      </c>
      <c r="FK35" s="59">
        <f t="shared" si="48"/>
        <v>208.33496548935977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62.859886701889813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18.603333333333332</v>
      </c>
      <c r="FZ35" s="12">
        <f>IF('Données projet'!$A$244&gt;35,FZ34+FY35-GH34,IF(A35&lt;'Données projet'!$A$244,$FW$205^A35,IF(A35='Données projet'!$A$244,'Données projet'!$B$244,FZ34+FY35-GH34)))</f>
        <v>236.66666666666666</v>
      </c>
      <c r="GA35" s="17">
        <f>FZ35*VLOOKUP('Données projet'!$B$17,Paramètres!$A$1:$I$89,3,0)*VLOOKUP('Données projet'!$B$17,Paramètres!$A$1:$I$89,5,0)</f>
        <v>110.75999999999999</v>
      </c>
      <c r="GB35" s="13">
        <f t="shared" si="49"/>
        <v>29.509974682362923</v>
      </c>
      <c r="GC35" s="20">
        <f t="shared" si="25"/>
        <v>244.30353923844874</v>
      </c>
      <c r="GD35" s="59">
        <f t="shared" si="26"/>
        <v>511.45645714537807</v>
      </c>
      <c r="GE35" s="59">
        <f ca="1">AVERAGE(OFFSET($GD$3,0,0,'Données projet'!$E$17+1,1))-AVERAGE(OFFSET($H$3,0,0,'Données projet'!$E$17+1,1))</f>
        <v>337.47103484642059</v>
      </c>
      <c r="GF35" s="59">
        <f t="shared" si="50"/>
        <v>252.98767501756402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62.859886701889813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2.5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9.1666666666666661</v>
      </c>
      <c r="H36" s="66">
        <f t="shared" si="1"/>
        <v>220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62.983751704710102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8.6</v>
      </c>
      <c r="N36" s="13">
        <f>IF('Données projet'!$A$36&gt;35,N35+M36-V35,IF(A36&lt;'Données projet'!$A$36,$K$205^A36,IF(A36='Données projet'!$A$36,'Données projet'!$B$36,N35+M36-V35)))</f>
        <v>305.80000000000007</v>
      </c>
      <c r="O36" s="13">
        <f>N36*VLOOKUP('Données projet'!$B$9,Paramètres!$A$1:$I$89,3,0)*VLOOKUP('Données projet'!$B$9,Paramètres!$A$1:$I$89,5,0)</f>
        <v>276.68784000000005</v>
      </c>
      <c r="P36" s="13">
        <f t="shared" si="33"/>
        <v>66.266570237082931</v>
      </c>
      <c r="Q36" s="20">
        <f t="shared" si="53"/>
        <v>597.31226449625285</v>
      </c>
      <c r="R36" s="59">
        <f t="shared" si="0"/>
        <v>864.91935408018981</v>
      </c>
      <c r="S36" s="59">
        <f ca="1">AVERAGE(OFFSET($R$3,0,0,'Données projet'!$E$9+1,1))-AVERAGE(OFFSET($H$3,0,0,'Données projet'!$E$9+1,1))</f>
        <v>441.35963046694803</v>
      </c>
      <c r="T36" s="59">
        <f t="shared" si="34"/>
        <v>620.99339242993983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62.983751704710102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8.6</v>
      </c>
      <c r="AI36" s="13">
        <f>IF('Données projet'!$A$62&gt;35,AI35+AH36-AQ35,IF(A36&lt;'Données projet'!$A$62,$AF$205^A36,IF(A36='Données projet'!$A$62,'Données projet'!$B$62,AI35+AH36-AQ35)))</f>
        <v>118.79999999999997</v>
      </c>
      <c r="AJ36" s="13">
        <f>AI36*VLOOKUP('Données projet'!$B$10,Paramètres!$A$1:$I$89,3,0)*VLOOKUP('Données projet'!$B$10,Paramètres!$A$1:$I$89,5,0)</f>
        <v>103.78367999999999</v>
      </c>
      <c r="AK36" s="13">
        <f t="shared" si="35"/>
        <v>27.861449539780477</v>
      </c>
      <c r="AL36" s="20">
        <f t="shared" si="4"/>
        <v>229.28193394845096</v>
      </c>
      <c r="AM36" s="59">
        <f t="shared" si="5"/>
        <v>496.88902353238797</v>
      </c>
      <c r="AN36" s="59">
        <f ca="1">AVERAGE(OFFSET($AM$3,0,0,'Données projet'!$E$10+1,1))-AVERAGE(OFFSET($H$3,0,0,'Données projet'!$E$10+1,1))</f>
        <v>273.89085939326111</v>
      </c>
      <c r="AO36" s="59">
        <f t="shared" si="36"/>
        <v>266.46247641705179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62.983751704710102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8.0511538458333352</v>
      </c>
      <c r="BD36" s="12">
        <f>IF('Données projet'!$A$88&gt;35,BD35+BC36-BL35,IF(A36&lt;'Données projet'!$A$88,$BA$205^A36,IF(A36='Données projet'!$A$88,'Données projet'!$B$88,BD35+BC36-BL35)))</f>
        <v>99.499615387500015</v>
      </c>
      <c r="BE36" s="13">
        <f>BD36*VLOOKUP('Données projet'!$B$11,Paramètres!$A$1:$I$89,3,0)*VLOOKUP('Données projet'!$B$11,Paramètres!$A$1:$I$89,5,0)</f>
        <v>94.683834002745016</v>
      </c>
      <c r="BF36" s="13">
        <f t="shared" si="37"/>
        <v>25.691495958197862</v>
      </c>
      <c r="BG36" s="20">
        <f t="shared" si="7"/>
        <v>209.6536996819755</v>
      </c>
      <c r="BH36" s="59">
        <f t="shared" si="8"/>
        <v>477.26078926591254</v>
      </c>
      <c r="BI36" s="59">
        <f ca="1">AVERAGE(OFFSET($BH$3,0,0,'Données projet'!$E$11+1,1))-AVERAGE(OFFSET($H$3,0,0,'Données projet'!$E$11+1,1))</f>
        <v>674.33345465979289</v>
      </c>
      <c r="BJ36" s="59">
        <f t="shared" si="38"/>
        <v>206.09542990296671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62.983751704710102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8.0511538458333352</v>
      </c>
      <c r="BY36" s="12">
        <f>IF('Données projet'!$A$114&gt;35,BY35+BX36-CG35,IF(A36&lt;'Données projet'!$A$114,$BV$205^A36,IF(A36='Données projet'!$A$114,'Données projet'!$B$114,BY35+BX36-CG35)))</f>
        <v>99.499615387500015</v>
      </c>
      <c r="BZ36" s="13">
        <f>BY36*VLOOKUP('Données projet'!$B$12,Paramètres!$A$1:$I$89,3,0)*VLOOKUP('Données projet'!$B$12,Paramètres!$A$1:$I$89,5,0)</f>
        <v>113.31016200328503</v>
      </c>
      <c r="CA36" s="13">
        <f t="shared" si="39"/>
        <v>30.109533717024629</v>
      </c>
      <c r="CB36" s="20">
        <f t="shared" si="10"/>
        <v>249.78930337953932</v>
      </c>
      <c r="CC36" s="59">
        <f t="shared" si="11"/>
        <v>517.39639296347627</v>
      </c>
      <c r="CD36" s="59">
        <f ca="1">AVERAGE(OFFSET($CC$3,0,0,'Données projet'!$E$12+1,1))-AVERAGE(OFFSET($H$3,0,0,'Données projet'!$E$12+1,1))</f>
        <v>792.99561449396947</v>
      </c>
      <c r="CE36" s="59">
        <f t="shared" si="40"/>
        <v>236.67982295656702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62.983751704710102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8.0511538458333352</v>
      </c>
      <c r="CT36" s="12">
        <f>IF('Données projet'!$A$140&gt;35,CT35+CS36-DB35,IF(A36&lt;'Données projet'!$A$140,$CQ$205^A36,IF(A36='Données projet'!$A$140,'Données projet'!$B$140,CT35+CS36-DB35)))</f>
        <v>99.499615387500015</v>
      </c>
      <c r="CU36" s="17">
        <f>CT36*VLOOKUP('Données projet'!$B$13,Paramètres!$A$1:$I$89,3,0)*VLOOKUP('Données projet'!$B$13,Paramètres!$A$1:$I$89,5,0)</f>
        <v>108.65358000315001</v>
      </c>
      <c r="CV36" s="13">
        <f t="shared" si="41"/>
        <v>29.01353049777725</v>
      </c>
      <c r="CW36" s="20">
        <f t="shared" si="13"/>
        <v>239.77021745578165</v>
      </c>
      <c r="CX36" s="59">
        <f t="shared" si="14"/>
        <v>507.37730703971863</v>
      </c>
      <c r="CY36" s="59">
        <f ca="1">AVERAGE(OFFSET($CX$3,0,0,'Données projet'!$E$13+1,1))-AVERAGE(OFFSET($H$3,0,0,'Données projet'!$E$13+1,1))</f>
        <v>763.36868301262712</v>
      </c>
      <c r="CZ36" s="59">
        <f t="shared" si="42"/>
        <v>229.04531240965548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62.983751704710102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10.4</v>
      </c>
      <c r="DO36" s="12">
        <f>IF('Données projet'!$A$166&gt;35,DO35+DN36-DW35,IF(A36&lt;'Données projet'!$A$166,$DL$205^A36,IF(A36='Données projet'!$A$166,'Données projet'!$B$166,DO35+DN36-DW35)))</f>
        <v>168.20000000000002</v>
      </c>
      <c r="DP36" s="17">
        <f>DO36*VLOOKUP('Données projet'!$B$14,Paramètres!$A$1:$I$89,3,0)*VLOOKUP('Données projet'!$B$14,Paramètres!$A$1:$I$89,5,0)</f>
        <v>146.93952000000004</v>
      </c>
      <c r="DQ36" s="13">
        <f t="shared" si="43"/>
        <v>37.882248330654257</v>
      </c>
      <c r="DR36" s="20">
        <f t="shared" si="16"/>
        <v>321.89791317588953</v>
      </c>
      <c r="DS36" s="59">
        <f t="shared" si="17"/>
        <v>589.50500275982654</v>
      </c>
      <c r="DT36" s="59">
        <f ca="1">AVERAGE(OFFSET($DS$3,0,0,'Données projet'!$E$14+1,1))-AVERAGE(OFFSET($H$3,0,0,'Données projet'!$E$14+1,1))</f>
        <v>396.6970447595329</v>
      </c>
      <c r="DU36" s="59">
        <f t="shared" si="44"/>
        <v>369.61271293069467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62.983751704710102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9.1999999999999993</v>
      </c>
      <c r="EJ36" s="12">
        <f>IF('Données projet'!$A$192&gt;35,EJ35+EI36-ER35,IF(A36&lt;'Données projet'!$A$192,$EG$205^A36,IF(A36='Données projet'!$A$192,'Données projet'!$B$192,EJ35+EI36-ER35)))</f>
        <v>149.6</v>
      </c>
      <c r="EK36" s="17">
        <f>EJ36*VLOOKUP('Données projet'!$B$15,Paramètres!$A$1:$I$89,3,0)*VLOOKUP('Données projet'!$B$15,Paramètres!$A$1:$I$89,5,0)</f>
        <v>156.36192</v>
      </c>
      <c r="EL36" s="13">
        <f t="shared" si="45"/>
        <v>40.020841092261293</v>
      </c>
      <c r="EM36" s="20">
        <f t="shared" si="19"/>
        <v>342.03330890235503</v>
      </c>
      <c r="EN36" s="59">
        <f t="shared" si="20"/>
        <v>609.64039848629204</v>
      </c>
      <c r="EO36" s="59">
        <f ca="1">AVERAGE(OFFSET($EN$3,0,0,'Données projet'!$E$15+1,1))-AVERAGE(OFFSET($H$3,0,0,'Données projet'!$E$15+1,1))</f>
        <v>431.09356354216391</v>
      </c>
      <c r="EP36" s="59">
        <f t="shared" si="46"/>
        <v>386.91437941921049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62.983751704710102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16.154230774999998</v>
      </c>
      <c r="FE36" s="12">
        <f>IF('Données projet'!$A$218&gt;35,FE35+FD36-FM35,IF(A36&lt;'Données projet'!$A$218,$FB$205^A36,IF(A36='Données projet'!$A$218,'Données projet'!$B$218,FE35+FD36-FM35)))</f>
        <v>156.88576922499999</v>
      </c>
      <c r="FF36" s="17">
        <f>FE36*VLOOKUP('Données projet'!$B$16,Paramètres!$A$1:$I$89,3,0)*VLOOKUP('Données projet'!$B$16,Paramètres!$A$1:$I$89,5,0)</f>
        <v>105.23897399613</v>
      </c>
      <c r="FG36" s="13">
        <f t="shared" si="47"/>
        <v>28.206377460429295</v>
      </c>
      <c r="FH36" s="20">
        <f t="shared" si="22"/>
        <v>232.41732045350741</v>
      </c>
      <c r="FI36" s="59">
        <f t="shared" si="23"/>
        <v>500.02441003744445</v>
      </c>
      <c r="FJ36" s="59">
        <f ca="1">AVERAGE(OFFSET($FI$3,0,0,'Données projet'!$E$16+1,1))-AVERAGE(OFFSET($H$3,0,0,'Données projet'!$E$16+1,1))</f>
        <v>552.1327469597087</v>
      </c>
      <c r="FK36" s="59">
        <f t="shared" si="48"/>
        <v>208.33496548935977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62.983751704710102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18.603333333333332</v>
      </c>
      <c r="FZ36" s="12">
        <f>IF('Données projet'!$A$244&gt;35,FZ35+FY36-GH35,IF(A36&lt;'Données projet'!$A$244,$FW$205^A36,IF(A36='Données projet'!$A$244,'Données projet'!$B$244,FZ35+FY36-GH35)))</f>
        <v>255.26999999999998</v>
      </c>
      <c r="GA36" s="17">
        <f>FZ36*VLOOKUP('Données projet'!$B$17,Paramètres!$A$1:$I$89,3,0)*VLOOKUP('Données projet'!$B$17,Paramètres!$A$1:$I$89,5,0)</f>
        <v>119.46635999999998</v>
      </c>
      <c r="GB36" s="13">
        <f t="shared" si="49"/>
        <v>31.550504261171852</v>
      </c>
      <c r="GC36" s="20">
        <f t="shared" si="25"/>
        <v>263.0210385882076</v>
      </c>
      <c r="GD36" s="59">
        <f t="shared" si="26"/>
        <v>530.62812817214467</v>
      </c>
      <c r="GE36" s="59">
        <f ca="1">AVERAGE(OFFSET($GD$3,0,0,'Données projet'!$E$17+1,1))-AVERAGE(OFFSET($H$3,0,0,'Données projet'!$E$17+1,1))</f>
        <v>337.47103484642059</v>
      </c>
      <c r="GF36" s="59">
        <f t="shared" si="50"/>
        <v>252.98767501756402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62.983751704710102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2.5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9.1666666666666661</v>
      </c>
      <c r="H37" s="66">
        <f t="shared" si="1"/>
        <v>220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63.105467926652125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8.6</v>
      </c>
      <c r="N37" s="13">
        <f>IF('Données projet'!$A$36&gt;35,N36+M37-V36,IF(A37&lt;'Données projet'!$A$36,$K$205^A37,IF(A37='Données projet'!$A$36,'Données projet'!$B$36,N36+M37-V36)))</f>
        <v>314.40000000000009</v>
      </c>
      <c r="O37" s="13">
        <f>N37*VLOOKUP('Données projet'!$B$9,Paramètres!$A$1:$I$89,3,0)*VLOOKUP('Données projet'!$B$9,Paramètres!$A$1:$I$89,5,0)</f>
        <v>284.46912000000003</v>
      </c>
      <c r="P37" s="13">
        <f t="shared" si="33"/>
        <v>67.91059023737904</v>
      </c>
      <c r="Q37" s="20">
        <f t="shared" si="53"/>
        <v>613.72799533010186</v>
      </c>
      <c r="R37" s="59">
        <f t="shared" si="0"/>
        <v>881.78137772782634</v>
      </c>
      <c r="S37" s="59">
        <f ca="1">AVERAGE(OFFSET($R$3,0,0,'Données projet'!$E$9+1,1))-AVERAGE(OFFSET($H$3,0,0,'Données projet'!$E$9+1,1))</f>
        <v>441.35963046694803</v>
      </c>
      <c r="T37" s="59">
        <f t="shared" si="34"/>
        <v>620.99339242993983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63.105467926652125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8.6</v>
      </c>
      <c r="AI37" s="13">
        <f>IF('Données projet'!$A$62&gt;35,AI36+AH37-AQ36,IF(A37&lt;'Données projet'!$A$62,$AF$205^A37,IF(A37='Données projet'!$A$62,'Données projet'!$B$62,AI36+AH37-AQ36)))</f>
        <v>127.39999999999996</v>
      </c>
      <c r="AJ37" s="13">
        <f>AI37*VLOOKUP('Données projet'!$B$10,Paramètres!$A$1:$I$89,3,0)*VLOOKUP('Données projet'!$B$10,Paramètres!$A$1:$I$89,5,0)</f>
        <v>111.29663999999997</v>
      </c>
      <c r="AK37" s="13">
        <f t="shared" si="35"/>
        <v>29.636274399319749</v>
      </c>
      <c r="AL37" s="20">
        <f t="shared" si="4"/>
        <v>245.45815924548182</v>
      </c>
      <c r="AM37" s="59">
        <f t="shared" si="5"/>
        <v>513.51154164320621</v>
      </c>
      <c r="AN37" s="59">
        <f ca="1">AVERAGE(OFFSET($AM$3,0,0,'Données projet'!$E$10+1,1))-AVERAGE(OFFSET($H$3,0,0,'Données projet'!$E$10+1,1))</f>
        <v>273.89085939326111</v>
      </c>
      <c r="AO37" s="59">
        <f t="shared" si="36"/>
        <v>266.46247641705179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63.105467926652125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8.0511538458333352</v>
      </c>
      <c r="BD37" s="12">
        <f>IF('Données projet'!$A$88&gt;35,BD36+BC37-BL36,IF(A37&lt;'Données projet'!$A$88,$BA$205^A37,IF(A37='Données projet'!$A$88,'Données projet'!$B$88,BD36+BC37-BL36)))</f>
        <v>107.55076923333336</v>
      </c>
      <c r="BE37" s="13">
        <f>BD37*VLOOKUP('Données projet'!$B$11,Paramètres!$A$1:$I$89,3,0)*VLOOKUP('Données projet'!$B$11,Paramètres!$A$1:$I$89,5,0)</f>
        <v>102.34531200244002</v>
      </c>
      <c r="BF37" s="13">
        <f t="shared" si="37"/>
        <v>27.519979704909193</v>
      </c>
      <c r="BG37" s="20">
        <f t="shared" si="7"/>
        <v>226.18204972363321</v>
      </c>
      <c r="BH37" s="59">
        <f t="shared" si="8"/>
        <v>494.23543212135763</v>
      </c>
      <c r="BI37" s="59">
        <f ca="1">AVERAGE(OFFSET($BH$3,0,0,'Données projet'!$E$11+1,1))-AVERAGE(OFFSET($H$3,0,0,'Données projet'!$E$11+1,1))</f>
        <v>674.33345465979289</v>
      </c>
      <c r="BJ37" s="59">
        <f t="shared" si="38"/>
        <v>206.09542990296671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63.105467926652125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8.0511538458333352</v>
      </c>
      <c r="BY37" s="12">
        <f>IF('Données projet'!$A$114&gt;35,BY36+BX37-CG36,IF(A37&lt;'Données projet'!$A$114,$BV$205^A37,IF(A37='Données projet'!$A$114,'Données projet'!$B$114,BY36+BX37-CG36)))</f>
        <v>107.55076923333336</v>
      </c>
      <c r="BZ37" s="13">
        <f>BY37*VLOOKUP('Données projet'!$B$12,Paramètres!$A$1:$I$89,3,0)*VLOOKUP('Données projet'!$B$12,Paramètres!$A$1:$I$89,5,0)</f>
        <v>122.47881600292003</v>
      </c>
      <c r="CA37" s="13">
        <f t="shared" si="39"/>
        <v>32.252452646783134</v>
      </c>
      <c r="CB37" s="20">
        <f t="shared" si="10"/>
        <v>269.49029289823301</v>
      </c>
      <c r="CC37" s="59">
        <f t="shared" si="11"/>
        <v>537.54367529595743</v>
      </c>
      <c r="CD37" s="59">
        <f ca="1">AVERAGE(OFFSET($CC$3,0,0,'Données projet'!$E$12+1,1))-AVERAGE(OFFSET($H$3,0,0,'Données projet'!$E$12+1,1))</f>
        <v>792.99561449396947</v>
      </c>
      <c r="CE37" s="59">
        <f t="shared" si="40"/>
        <v>236.67982295656702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63.105467926652125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8.0511538458333352</v>
      </c>
      <c r="CT37" s="12">
        <f>IF('Données projet'!$A$140&gt;35,CT36+CS37-DB36,IF(A37&lt;'Données projet'!$A$140,$CQ$205^A37,IF(A37='Données projet'!$A$140,'Données projet'!$B$140,CT36+CS37-DB36)))</f>
        <v>107.55076923333336</v>
      </c>
      <c r="CU37" s="17">
        <f>CT37*VLOOKUP('Données projet'!$B$13,Paramètres!$A$1:$I$89,3,0)*VLOOKUP('Données projet'!$B$13,Paramètres!$A$1:$I$89,5,0)</f>
        <v>117.44544000280001</v>
      </c>
      <c r="CV37" s="13">
        <f t="shared" si="41"/>
        <v>31.078446026099012</v>
      </c>
      <c r="CW37" s="20">
        <f t="shared" si="13"/>
        <v>258.67910150033248</v>
      </c>
      <c r="CX37" s="59">
        <f t="shared" si="14"/>
        <v>526.7324838980569</v>
      </c>
      <c r="CY37" s="59">
        <f ca="1">AVERAGE(OFFSET($CX$3,0,0,'Données projet'!$E$13+1,1))-AVERAGE(OFFSET($H$3,0,0,'Données projet'!$E$13+1,1))</f>
        <v>763.36868301262712</v>
      </c>
      <c r="CZ37" s="59">
        <f t="shared" si="42"/>
        <v>229.04531240965548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63.105467926652125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10.4</v>
      </c>
      <c r="DO37" s="12">
        <f>IF('Données projet'!$A$166&gt;35,DO36+DN37-DW36,IF(A37&lt;'Données projet'!$A$166,$DL$205^A37,IF(A37='Données projet'!$A$166,'Données projet'!$B$166,DO36+DN37-DW36)))</f>
        <v>178.60000000000002</v>
      </c>
      <c r="DP37" s="17">
        <f>DO37*VLOOKUP('Données projet'!$B$14,Paramètres!$A$1:$I$89,3,0)*VLOOKUP('Données projet'!$B$14,Paramètres!$A$1:$I$89,5,0)</f>
        <v>156.02496000000005</v>
      </c>
      <c r="DQ37" s="13">
        <f t="shared" si="43"/>
        <v>39.944625507905997</v>
      </c>
      <c r="DR37" s="20">
        <f t="shared" si="16"/>
        <v>341.31369475960304</v>
      </c>
      <c r="DS37" s="59">
        <f t="shared" si="17"/>
        <v>609.36707715732746</v>
      </c>
      <c r="DT37" s="59">
        <f ca="1">AVERAGE(OFFSET($DS$3,0,0,'Données projet'!$E$14+1,1))-AVERAGE(OFFSET($H$3,0,0,'Données projet'!$E$14+1,1))</f>
        <v>396.6970447595329</v>
      </c>
      <c r="DU37" s="59">
        <f t="shared" si="44"/>
        <v>369.61271293069467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63.105467926652125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9.1999999999999993</v>
      </c>
      <c r="EJ37" s="12">
        <f>IF('Données projet'!$A$192&gt;35,EJ36+EI37-ER36,IF(A37&lt;'Données projet'!$A$192,$EG$205^A37,IF(A37='Données projet'!$A$192,'Données projet'!$B$192,EJ36+EI37-ER36)))</f>
        <v>158.79999999999998</v>
      </c>
      <c r="EK37" s="17">
        <f>EJ37*VLOOKUP('Données projet'!$B$15,Paramètres!$A$1:$I$89,3,0)*VLOOKUP('Données projet'!$B$15,Paramètres!$A$1:$I$89,5,0)</f>
        <v>165.97776000000002</v>
      </c>
      <c r="EL37" s="13">
        <f t="shared" si="45"/>
        <v>42.18792407593731</v>
      </c>
      <c r="EM37" s="20">
        <f t="shared" si="19"/>
        <v>362.55523309892413</v>
      </c>
      <c r="EN37" s="59">
        <f t="shared" si="20"/>
        <v>630.60861549664855</v>
      </c>
      <c r="EO37" s="59">
        <f ca="1">AVERAGE(OFFSET($EN$3,0,0,'Données projet'!$E$15+1,1))-AVERAGE(OFFSET($H$3,0,0,'Données projet'!$E$15+1,1))</f>
        <v>431.09356354216391</v>
      </c>
      <c r="EP37" s="59">
        <f t="shared" si="46"/>
        <v>386.91437941921049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63.105467926652125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>
        <f>VLOOKUP(A37,'Données projet'!$A$217:$I$237,2,0)</f>
        <v>173.04</v>
      </c>
      <c r="FC37" s="12">
        <f>VLOOKUP(A37,'Données projet'!$A$217:$I$237,9,0)</f>
        <v>16.154230774999998</v>
      </c>
      <c r="FD37" s="12">
        <f t="array" ref="FD37">INDEX(FC:FC,MIN(IF(ISNUMBER(FC37:FC233),ROW(FC37:FC233),"")))</f>
        <v>16.154230774999998</v>
      </c>
      <c r="FE37" s="12">
        <f>IF('Données projet'!$A$218&gt;35,FE36+FD37-FM36,IF(A37&lt;'Données projet'!$A$218,$FB$205^A37,IF(A37='Données projet'!$A$218,'Données projet'!$B$218,FE36+FD37-FM36)))</f>
        <v>173.04</v>
      </c>
      <c r="FF37" s="17">
        <f>FE37*VLOOKUP('Données projet'!$B$16,Paramètres!$A$1:$I$89,3,0)*VLOOKUP('Données projet'!$B$16,Paramètres!$A$1:$I$89,5,0)</f>
        <v>116.07523199999999</v>
      </c>
      <c r="FG37" s="13">
        <f t="shared" si="47"/>
        <v>30.757847575970874</v>
      </c>
      <c r="FH37" s="20">
        <f t="shared" si="22"/>
        <v>255.73428026148258</v>
      </c>
      <c r="FI37" s="59">
        <f t="shared" si="23"/>
        <v>523.78766265920694</v>
      </c>
      <c r="FJ37" s="59">
        <f ca="1">AVERAGE(OFFSET($FI$3,0,0,'Données projet'!$E$16+1,1))-AVERAGE(OFFSET($H$3,0,0,'Données projet'!$E$16+1,1))</f>
        <v>552.1327469597087</v>
      </c>
      <c r="FK37" s="59">
        <f t="shared" si="48"/>
        <v>208.33496548935977</v>
      </c>
      <c r="FL37" s="15">
        <f>IF(ISNA(VLOOKUP(A37,'Données projet'!$A$217:$I$237,3,0)),0,VLOOKUP(A37,'Données projet'!$A$217:$I$237,3,0))</f>
        <v>1</v>
      </c>
      <c r="FM37" s="15">
        <f>IF(ISNA(VLOOKUP(A37,'Données projet'!$A$217:$I$237,4,0)),0,VLOOKUP(A37,'Données projet'!$A$217:$I$237,4,0))</f>
        <v>35.450000000000003</v>
      </c>
      <c r="FN37" s="16">
        <f>IF(ISNA(VLOOKUP(A37,'Données projet'!$A$217:$I$237,5,0)),0%,VLOOKUP(A37,'Données projet'!$A$217:$I$237,5,0)*VLOOKUP('Données projet'!$B$16,Paramètres!$A$1:$I$89,7,0))</f>
        <v>0.53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13.932603355503424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13.932603355503424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63.105467926652125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18.603333333333332</v>
      </c>
      <c r="FZ37" s="12">
        <f>IF('Données projet'!$A$244&gt;35,FZ36+FY37-GH36,IF(A37&lt;'Données projet'!$A$244,$FW$205^A37,IF(A37='Données projet'!$A$244,'Données projet'!$B$244,FZ36+FY37-GH36)))</f>
        <v>273.87333333333333</v>
      </c>
      <c r="GA37" s="17">
        <f>FZ37*VLOOKUP('Données projet'!$B$17,Paramètres!$A$1:$I$89,3,0)*VLOOKUP('Données projet'!$B$17,Paramètres!$A$1:$I$89,5,0)</f>
        <v>128.17272</v>
      </c>
      <c r="GB37" s="13">
        <f t="shared" si="49"/>
        <v>33.573781344562491</v>
      </c>
      <c r="GC37" s="20">
        <f t="shared" si="25"/>
        <v>281.70848984177968</v>
      </c>
      <c r="GD37" s="59">
        <f t="shared" si="26"/>
        <v>549.7618722395041</v>
      </c>
      <c r="GE37" s="59">
        <f ca="1">AVERAGE(OFFSET($GD$3,0,0,'Données projet'!$E$17+1,1))-AVERAGE(OFFSET($H$3,0,0,'Données projet'!$E$17+1,1))</f>
        <v>337.47103484642059</v>
      </c>
      <c r="GF37" s="59">
        <f t="shared" si="50"/>
        <v>252.98767501756402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63.105467926652125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2.5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9.1666666666666661</v>
      </c>
      <c r="H38" s="66">
        <f t="shared" si="1"/>
        <v>220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63.225072644260159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323</v>
      </c>
      <c r="L38" s="12">
        <f>VLOOKUP(A38,'Données projet'!$A$35:$I$55,9,0)</f>
        <v>8.6</v>
      </c>
      <c r="M38" s="12">
        <f t="array" ref="M38">INDEX(L:L,MIN(IF(ISNUMBER(L38:L234),ROW(L38:L234),"")))</f>
        <v>8.6</v>
      </c>
      <c r="N38" s="13">
        <f>IF('Données projet'!$A$36&gt;35,N37+M38-V37,IF(A38&lt;'Données projet'!$A$36,$K$205^A38,IF(A38='Données projet'!$A$36,'Données projet'!$B$36,N37+M38-V37)))</f>
        <v>323.00000000000011</v>
      </c>
      <c r="O38" s="13">
        <f>N38*VLOOKUP('Données projet'!$B$9,Paramètres!$A$1:$I$89,3,0)*VLOOKUP('Données projet'!$B$9,Paramètres!$A$1:$I$89,5,0)</f>
        <v>292.25040000000013</v>
      </c>
      <c r="P38" s="13">
        <f t="shared" si="33"/>
        <v>69.549383363839993</v>
      </c>
      <c r="Q38" s="20">
        <f t="shared" si="53"/>
        <v>630.13462269202148</v>
      </c>
      <c r="R38" s="59">
        <f t="shared" si="0"/>
        <v>898.62655572097538</v>
      </c>
      <c r="S38" s="59">
        <f ca="1">AVERAGE(OFFSET($R$3,0,0,'Données projet'!$E$9+1,1))-AVERAGE(OFFSET($H$3,0,0,'Données projet'!$E$9+1,1))</f>
        <v>441.35963046694803</v>
      </c>
      <c r="T38" s="59">
        <f t="shared" si="34"/>
        <v>620.99339242993983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11</v>
      </c>
      <c r="W38" s="16">
        <f>IF(ISNA(VLOOKUP(A38,'Données projet'!$A$35:$I$55,5,0)),0%,VLOOKUP(A38,'Données projet'!$A$35:$I$55,5,0)*VLOOKUP('Données projet'!$B$9,Paramètres!$A$1:$I$89,7,0))</f>
        <v>0.3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3.3007576780246635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3.3007576780246635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63.225072644260159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136</v>
      </c>
      <c r="AG38" s="12">
        <f>VLOOKUP(A38,'Données projet'!$A$61:$I$81,9,0)</f>
        <v>8.6</v>
      </c>
      <c r="AH38" s="12">
        <f t="array" ref="AH38">INDEX(AG:AG,MIN(IF(ISNUMBER(AG38:AG234),ROW(AG38:AG234),"")))</f>
        <v>8.6</v>
      </c>
      <c r="AI38" s="13">
        <f>IF('Données projet'!$A$62&gt;35,AI37+AH38-AQ37,IF(A38&lt;'Données projet'!$A$62,$AF$205^A38,IF(A38='Données projet'!$A$62,'Données projet'!$B$62,AI37+AH38-AQ37)))</f>
        <v>135.99999999999997</v>
      </c>
      <c r="AJ38" s="13">
        <f>AI38*VLOOKUP('Données projet'!$B$10,Paramètres!$A$1:$I$89,3,0)*VLOOKUP('Données projet'!$B$10,Paramètres!$A$1:$I$89,5,0)</f>
        <v>118.8096</v>
      </c>
      <c r="AK38" s="13">
        <f t="shared" si="35"/>
        <v>31.39719715333722</v>
      </c>
      <c r="AL38" s="20">
        <f t="shared" si="4"/>
        <v>261.61017170872896</v>
      </c>
      <c r="AM38" s="59">
        <f t="shared" si="5"/>
        <v>530.10210473768291</v>
      </c>
      <c r="AN38" s="59">
        <f ca="1">AVERAGE(OFFSET($AM$3,0,0,'Données projet'!$E$10+1,1))-AVERAGE(OFFSET($H$3,0,0,'Données projet'!$E$10+1,1))</f>
        <v>273.89085939326111</v>
      </c>
      <c r="AO38" s="59">
        <f t="shared" si="36"/>
        <v>266.46247641705179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0.53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10.748674219222638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10.748674219222638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63.225072644260159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8.0511538458333352</v>
      </c>
      <c r="BD38" s="12">
        <f>IF('Données projet'!$A$88&gt;35,BD37+BC38-BL37,IF(A38&lt;'Données projet'!$A$88,$BA$205^A38,IF(A38='Données projet'!$A$88,'Données projet'!$B$88,BD37+BC38-BL37)))</f>
        <v>115.6019230791667</v>
      </c>
      <c r="BE38" s="13">
        <f>BD38*VLOOKUP('Données projet'!$B$11,Paramètres!$A$1:$I$89,3,0)*VLOOKUP('Données projet'!$B$11,Paramètres!$A$1:$I$89,5,0)</f>
        <v>110.00679000213502</v>
      </c>
      <c r="BF38" s="13">
        <f t="shared" si="37"/>
        <v>29.332584344274991</v>
      </c>
      <c r="BG38" s="20">
        <f t="shared" si="7"/>
        <v>242.68274365333079</v>
      </c>
      <c r="BH38" s="59">
        <f t="shared" si="8"/>
        <v>511.17467668228471</v>
      </c>
      <c r="BI38" s="59">
        <f ca="1">AVERAGE(OFFSET($BH$3,0,0,'Données projet'!$E$11+1,1))-AVERAGE(OFFSET($H$3,0,0,'Données projet'!$E$11+1,1))</f>
        <v>674.33345465979289</v>
      </c>
      <c r="BJ38" s="59">
        <f t="shared" si="38"/>
        <v>206.09542990296671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63.225072644260159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8.0511538458333352</v>
      </c>
      <c r="BY38" s="12">
        <f>IF('Données projet'!$A$114&gt;35,BY37+BX38-CG37,IF(A38&lt;'Données projet'!$A$114,$BV$205^A38,IF(A38='Données projet'!$A$114,'Données projet'!$B$114,BY37+BX38-CG37)))</f>
        <v>115.6019230791667</v>
      </c>
      <c r="BZ38" s="13">
        <f>BY38*VLOOKUP('Données projet'!$B$12,Paramètres!$A$1:$I$89,3,0)*VLOOKUP('Données projet'!$B$12,Paramètres!$A$1:$I$89,5,0)</f>
        <v>131.64747000255502</v>
      </c>
      <c r="CA38" s="13">
        <f t="shared" si="39"/>
        <v>34.376761818713817</v>
      </c>
      <c r="CB38" s="20">
        <f t="shared" si="10"/>
        <v>289.15887042204321</v>
      </c>
      <c r="CC38" s="59">
        <f t="shared" si="11"/>
        <v>557.65080345099716</v>
      </c>
      <c r="CD38" s="59">
        <f ca="1">AVERAGE(OFFSET($CC$3,0,0,'Données projet'!$E$12+1,1))-AVERAGE(OFFSET($H$3,0,0,'Données projet'!$E$12+1,1))</f>
        <v>792.99561449396947</v>
      </c>
      <c r="CE38" s="59">
        <f t="shared" si="40"/>
        <v>236.67982295656702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63.225072644260159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8.0511538458333352</v>
      </c>
      <c r="CT38" s="12">
        <f>IF('Données projet'!$A$140&gt;35,CT37+CS38-DB37,IF(A38&lt;'Données projet'!$A$140,$CQ$205^A38,IF(A38='Données projet'!$A$140,'Données projet'!$B$140,CT37+CS38-DB37)))</f>
        <v>115.6019230791667</v>
      </c>
      <c r="CU38" s="17">
        <f>CT38*VLOOKUP('Données projet'!$B$13,Paramètres!$A$1:$I$89,3,0)*VLOOKUP('Données projet'!$B$13,Paramètres!$A$1:$I$89,5,0)</f>
        <v>126.23730000245003</v>
      </c>
      <c r="CV38" s="13">
        <f t="shared" si="41"/>
        <v>33.125429201785664</v>
      </c>
      <c r="CW38" s="20">
        <f t="shared" si="13"/>
        <v>277.5567533640438</v>
      </c>
      <c r="CX38" s="59">
        <f t="shared" si="14"/>
        <v>546.04868639299775</v>
      </c>
      <c r="CY38" s="59">
        <f ca="1">AVERAGE(OFFSET($CX$3,0,0,'Données projet'!$E$13+1,1))-AVERAGE(OFFSET($H$3,0,0,'Données projet'!$E$13+1,1))</f>
        <v>763.36868301262712</v>
      </c>
      <c r="CZ38" s="59">
        <f t="shared" si="42"/>
        <v>229.04531240965548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63.225072644260159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189</v>
      </c>
      <c r="DM38" s="12">
        <f>VLOOKUP(A38,'Données projet'!$A$165:$I$185,9,0)</f>
        <v>10.4</v>
      </c>
      <c r="DN38" s="12">
        <f t="array" ref="DN38">INDEX(DM:DM,MIN(IF(ISNUMBER(DM38:DM234),ROW(DM38:DM234),"")))</f>
        <v>10.4</v>
      </c>
      <c r="DO38" s="12">
        <f>IF('Données projet'!$A$166&gt;35,DO37+DN38-DW37,IF(A38&lt;'Données projet'!$A$166,$DL$205^A38,IF(A38='Données projet'!$A$166,'Données projet'!$B$166,DO37+DN38-DW37)))</f>
        <v>189.00000000000003</v>
      </c>
      <c r="DP38" s="17">
        <f>DO38*VLOOKUP('Données projet'!$B$14,Paramètres!$A$1:$I$89,3,0)*VLOOKUP('Données projet'!$B$14,Paramètres!$A$1:$I$89,5,0)</f>
        <v>165.11040000000006</v>
      </c>
      <c r="DQ38" s="13">
        <f t="shared" si="43"/>
        <v>41.993062739333482</v>
      </c>
      <c r="DR38" s="20">
        <f t="shared" si="16"/>
        <v>360.70519760433922</v>
      </c>
      <c r="DS38" s="59">
        <f t="shared" si="17"/>
        <v>629.19713063329323</v>
      </c>
      <c r="DT38" s="59">
        <f ca="1">AVERAGE(OFFSET($DS$3,0,0,'Données projet'!$E$14+1,1))-AVERAGE(OFFSET($H$3,0,0,'Données projet'!$E$14+1,1))</f>
        <v>396.6970447595329</v>
      </c>
      <c r="DU38" s="59">
        <f t="shared" si="44"/>
        <v>369.61271293069467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32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13.288567588185396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13.288567588185396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63.225072644260159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168</v>
      </c>
      <c r="EH38" s="12">
        <f>VLOOKUP(A38,'Données projet'!$A$191:$I$211,9,0)</f>
        <v>9.1999999999999993</v>
      </c>
      <c r="EI38" s="12">
        <f t="array" ref="EI38">INDEX(EH:EH,MIN(IF(ISNUMBER(EH38:EH234),ROW(EH38:EH234),"")))</f>
        <v>9.1999999999999993</v>
      </c>
      <c r="EJ38" s="12">
        <f>IF('Données projet'!$A$192&gt;35,EJ37+EI38-ER37,IF(A38&lt;'Données projet'!$A$192,$EG$205^A38,IF(A38='Données projet'!$A$192,'Données projet'!$B$192,EJ37+EI38-ER37)))</f>
        <v>167.99999999999997</v>
      </c>
      <c r="EK38" s="17">
        <f>EJ38*VLOOKUP('Données projet'!$B$15,Paramètres!$A$1:$I$89,3,0)*VLOOKUP('Données projet'!$B$15,Paramètres!$A$1:$I$89,5,0)</f>
        <v>175.59359999999998</v>
      </c>
      <c r="EL38" s="13">
        <f t="shared" si="45"/>
        <v>44.340433728638573</v>
      </c>
      <c r="EM38" s="20">
        <f t="shared" si="19"/>
        <v>383.05177541071208</v>
      </c>
      <c r="EN38" s="59">
        <f t="shared" si="20"/>
        <v>651.54370843966603</v>
      </c>
      <c r="EO38" s="59">
        <f ca="1">AVERAGE(OFFSET($EN$3,0,0,'Données projet'!$E$15+1,1))-AVERAGE(OFFSET($H$3,0,0,'Données projet'!$E$15+1,1))</f>
        <v>431.09356354216391</v>
      </c>
      <c r="EP38" s="59">
        <f t="shared" si="46"/>
        <v>386.91437941921049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27</v>
      </c>
      <c r="ES38" s="16">
        <f>IF(ISNA(VLOOKUP(A38,'Données projet'!$A$191:$I$211,5,0)),0%,VLOOKUP(A38,'Données projet'!$A$191:$I$211,5,0)*VLOOKUP('Données projet'!$B$15,Paramètres!$A$1:$I$89,7,0))</f>
        <v>0.43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13.414631008385816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13.414631008385816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63.225072644260159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13.802500000000002</v>
      </c>
      <c r="FE38" s="12">
        <f>IF('Données projet'!$A$218&gt;35,FE37+FD38-FM37,IF(A38&lt;'Données projet'!$A$218,$FB$205^A38,IF(A38='Données projet'!$A$218,'Données projet'!$B$218,FE37+FD38-FM37)))</f>
        <v>151.39249999999998</v>
      </c>
      <c r="FF38" s="17">
        <f>FE38*VLOOKUP('Données projet'!$B$16,Paramètres!$A$1:$I$89,3,0)*VLOOKUP('Données projet'!$B$16,Paramètres!$A$1:$I$89,5,0)</f>
        <v>101.55408899999999</v>
      </c>
      <c r="FG38" s="13">
        <f t="shared" si="47"/>
        <v>27.331904868293673</v>
      </c>
      <c r="FH38" s="20">
        <f t="shared" si="22"/>
        <v>224.47643932061146</v>
      </c>
      <c r="FI38" s="59">
        <f t="shared" si="23"/>
        <v>492.96837234956541</v>
      </c>
      <c r="FJ38" s="59">
        <f ca="1">AVERAGE(OFFSET($FI$3,0,0,'Données projet'!$E$16+1,1))-AVERAGE(OFFSET($H$3,0,0,'Données projet'!$E$16+1,1))</f>
        <v>552.1327469597087</v>
      </c>
      <c r="FK38" s="59">
        <f t="shared" si="48"/>
        <v>208.33496548935977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13.659393501750936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13.659393501750936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63.225072644260159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18.603333333333332</v>
      </c>
      <c r="FZ38" s="12">
        <f>IF('Données projet'!$A$244&gt;35,FZ37+FY38-GH37,IF(A38&lt;'Données projet'!$A$244,$FW$205^A38,IF(A38='Données projet'!$A$244,'Données projet'!$B$244,FZ37+FY38-GH37)))</f>
        <v>292.47666666666669</v>
      </c>
      <c r="GA38" s="17">
        <f>FZ38*VLOOKUP('Données projet'!$B$17,Paramètres!$A$1:$I$89,3,0)*VLOOKUP('Données projet'!$B$17,Paramètres!$A$1:$I$89,5,0)</f>
        <v>136.87908000000002</v>
      </c>
      <c r="GB38" s="13">
        <f t="shared" si="49"/>
        <v>35.581111165684554</v>
      </c>
      <c r="GC38" s="20">
        <f t="shared" si="25"/>
        <v>300.36816628023394</v>
      </c>
      <c r="GD38" s="59">
        <f t="shared" si="26"/>
        <v>568.86009930918794</v>
      </c>
      <c r="GE38" s="59">
        <f ca="1">AVERAGE(OFFSET($GD$3,0,0,'Données projet'!$E$17+1,1))-AVERAGE(OFFSET($H$3,0,0,'Données projet'!$E$17+1,1))</f>
        <v>337.47103484642059</v>
      </c>
      <c r="GF38" s="59">
        <f t="shared" si="50"/>
        <v>252.98767501756402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63.225072644260159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2.5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9.1666666666666661</v>
      </c>
      <c r="H39" s="66">
        <f t="shared" si="1"/>
        <v>220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63.342602487413785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7.6</v>
      </c>
      <c r="N39" s="13">
        <f>IF('Données projet'!$A$36&gt;35,N38+M39-V38,IF(A39&lt;'Données projet'!$A$36,$K$205^A39,IF(A39='Données projet'!$A$36,'Données projet'!$B$36,N38+M39-V38)))</f>
        <v>319.60000000000014</v>
      </c>
      <c r="O39" s="13">
        <f>N39*VLOOKUP('Données projet'!$B$9,Paramètres!$A$1:$I$89,3,0)*VLOOKUP('Données projet'!$B$9,Paramètres!$A$1:$I$89,5,0)</f>
        <v>289.17408000000012</v>
      </c>
      <c r="P39" s="13">
        <f t="shared" si="33"/>
        <v>68.902103026957732</v>
      </c>
      <c r="Q39" s="20">
        <f t="shared" si="53"/>
        <v>623.64935210528495</v>
      </c>
      <c r="R39" s="59">
        <f t="shared" si="0"/>
        <v>892.57222789246885</v>
      </c>
      <c r="S39" s="59">
        <f ca="1">AVERAGE(OFFSET($R$3,0,0,'Données projet'!$E$9+1,1))-AVERAGE(OFFSET($H$3,0,0,'Données projet'!$E$9+1,1))</f>
        <v>441.35963046694803</v>
      </c>
      <c r="T39" s="59">
        <f t="shared" si="34"/>
        <v>620.99339242993983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3.2360318332219902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3.2360318332219902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63.342602487413785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7.6</v>
      </c>
      <c r="AI39" s="13">
        <f>IF('Données projet'!$A$62&gt;35,AI38+AH39-AQ38,IF(A39&lt;'Données projet'!$A$62,$AF$205^A39,IF(A39='Données projet'!$A$62,'Données projet'!$B$62,AI38+AH39-AQ38)))</f>
        <v>122.59999999999997</v>
      </c>
      <c r="AJ39" s="13">
        <f>AI39*VLOOKUP('Données projet'!$B$10,Paramètres!$A$1:$I$89,3,0)*VLOOKUP('Données projet'!$B$10,Paramètres!$A$1:$I$89,5,0)</f>
        <v>107.10336</v>
      </c>
      <c r="AK39" s="13">
        <f t="shared" si="35"/>
        <v>28.647457255358184</v>
      </c>
      <c r="AL39" s="20">
        <f t="shared" si="4"/>
        <v>236.43267338641553</v>
      </c>
      <c r="AM39" s="59">
        <f t="shared" si="5"/>
        <v>505.35554917359934</v>
      </c>
      <c r="AN39" s="59">
        <f ca="1">AVERAGE(OFFSET($AM$3,0,0,'Données projet'!$E$10+1,1))-AVERAGE(OFFSET($H$3,0,0,'Données projet'!$E$10+1,1))</f>
        <v>273.89085939326111</v>
      </c>
      <c r="AO39" s="59">
        <f t="shared" si="36"/>
        <v>266.46247641705179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10.5378992738276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10.5378992738276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63.342602487413785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8.0511538458333352</v>
      </c>
      <c r="BD39" s="12">
        <f>IF('Données projet'!$A$88&gt;35,BD38+BC39-BL38,IF(A39&lt;'Données projet'!$A$88,$BA$205^A39,IF(A39='Données projet'!$A$88,'Données projet'!$B$88,BD38+BC39-BL38)))</f>
        <v>123.65307692500004</v>
      </c>
      <c r="BE39" s="13">
        <f>BD39*VLOOKUP('Données projet'!$B$11,Paramètres!$A$1:$I$89,3,0)*VLOOKUP('Données projet'!$B$11,Paramètres!$A$1:$I$89,5,0)</f>
        <v>117.66826800183003</v>
      </c>
      <c r="BF39" s="13">
        <f t="shared" si="37"/>
        <v>31.130541582270677</v>
      </c>
      <c r="BG39" s="20">
        <f t="shared" si="7"/>
        <v>259.15792669230871</v>
      </c>
      <c r="BH39" s="59">
        <f t="shared" si="8"/>
        <v>528.0808024794926</v>
      </c>
      <c r="BI39" s="59">
        <f ca="1">AVERAGE(OFFSET($BH$3,0,0,'Données projet'!$E$11+1,1))-AVERAGE(OFFSET($H$3,0,0,'Données projet'!$E$11+1,1))</f>
        <v>674.33345465979289</v>
      </c>
      <c r="BJ39" s="59">
        <f t="shared" si="38"/>
        <v>206.09542990296671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63.342602487413785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8.0511538458333352</v>
      </c>
      <c r="BY39" s="12">
        <f>IF('Données projet'!$A$114&gt;35,BY38+BX39-CG38,IF(A39&lt;'Données projet'!$A$114,$BV$205^A39,IF(A39='Données projet'!$A$114,'Données projet'!$B$114,BY38+BX39-CG38)))</f>
        <v>123.65307692500004</v>
      </c>
      <c r="BZ39" s="13">
        <f>BY39*VLOOKUP('Données projet'!$B$12,Paramètres!$A$1:$I$89,3,0)*VLOOKUP('Données projet'!$B$12,Paramètres!$A$1:$I$89,5,0)</f>
        <v>140.81612400219004</v>
      </c>
      <c r="CA39" s="13">
        <f t="shared" si="39"/>
        <v>36.483904749093682</v>
      </c>
      <c r="CB39" s="20">
        <f t="shared" si="10"/>
        <v>308.79755007515246</v>
      </c>
      <c r="CC39" s="59">
        <f t="shared" si="11"/>
        <v>577.72042586233624</v>
      </c>
      <c r="CD39" s="59">
        <f ca="1">AVERAGE(OFFSET($CC$3,0,0,'Données projet'!$E$12+1,1))-AVERAGE(OFFSET($H$3,0,0,'Données projet'!$E$12+1,1))</f>
        <v>792.99561449396947</v>
      </c>
      <c r="CE39" s="59">
        <f t="shared" si="40"/>
        <v>236.67982295656702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63.342602487413785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8.0511538458333352</v>
      </c>
      <c r="CT39" s="12">
        <f>IF('Données projet'!$A$140&gt;35,CT38+CS39-DB38,IF(A39&lt;'Données projet'!$A$140,$CQ$205^A39,IF(A39='Données projet'!$A$140,'Données projet'!$B$140,CT38+CS39-DB38)))</f>
        <v>123.65307692500004</v>
      </c>
      <c r="CU39" s="17">
        <f>CT39*VLOOKUP('Données projet'!$B$13,Paramètres!$A$1:$I$89,3,0)*VLOOKUP('Données projet'!$B$13,Paramètres!$A$1:$I$89,5,0)</f>
        <v>135.02916000210004</v>
      </c>
      <c r="CV39" s="13">
        <f t="shared" si="41"/>
        <v>35.155870996345392</v>
      </c>
      <c r="CW39" s="20">
        <f t="shared" si="13"/>
        <v>296.40559565562575</v>
      </c>
      <c r="CX39" s="59">
        <f t="shared" si="14"/>
        <v>565.32847144280959</v>
      </c>
      <c r="CY39" s="59">
        <f ca="1">AVERAGE(OFFSET($CX$3,0,0,'Données projet'!$E$13+1,1))-AVERAGE(OFFSET($H$3,0,0,'Données projet'!$E$13+1,1))</f>
        <v>763.36868301262712</v>
      </c>
      <c r="CZ39" s="59">
        <f t="shared" si="42"/>
        <v>229.04531240965548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63.342602487413785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9.8000000000000007</v>
      </c>
      <c r="DO39" s="12">
        <f>IF('Données projet'!$A$166&gt;35,DO38+DN39-DW38,IF(A39&lt;'Données projet'!$A$166,$DL$205^A39,IF(A39='Données projet'!$A$166,'Données projet'!$B$166,DO38+DN39-DW38)))</f>
        <v>166.80000000000004</v>
      </c>
      <c r="DP39" s="17">
        <f>DO39*VLOOKUP('Données projet'!$B$14,Paramètres!$A$1:$I$89,3,0)*VLOOKUP('Données projet'!$B$14,Paramètres!$A$1:$I$89,5,0)</f>
        <v>145.71648000000005</v>
      </c>
      <c r="DQ39" s="13">
        <f t="shared" si="43"/>
        <v>37.60350500083149</v>
      </c>
      <c r="DR39" s="20">
        <f t="shared" si="16"/>
        <v>319.28230720978155</v>
      </c>
      <c r="DS39" s="59">
        <f t="shared" si="17"/>
        <v>588.20518299696539</v>
      </c>
      <c r="DT39" s="59">
        <f ca="1">AVERAGE(OFFSET($DS$3,0,0,'Données projet'!$E$14+1,1))-AVERAGE(OFFSET($H$3,0,0,'Données projet'!$E$14+1,1))</f>
        <v>396.6970447595329</v>
      </c>
      <c r="DU39" s="59">
        <f t="shared" si="44"/>
        <v>369.61271293069467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13.027986883006985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13.027986883006985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63.342602487413785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8.8000000000000007</v>
      </c>
      <c r="EJ39" s="12">
        <f>IF('Données projet'!$A$192&gt;35,EJ38+EI39-ER38,IF(A39&lt;'Données projet'!$A$192,$EG$205^A39,IF(A39='Données projet'!$A$192,'Données projet'!$B$192,EJ38+EI39-ER38)))</f>
        <v>149.79999999999998</v>
      </c>
      <c r="EK39" s="17">
        <f>EJ39*VLOOKUP('Données projet'!$B$15,Paramètres!$A$1:$I$89,3,0)*VLOOKUP('Données projet'!$B$15,Paramètres!$A$1:$I$89,5,0)</f>
        <v>156.57096000000001</v>
      </c>
      <c r="EL39" s="13">
        <f t="shared" si="45"/>
        <v>40.0681133718019</v>
      </c>
      <c r="EM39" s="20">
        <f t="shared" si="19"/>
        <v>342.4797194558883</v>
      </c>
      <c r="EN39" s="59">
        <f t="shared" si="20"/>
        <v>611.40259524307214</v>
      </c>
      <c r="EO39" s="59">
        <f ca="1">AVERAGE(OFFSET($EN$3,0,0,'Données projet'!$E$15+1,1))-AVERAGE(OFFSET($H$3,0,0,'Données projet'!$E$15+1,1))</f>
        <v>431.09356354216391</v>
      </c>
      <c r="EP39" s="59">
        <f t="shared" si="46"/>
        <v>386.91437941921049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13.151578276428369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13.151578276428369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63.342602487413785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13.802500000000002</v>
      </c>
      <c r="FE39" s="12">
        <f>IF('Données projet'!$A$218&gt;35,FE38+FD39-FM38,IF(A39&lt;'Données projet'!$A$218,$FB$205^A39,IF(A39='Données projet'!$A$218,'Données projet'!$B$218,FE38+FD39-FM38)))</f>
        <v>165.19499999999999</v>
      </c>
      <c r="FF39" s="17">
        <f>FE39*VLOOKUP('Données projet'!$B$16,Paramètres!$A$1:$I$89,3,0)*VLOOKUP('Données projet'!$B$16,Paramètres!$A$1:$I$89,5,0)</f>
        <v>110.81280600000001</v>
      </c>
      <c r="FG39" s="13">
        <f t="shared" si="47"/>
        <v>29.522405875668532</v>
      </c>
      <c r="FH39" s="20">
        <f t="shared" si="22"/>
        <v>244.41716068345602</v>
      </c>
      <c r="FI39" s="59">
        <f t="shared" si="23"/>
        <v>513.34003647063992</v>
      </c>
      <c r="FJ39" s="59">
        <f ca="1">AVERAGE(OFFSET($FI$3,0,0,'Données projet'!$E$16+1,1))-AVERAGE(OFFSET($H$3,0,0,'Données projet'!$E$16+1,1))</f>
        <v>552.1327469597087</v>
      </c>
      <c r="FK39" s="59">
        <f t="shared" si="48"/>
        <v>208.33496548935977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13.391541126588978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13.391541126588978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63.342602487413785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18.603333333333332</v>
      </c>
      <c r="FZ39" s="12">
        <f>IF('Données projet'!$A$244&gt;35,FZ38+FY39-GH38,IF(A39&lt;'Données projet'!$A$244,$FW$205^A39,IF(A39='Données projet'!$A$244,'Données projet'!$B$244,FZ38+FY39-GH38)))</f>
        <v>311.08000000000004</v>
      </c>
      <c r="GA39" s="17">
        <f>FZ39*VLOOKUP('Données projet'!$B$17,Paramètres!$A$1:$I$89,3,0)*VLOOKUP('Données projet'!$B$17,Paramètres!$A$1:$I$89,5,0)</f>
        <v>145.58544000000003</v>
      </c>
      <c r="GB39" s="13">
        <f t="shared" si="49"/>
        <v>37.573623529058466</v>
      </c>
      <c r="GC39" s="20">
        <f t="shared" si="25"/>
        <v>319.00203564644352</v>
      </c>
      <c r="GD39" s="59">
        <f t="shared" si="26"/>
        <v>587.92491143362736</v>
      </c>
      <c r="GE39" s="59">
        <f ca="1">AVERAGE(OFFSET($GD$3,0,0,'Données projet'!$E$17+1,1))-AVERAGE(OFFSET($H$3,0,0,'Données projet'!$E$17+1,1))</f>
        <v>337.47103484642059</v>
      </c>
      <c r="GF39" s="59">
        <f t="shared" si="50"/>
        <v>252.98767501756402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63.342602487413785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2.5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9.1666666666666661</v>
      </c>
      <c r="H40" s="66">
        <f t="shared" si="1"/>
        <v>220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63.458093450546059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7.6</v>
      </c>
      <c r="N40" s="13">
        <f>IF('Données projet'!$A$36&gt;35,N39+M40-V39,IF(A40&lt;'Données projet'!$A$36,$K$205^A40,IF(A40='Données projet'!$A$36,'Données projet'!$B$36,N39+M40-V39)))</f>
        <v>327.20000000000016</v>
      </c>
      <c r="O40" s="13">
        <f>N40*VLOOKUP('Données projet'!$B$9,Paramètres!$A$1:$I$89,3,0)*VLOOKUP('Données projet'!$B$9,Paramètres!$A$1:$I$89,5,0)</f>
        <v>296.05056000000013</v>
      </c>
      <c r="P40" s="13">
        <f t="shared" si="33"/>
        <v>70.34787165092402</v>
      </c>
      <c r="Q40" s="20">
        <f t="shared" si="53"/>
        <v>638.14393512535958</v>
      </c>
      <c r="R40" s="59">
        <f t="shared" si="0"/>
        <v>907.49027777736183</v>
      </c>
      <c r="S40" s="59">
        <f ca="1">AVERAGE(OFFSET($R$3,0,0,'Données projet'!$E$9+1,1))-AVERAGE(OFFSET($H$3,0,0,'Données projet'!$E$9+1,1))</f>
        <v>441.35963046694803</v>
      </c>
      <c r="T40" s="59">
        <f t="shared" si="34"/>
        <v>620.99339242993983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3.1725752227570303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3.1725752227570303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63.458093450546059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7.6</v>
      </c>
      <c r="AI40" s="13">
        <f>IF('Données projet'!$A$62&gt;35,AI39+AH40-AQ39,IF(A40&lt;'Données projet'!$A$62,$AF$205^A40,IF(A40='Données projet'!$A$62,'Données projet'!$B$62,AI39+AH40-AQ39)))</f>
        <v>130.19999999999996</v>
      </c>
      <c r="AJ40" s="13">
        <f>AI40*VLOOKUP('Données projet'!$B$10,Paramètres!$A$1:$I$89,3,0)*VLOOKUP('Données projet'!$B$10,Paramètres!$A$1:$I$89,5,0)</f>
        <v>113.74271999999996</v>
      </c>
      <c r="AK40" s="13">
        <f t="shared" si="35"/>
        <v>30.211074114233345</v>
      </c>
      <c r="AL40" s="20">
        <f t="shared" si="4"/>
        <v>250.71952474895636</v>
      </c>
      <c r="AM40" s="59">
        <f t="shared" si="5"/>
        <v>520.0658674009585</v>
      </c>
      <c r="AN40" s="59">
        <f ca="1">AVERAGE(OFFSET($AM$3,0,0,'Données projet'!$E$10+1,1))-AVERAGE(OFFSET($H$3,0,0,'Données projet'!$E$10+1,1))</f>
        <v>273.89085939326111</v>
      </c>
      <c r="AO40" s="59">
        <f t="shared" si="36"/>
        <v>266.46247641705179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10.331257496551737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10.331257496551737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63.458093450546059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8.0511538458333352</v>
      </c>
      <c r="BD40" s="12">
        <f>IF('Données projet'!$A$88&gt;35,BD39+BC40-BL39,IF(A40&lt;'Données projet'!$A$88,$BA$205^A40,IF(A40='Données projet'!$A$88,'Données projet'!$B$88,BD39+BC40-BL39)))</f>
        <v>131.70423077083336</v>
      </c>
      <c r="BE40" s="13">
        <f>BD40*VLOOKUP('Données projet'!$B$11,Paramètres!$A$1:$I$89,3,0)*VLOOKUP('Données projet'!$B$11,Paramètres!$A$1:$I$89,5,0)</f>
        <v>125.32974600152502</v>
      </c>
      <c r="BF40" s="13">
        <f t="shared" si="37"/>
        <v>32.9149136594975</v>
      </c>
      <c r="BG40" s="20">
        <f t="shared" si="7"/>
        <v>275.60944890961423</v>
      </c>
      <c r="BH40" s="59">
        <f t="shared" si="8"/>
        <v>544.95579156161648</v>
      </c>
      <c r="BI40" s="59">
        <f ca="1">AVERAGE(OFFSET($BH$3,0,0,'Données projet'!$E$11+1,1))-AVERAGE(OFFSET($H$3,0,0,'Données projet'!$E$11+1,1))</f>
        <v>674.33345465979289</v>
      </c>
      <c r="BJ40" s="59">
        <f t="shared" si="38"/>
        <v>206.09542990296671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63.458093450546059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8.0511538458333352</v>
      </c>
      <c r="BY40" s="12">
        <f>IF('Données projet'!$A$114&gt;35,BY39+BX40-CG39,IF(A40&lt;'Données projet'!$A$114,$BV$205^A40,IF(A40='Données projet'!$A$114,'Données projet'!$B$114,BY39+BX40-CG39)))</f>
        <v>131.70423077083336</v>
      </c>
      <c r="BZ40" s="13">
        <f>BY40*VLOOKUP('Données projet'!$B$12,Paramètres!$A$1:$I$89,3,0)*VLOOKUP('Données projet'!$B$12,Paramètres!$A$1:$I$89,5,0)</f>
        <v>149.98477800182505</v>
      </c>
      <c r="CA40" s="13">
        <f t="shared" si="39"/>
        <v>38.575126346714775</v>
      </c>
      <c r="CB40" s="20">
        <f t="shared" si="10"/>
        <v>328.40850007370682</v>
      </c>
      <c r="CC40" s="59">
        <f t="shared" si="11"/>
        <v>597.75484272570907</v>
      </c>
      <c r="CD40" s="59">
        <f ca="1">AVERAGE(OFFSET($CC$3,0,0,'Données projet'!$E$12+1,1))-AVERAGE(OFFSET($H$3,0,0,'Données projet'!$E$12+1,1))</f>
        <v>792.99561449396947</v>
      </c>
      <c r="CE40" s="59">
        <f t="shared" si="40"/>
        <v>236.67982295656702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63.458093450546059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8.0511538458333352</v>
      </c>
      <c r="CT40" s="12">
        <f>IF('Données projet'!$A$140&gt;35,CT39+CS40-DB39,IF(A40&lt;'Données projet'!$A$140,$CQ$205^A40,IF(A40='Données projet'!$A$140,'Données projet'!$B$140,CT39+CS40-DB39)))</f>
        <v>131.70423077083336</v>
      </c>
      <c r="CU40" s="17">
        <f>CT40*VLOOKUP('Données projet'!$B$13,Paramètres!$A$1:$I$89,3,0)*VLOOKUP('Données projet'!$B$13,Paramètres!$A$1:$I$89,5,0)</f>
        <v>143.82102000175004</v>
      </c>
      <c r="CV40" s="13">
        <f t="shared" si="41"/>
        <v>37.170971003220714</v>
      </c>
      <c r="CW40" s="20">
        <f t="shared" si="13"/>
        <v>315.22771766699071</v>
      </c>
      <c r="CX40" s="59">
        <f t="shared" si="14"/>
        <v>584.57406031899291</v>
      </c>
      <c r="CY40" s="59">
        <f ca="1">AVERAGE(OFFSET($CX$3,0,0,'Données projet'!$E$13+1,1))-AVERAGE(OFFSET($H$3,0,0,'Données projet'!$E$13+1,1))</f>
        <v>763.36868301262712</v>
      </c>
      <c r="CZ40" s="59">
        <f t="shared" si="42"/>
        <v>229.04531240965548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63.458093450546059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9.8000000000000007</v>
      </c>
      <c r="DO40" s="12">
        <f>IF('Données projet'!$A$166&gt;35,DO39+DN40-DW39,IF(A40&lt;'Données projet'!$A$166,$DL$205^A40,IF(A40='Données projet'!$A$166,'Données projet'!$B$166,DO39+DN40-DW39)))</f>
        <v>176.60000000000005</v>
      </c>
      <c r="DP40" s="17">
        <f>DO40*VLOOKUP('Données projet'!$B$14,Paramètres!$A$1:$I$89,3,0)*VLOOKUP('Données projet'!$B$14,Paramètres!$A$1:$I$89,5,0)</f>
        <v>154.27776000000009</v>
      </c>
      <c r="DQ40" s="13">
        <f t="shared" si="43"/>
        <v>39.549125277353333</v>
      </c>
      <c r="DR40" s="20">
        <f t="shared" si="16"/>
        <v>337.58182519139058</v>
      </c>
      <c r="DS40" s="59">
        <f t="shared" si="17"/>
        <v>606.92816784339277</v>
      </c>
      <c r="DT40" s="59">
        <f ca="1">AVERAGE(OFFSET($DS$3,0,0,'Données projet'!$E$14+1,1))-AVERAGE(OFFSET($H$3,0,0,'Données projet'!$E$14+1,1))</f>
        <v>396.6970447595329</v>
      </c>
      <c r="DU40" s="59">
        <f t="shared" si="44"/>
        <v>369.61271293069467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12.772516006518586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12.772516006518586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63.458093450546059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8.8000000000000007</v>
      </c>
      <c r="EJ40" s="12">
        <f>IF('Données projet'!$A$192&gt;35,EJ39+EI40-ER39,IF(A40&lt;'Données projet'!$A$192,$EG$205^A40,IF(A40='Données projet'!$A$192,'Données projet'!$B$192,EJ39+EI40-ER39)))</f>
        <v>158.6</v>
      </c>
      <c r="EK40" s="17">
        <f>EJ40*VLOOKUP('Données projet'!$B$15,Paramètres!$A$1:$I$89,3,0)*VLOOKUP('Données projet'!$B$15,Paramètres!$A$1:$I$89,5,0)</f>
        <v>165.76872</v>
      </c>
      <c r="EL40" s="13">
        <f t="shared" si="45"/>
        <v>42.140971955776095</v>
      </c>
      <c r="EM40" s="20">
        <f t="shared" si="19"/>
        <v>362.10938015631001</v>
      </c>
      <c r="EN40" s="59">
        <f t="shared" si="20"/>
        <v>631.4557228083122</v>
      </c>
      <c r="EO40" s="59">
        <f ca="1">AVERAGE(OFFSET($EN$3,0,0,'Données projet'!$E$15+1,1))-AVERAGE(OFFSET($H$3,0,0,'Données projet'!$E$15+1,1))</f>
        <v>431.09356354216391</v>
      </c>
      <c r="EP40" s="59">
        <f t="shared" si="46"/>
        <v>386.91437941921049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12.893683848098282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12.893683848098282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63.458093450546059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13.802500000000002</v>
      </c>
      <c r="FE40" s="12">
        <f>IF('Données projet'!$A$218&gt;35,FE39+FD40-FM39,IF(A40&lt;'Données projet'!$A$218,$FB$205^A40,IF(A40='Données projet'!$A$218,'Données projet'!$B$218,FE39+FD40-FM39)))</f>
        <v>178.9975</v>
      </c>
      <c r="FF40" s="17">
        <f>FE40*VLOOKUP('Données projet'!$B$16,Paramètres!$A$1:$I$89,3,0)*VLOOKUP('Données projet'!$B$16,Paramètres!$A$1:$I$89,5,0)</f>
        <v>120.071523</v>
      </c>
      <c r="FG40" s="13">
        <f t="shared" si="47"/>
        <v>31.691680280799293</v>
      </c>
      <c r="FH40" s="20">
        <f t="shared" si="22"/>
        <v>264.32091238072542</v>
      </c>
      <c r="FI40" s="59">
        <f t="shared" si="23"/>
        <v>533.66725503272755</v>
      </c>
      <c r="FJ40" s="59">
        <f ca="1">AVERAGE(OFFSET($FI$3,0,0,'Données projet'!$E$16+1,1))-AVERAGE(OFFSET($H$3,0,0,'Données projet'!$E$16+1,1))</f>
        <v>552.1327469597087</v>
      </c>
      <c r="FK40" s="59">
        <f t="shared" si="48"/>
        <v>208.33496548935977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13.128941173130128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13.128941173130128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63.458093450546059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18.603333333333332</v>
      </c>
      <c r="FZ40" s="12">
        <f>IF('Données projet'!$A$244&gt;35,FZ39+FY40-GH39,IF(A40&lt;'Données projet'!$A$244,$FW$205^A40,IF(A40='Données projet'!$A$244,'Données projet'!$B$244,FZ39+FY40-GH39)))</f>
        <v>329.68333333333339</v>
      </c>
      <c r="GA40" s="17">
        <f>FZ40*VLOOKUP('Données projet'!$B$17,Paramètres!$A$1:$I$89,3,0)*VLOOKUP('Données projet'!$B$17,Paramètres!$A$1:$I$89,5,0)</f>
        <v>154.29180000000002</v>
      </c>
      <c r="GB40" s="13">
        <f t="shared" si="49"/>
        <v>39.552305474713343</v>
      </c>
      <c r="GC40" s="20">
        <f t="shared" si="25"/>
        <v>337.61181703512574</v>
      </c>
      <c r="GD40" s="59">
        <f t="shared" si="26"/>
        <v>606.95815968712793</v>
      </c>
      <c r="GE40" s="59">
        <f ca="1">AVERAGE(OFFSET($GD$3,0,0,'Données projet'!$E$17+1,1))-AVERAGE(OFFSET($H$3,0,0,'Données projet'!$E$17+1,1))</f>
        <v>337.47103484642059</v>
      </c>
      <c r="GF40" s="59">
        <f t="shared" si="50"/>
        <v>252.98767501756402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63.458093450546059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2.5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9.1666666666666661</v>
      </c>
      <c r="H41" s="66">
        <f t="shared" si="1"/>
        <v>220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63.571580903667098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7.6</v>
      </c>
      <c r="N41" s="13">
        <f>IF('Données projet'!$A$36&gt;35,N40+M41-V40,IF(A41&lt;'Données projet'!$A$36,$K$205^A41,IF(A41='Données projet'!$A$36,'Données projet'!$B$36,N40+M41-V40)))</f>
        <v>334.80000000000018</v>
      </c>
      <c r="O41" s="13">
        <f>N41*VLOOKUP('Données projet'!$B$9,Paramètres!$A$1:$I$89,3,0)*VLOOKUP('Données projet'!$B$9,Paramètres!$A$1:$I$89,5,0)</f>
        <v>302.92704000000015</v>
      </c>
      <c r="P41" s="13">
        <f t="shared" si="33"/>
        <v>71.789736305653022</v>
      </c>
      <c r="Q41" s="20">
        <f t="shared" si="53"/>
        <v>652.63171873234603</v>
      </c>
      <c r="R41" s="59">
        <f t="shared" si="0"/>
        <v>922.39418204579204</v>
      </c>
      <c r="S41" s="59">
        <f ca="1">AVERAGE(OFFSET($R$3,0,0,'Données projet'!$E$9+1,1))-AVERAGE(OFFSET($H$3,0,0,'Données projet'!$E$9+1,1))</f>
        <v>441.35963046694803</v>
      </c>
      <c r="T41" s="59">
        <f t="shared" si="34"/>
        <v>620.99339242993983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3.1103629577185776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3.1103629577185776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63.571580903667098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7.6</v>
      </c>
      <c r="AI41" s="13">
        <f>IF('Données projet'!$A$62&gt;35,AI40+AH41-AQ40,IF(A41&lt;'Données projet'!$A$62,$AF$205^A41,IF(A41='Données projet'!$A$62,'Données projet'!$B$62,AI40+AH41-AQ40)))</f>
        <v>137.79999999999995</v>
      </c>
      <c r="AJ41" s="13">
        <f>AI41*VLOOKUP('Données projet'!$B$10,Paramètres!$A$1:$I$89,3,0)*VLOOKUP('Données projet'!$B$10,Paramètres!$A$1:$I$89,5,0)</f>
        <v>120.38207999999997</v>
      </c>
      <c r="AK41" s="13">
        <f t="shared" si="35"/>
        <v>31.764096685603551</v>
      </c>
      <c r="AL41" s="20">
        <f t="shared" si="4"/>
        <v>264.98792439409277</v>
      </c>
      <c r="AM41" s="59">
        <f t="shared" si="5"/>
        <v>534.75038770753872</v>
      </c>
      <c r="AN41" s="59">
        <f ca="1">AVERAGE(OFFSET($AM$3,0,0,'Données projet'!$E$10+1,1))-AVERAGE(OFFSET($H$3,0,0,'Données projet'!$E$10+1,1))</f>
        <v>273.89085939326111</v>
      </c>
      <c r="AO41" s="59">
        <f t="shared" si="36"/>
        <v>266.46247641705179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10.128667838489214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10.128667838489214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63.571580903667098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8.0511538458333352</v>
      </c>
      <c r="BD41" s="12">
        <f>IF('Données projet'!$A$88&gt;35,BD40+BC41-BL40,IF(A41&lt;'Données projet'!$A$88,$BA$205^A41,IF(A41='Données projet'!$A$88,'Données projet'!$B$88,BD40+BC41-BL40)))</f>
        <v>139.7553846166667</v>
      </c>
      <c r="BE41" s="13">
        <f>BD41*VLOOKUP('Données projet'!$B$11,Paramètres!$A$1:$I$89,3,0)*VLOOKUP('Données projet'!$B$11,Paramètres!$A$1:$I$89,5,0)</f>
        <v>132.99122400122002</v>
      </c>
      <c r="BF41" s="13">
        <f t="shared" si="37"/>
        <v>34.686625607193186</v>
      </c>
      <c r="BG41" s="20">
        <f t="shared" si="7"/>
        <v>292.03892140131967</v>
      </c>
      <c r="BH41" s="59">
        <f t="shared" si="8"/>
        <v>561.80138471476562</v>
      </c>
      <c r="BI41" s="59">
        <f ca="1">AVERAGE(OFFSET($BH$3,0,0,'Données projet'!$E$11+1,1))-AVERAGE(OFFSET($H$3,0,0,'Données projet'!$E$11+1,1))</f>
        <v>674.33345465979289</v>
      </c>
      <c r="BJ41" s="59">
        <f t="shared" si="38"/>
        <v>206.09542990296671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63.571580903667098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8.0511538458333352</v>
      </c>
      <c r="BY41" s="12">
        <f>IF('Données projet'!$A$114&gt;35,BY40+BX41-CG40,IF(A41&lt;'Données projet'!$A$114,$BV$205^A41,IF(A41='Données projet'!$A$114,'Données projet'!$B$114,BY40+BX41-CG40)))</f>
        <v>139.7553846166667</v>
      </c>
      <c r="BZ41" s="13">
        <f>BY41*VLOOKUP('Données projet'!$B$12,Paramètres!$A$1:$I$89,3,0)*VLOOKUP('Données projet'!$B$12,Paramètres!$A$1:$I$89,5,0)</f>
        <v>159.15343200146003</v>
      </c>
      <c r="CA41" s="13">
        <f t="shared" si="39"/>
        <v>40.651510715799269</v>
      </c>
      <c r="CB41" s="20">
        <f t="shared" si="10"/>
        <v>347.99360856589328</v>
      </c>
      <c r="CC41" s="59">
        <f t="shared" si="11"/>
        <v>617.75607187933929</v>
      </c>
      <c r="CD41" s="59">
        <f ca="1">AVERAGE(OFFSET($CC$3,0,0,'Données projet'!$E$12+1,1))-AVERAGE(OFFSET($H$3,0,0,'Données projet'!$E$12+1,1))</f>
        <v>792.99561449396947</v>
      </c>
      <c r="CE41" s="59">
        <f t="shared" si="40"/>
        <v>236.67982295656702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63.571580903667098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8.0511538458333352</v>
      </c>
      <c r="CT41" s="12">
        <f>IF('Données projet'!$A$140&gt;35,CT40+CS41-DB40,IF(A41&lt;'Données projet'!$A$140,$CQ$205^A41,IF(A41='Données projet'!$A$140,'Données projet'!$B$140,CT40+CS41-DB40)))</f>
        <v>139.7553846166667</v>
      </c>
      <c r="CU41" s="17">
        <f>CT41*VLOOKUP('Données projet'!$B$13,Paramètres!$A$1:$I$89,3,0)*VLOOKUP('Données projet'!$B$13,Paramètres!$A$1:$I$89,5,0)</f>
        <v>152.61288000140004</v>
      </c>
      <c r="CV41" s="13">
        <f t="shared" si="41"/>
        <v>39.171773864657219</v>
      </c>
      <c r="CW41" s="20">
        <f t="shared" si="13"/>
        <v>334.02493881671637</v>
      </c>
      <c r="CX41" s="59">
        <f t="shared" si="14"/>
        <v>603.78740213016238</v>
      </c>
      <c r="CY41" s="59">
        <f ca="1">AVERAGE(OFFSET($CX$3,0,0,'Données projet'!$E$13+1,1))-AVERAGE(OFFSET($H$3,0,0,'Données projet'!$E$13+1,1))</f>
        <v>763.36868301262712</v>
      </c>
      <c r="CZ41" s="59">
        <f t="shared" si="42"/>
        <v>229.04531240965548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63.571580903667098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9.8000000000000007</v>
      </c>
      <c r="DO41" s="12">
        <f>IF('Données projet'!$A$166&gt;35,DO40+DN41-DW40,IF(A41&lt;'Données projet'!$A$166,$DL$205^A41,IF(A41='Données projet'!$A$166,'Données projet'!$B$166,DO40+DN41-DW40)))</f>
        <v>186.40000000000006</v>
      </c>
      <c r="DP41" s="17">
        <f>DO41*VLOOKUP('Données projet'!$B$14,Paramètres!$A$1:$I$89,3,0)*VLOOKUP('Données projet'!$B$14,Paramètres!$A$1:$I$89,5,0)</f>
        <v>162.83904000000007</v>
      </c>
      <c r="DQ41" s="13">
        <f t="shared" si="43"/>
        <v>41.482211836000111</v>
      </c>
      <c r="DR41" s="20">
        <f t="shared" si="16"/>
        <v>355.85951361436696</v>
      </c>
      <c r="DS41" s="59">
        <f t="shared" si="17"/>
        <v>625.62197692781297</v>
      </c>
      <c r="DT41" s="59">
        <f ca="1">AVERAGE(OFFSET($DS$3,0,0,'Données projet'!$E$14+1,1))-AVERAGE(OFFSET($H$3,0,0,'Données projet'!$E$14+1,1))</f>
        <v>396.6970447595329</v>
      </c>
      <c r="DU41" s="59">
        <f t="shared" si="44"/>
        <v>369.61271293069467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12.522054758096276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12.522054758096276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63.571580903667098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8.8000000000000007</v>
      </c>
      <c r="EJ41" s="12">
        <f>IF('Données projet'!$A$192&gt;35,EJ40+EI41-ER40,IF(A41&lt;'Données projet'!$A$192,$EG$205^A41,IF(A41='Données projet'!$A$192,'Données projet'!$B$192,EJ40+EI41-ER40)))</f>
        <v>167.4</v>
      </c>
      <c r="EK41" s="17">
        <f>EJ41*VLOOKUP('Données projet'!$B$15,Paramètres!$A$1:$I$89,3,0)*VLOOKUP('Données projet'!$B$15,Paramètres!$A$1:$I$89,5,0)</f>
        <v>174.96648000000002</v>
      </c>
      <c r="EL41" s="13">
        <f t="shared" si="45"/>
        <v>44.20047886519378</v>
      </c>
      <c r="EM41" s="20">
        <f t="shared" si="19"/>
        <v>381.71578669021255</v>
      </c>
      <c r="EN41" s="59">
        <f t="shared" si="20"/>
        <v>651.47825000365856</v>
      </c>
      <c r="EO41" s="59">
        <f ca="1">AVERAGE(OFFSET($EN$3,0,0,'Données projet'!$E$15+1,1))-AVERAGE(OFFSET($H$3,0,0,'Données projet'!$E$15+1,1))</f>
        <v>431.09356354216391</v>
      </c>
      <c r="EP41" s="59">
        <f t="shared" si="46"/>
        <v>386.91437941921049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12.64084657220768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12.64084657220768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63.571580903667098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13.802500000000002</v>
      </c>
      <c r="FE41" s="12">
        <f>IF('Données projet'!$A$218&gt;35,FE40+FD41-FM40,IF(A41&lt;'Données projet'!$A$218,$FB$205^A41,IF(A41='Données projet'!$A$218,'Données projet'!$B$218,FE40+FD41-FM40)))</f>
        <v>192.8</v>
      </c>
      <c r="FF41" s="17">
        <f>FE41*VLOOKUP('Données projet'!$B$16,Paramètres!$A$1:$I$89,3,0)*VLOOKUP('Données projet'!$B$16,Paramètres!$A$1:$I$89,5,0)</f>
        <v>129.33024000000003</v>
      </c>
      <c r="FG41" s="13">
        <f t="shared" si="47"/>
        <v>33.841550966985345</v>
      </c>
      <c r="FH41" s="20">
        <f t="shared" si="22"/>
        <v>284.19086926749952</v>
      </c>
      <c r="FI41" s="59">
        <f t="shared" si="23"/>
        <v>553.95333258094547</v>
      </c>
      <c r="FJ41" s="59">
        <f ca="1">AVERAGE(OFFSET($FI$3,0,0,'Données projet'!$E$16+1,1))-AVERAGE(OFFSET($H$3,0,0,'Données projet'!$E$16+1,1))</f>
        <v>552.1327469597087</v>
      </c>
      <c r="FK41" s="59">
        <f t="shared" si="48"/>
        <v>208.33496548935977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12.871490644588452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12.871490644588452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63.571580903667098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18.603333333333332</v>
      </c>
      <c r="FZ41" s="12">
        <f>IF('Données projet'!$A$244&gt;35,FZ40+FY41-GH40,IF(A41&lt;'Données projet'!$A$244,$FW$205^A41,IF(A41='Données projet'!$A$244,'Données projet'!$B$244,FZ40+FY41-GH40)))</f>
        <v>348.28666666666675</v>
      </c>
      <c r="GA41" s="17">
        <f>FZ41*VLOOKUP('Données projet'!$B$17,Paramètres!$A$1:$I$89,3,0)*VLOOKUP('Données projet'!$B$17,Paramètres!$A$1:$I$89,5,0)</f>
        <v>162.99816000000004</v>
      </c>
      <c r="GB41" s="13">
        <f t="shared" si="49"/>
        <v>41.518026357942645</v>
      </c>
      <c r="GC41" s="20">
        <f t="shared" si="25"/>
        <v>356.19902457341686</v>
      </c>
      <c r="GD41" s="59">
        <f t="shared" si="26"/>
        <v>625.96148788686287</v>
      </c>
      <c r="GE41" s="59">
        <f ca="1">AVERAGE(OFFSET($GD$3,0,0,'Données projet'!$E$17+1,1))-AVERAGE(OFFSET($H$3,0,0,'Données projet'!$E$17+1,1))</f>
        <v>337.47103484642059</v>
      </c>
      <c r="GF41" s="59">
        <f t="shared" si="50"/>
        <v>252.98767501756402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63.571580903667098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2.5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9.1666666666666661</v>
      </c>
      <c r="H42" s="66">
        <f t="shared" si="1"/>
        <v>220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63.683099603196425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7.6</v>
      </c>
      <c r="N42" s="13">
        <f>IF('Données projet'!$A$36&gt;35,N41+M42-V41,IF(A42&lt;'Données projet'!$A$36,$K$205^A42,IF(A42='Données projet'!$A$36,'Données projet'!$B$36,N41+M42-V41)))</f>
        <v>342.4000000000002</v>
      </c>
      <c r="O42" s="13">
        <f>N42*VLOOKUP('Données projet'!$B$9,Paramètres!$A$1:$I$89,3,0)*VLOOKUP('Données projet'!$B$9,Paramètres!$A$1:$I$89,5,0)</f>
        <v>309.80352000000016</v>
      </c>
      <c r="P42" s="13">
        <f t="shared" si="33"/>
        <v>73.227795813703821</v>
      </c>
      <c r="Q42" s="20">
        <f t="shared" si="53"/>
        <v>667.11287504220115</v>
      </c>
      <c r="R42" s="59">
        <f t="shared" si="0"/>
        <v>937.28424025392133</v>
      </c>
      <c r="S42" s="59">
        <f ca="1">AVERAGE(OFFSET($R$3,0,0,'Données projet'!$E$9+1,1))-AVERAGE(OFFSET($H$3,0,0,'Données projet'!$E$9+1,1))</f>
        <v>441.35963046694803</v>
      </c>
      <c r="T42" s="59">
        <f t="shared" si="34"/>
        <v>620.99339242993983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3.0493706372517941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3.0493706372517941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63.683099603196425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7.6</v>
      </c>
      <c r="AI42" s="13">
        <f>IF('Données projet'!$A$62&gt;35,AI41+AH42-AQ41,IF(A42&lt;'Données projet'!$A$62,$AF$205^A42,IF(A42='Données projet'!$A$62,'Données projet'!$B$62,AI41+AH42-AQ41)))</f>
        <v>145.39999999999995</v>
      </c>
      <c r="AJ42" s="13">
        <f>AI42*VLOOKUP('Données projet'!$B$10,Paramètres!$A$1:$I$89,3,0)*VLOOKUP('Données projet'!$B$10,Paramètres!$A$1:$I$89,5,0)</f>
        <v>127.02143999999997</v>
      </c>
      <c r="AK42" s="13">
        <f t="shared" si="35"/>
        <v>33.307175870664402</v>
      </c>
      <c r="AL42" s="20">
        <f t="shared" si="4"/>
        <v>279.23900597474045</v>
      </c>
      <c r="AM42" s="59">
        <f t="shared" si="5"/>
        <v>549.41037118646068</v>
      </c>
      <c r="AN42" s="59">
        <f ca="1">AVERAGE(OFFSET($AM$3,0,0,'Données projet'!$E$10+1,1))-AVERAGE(OFFSET($H$3,0,0,'Données projet'!$E$10+1,1))</f>
        <v>273.89085939326111</v>
      </c>
      <c r="AO42" s="59">
        <f t="shared" si="36"/>
        <v>266.46247641705179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9.9300508400538074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9.9300508400538074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63.683099603196425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8.0511538458333352</v>
      </c>
      <c r="BD42" s="12">
        <f>IF('Données projet'!$A$88&gt;35,BD41+BC42-BL41,IF(A42&lt;'Données projet'!$A$88,$BA$205^A42,IF(A42='Données projet'!$A$88,'Données projet'!$B$88,BD41+BC42-BL41)))</f>
        <v>147.80653846250004</v>
      </c>
      <c r="BE42" s="13">
        <f>BD42*VLOOKUP('Données projet'!$B$11,Paramètres!$A$1:$I$89,3,0)*VLOOKUP('Données projet'!$B$11,Paramètres!$A$1:$I$89,5,0)</f>
        <v>140.65270200091504</v>
      </c>
      <c r="BF42" s="13">
        <f t="shared" si="37"/>
        <v>36.446489856382073</v>
      </c>
      <c r="BG42" s="20">
        <f t="shared" si="7"/>
        <v>308.44775915145914</v>
      </c>
      <c r="BH42" s="59">
        <f t="shared" si="8"/>
        <v>578.61912436317937</v>
      </c>
      <c r="BI42" s="59">
        <f ca="1">AVERAGE(OFFSET($BH$3,0,0,'Données projet'!$E$11+1,1))-AVERAGE(OFFSET($H$3,0,0,'Données projet'!$E$11+1,1))</f>
        <v>674.33345465979289</v>
      </c>
      <c r="BJ42" s="59">
        <f t="shared" si="38"/>
        <v>206.09542990296671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63.683099603196425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8.0511538458333352</v>
      </c>
      <c r="BY42" s="12">
        <f>IF('Données projet'!$A$114&gt;35,BY41+BX42-CG41,IF(A42&lt;'Données projet'!$A$114,$BV$205^A42,IF(A42='Données projet'!$A$114,'Données projet'!$B$114,BY41+BX42-CG41)))</f>
        <v>147.80653846250004</v>
      </c>
      <c r="BZ42" s="13">
        <f>BY42*VLOOKUP('Données projet'!$B$12,Paramètres!$A$1:$I$89,3,0)*VLOOKUP('Données projet'!$B$12,Paramètres!$A$1:$I$89,5,0)</f>
        <v>168.32208600109504</v>
      </c>
      <c r="CA42" s="13">
        <f t="shared" si="39"/>
        <v>42.714009997061638</v>
      </c>
      <c r="CB42" s="20">
        <f t="shared" si="10"/>
        <v>367.55453386345613</v>
      </c>
      <c r="CC42" s="59">
        <f t="shared" si="11"/>
        <v>637.72589907517636</v>
      </c>
      <c r="CD42" s="59">
        <f ca="1">AVERAGE(OFFSET($CC$3,0,0,'Données projet'!$E$12+1,1))-AVERAGE(OFFSET($H$3,0,0,'Données projet'!$E$12+1,1))</f>
        <v>792.99561449396947</v>
      </c>
      <c r="CE42" s="59">
        <f t="shared" si="40"/>
        <v>236.67982295656702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63.683099603196425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8.0511538458333352</v>
      </c>
      <c r="CT42" s="12">
        <f>IF('Données projet'!$A$140&gt;35,CT41+CS42-DB41,IF(A42&lt;'Données projet'!$A$140,$CQ$205^A42,IF(A42='Données projet'!$A$140,'Données projet'!$B$140,CT41+CS42-DB41)))</f>
        <v>147.80653846250004</v>
      </c>
      <c r="CU42" s="17">
        <f>CT42*VLOOKUP('Données projet'!$B$13,Paramètres!$A$1:$I$89,3,0)*VLOOKUP('Données projet'!$B$13,Paramètres!$A$1:$I$89,5,0)</f>
        <v>161.40474000105004</v>
      </c>
      <c r="CV42" s="13">
        <f t="shared" si="41"/>
        <v>41.15919706293522</v>
      </c>
      <c r="CW42" s="20">
        <f t="shared" si="13"/>
        <v>352.79885705310761</v>
      </c>
      <c r="CX42" s="59">
        <f t="shared" si="14"/>
        <v>622.97022226482784</v>
      </c>
      <c r="CY42" s="59">
        <f ca="1">AVERAGE(OFFSET($CX$3,0,0,'Données projet'!$E$13+1,1))-AVERAGE(OFFSET($H$3,0,0,'Données projet'!$E$13+1,1))</f>
        <v>763.36868301262712</v>
      </c>
      <c r="CZ42" s="59">
        <f t="shared" si="42"/>
        <v>229.04531240965548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63.683099603196425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9.8000000000000007</v>
      </c>
      <c r="DO42" s="12">
        <f>IF('Données projet'!$A$166&gt;35,DO41+DN42-DW41,IF(A42&lt;'Données projet'!$A$166,$DL$205^A42,IF(A42='Données projet'!$A$166,'Données projet'!$B$166,DO41+DN42-DW41)))</f>
        <v>196.20000000000007</v>
      </c>
      <c r="DP42" s="17">
        <f>DO42*VLOOKUP('Données projet'!$B$14,Paramètres!$A$1:$I$89,3,0)*VLOOKUP('Données projet'!$B$14,Paramètres!$A$1:$I$89,5,0)</f>
        <v>171.40032000000011</v>
      </c>
      <c r="DQ42" s="13">
        <f t="shared" si="43"/>
        <v>43.40349878862115</v>
      </c>
      <c r="DR42" s="20">
        <f t="shared" si="16"/>
        <v>374.11665105684864</v>
      </c>
      <c r="DS42" s="59">
        <f t="shared" si="17"/>
        <v>644.28801626856887</v>
      </c>
      <c r="DT42" s="59">
        <f ca="1">AVERAGE(OFFSET($DS$3,0,0,'Données projet'!$E$14+1,1))-AVERAGE(OFFSET($H$3,0,0,'Données projet'!$E$14+1,1))</f>
        <v>396.6970447595329</v>
      </c>
      <c r="DU42" s="59">
        <f t="shared" si="44"/>
        <v>369.61271293069467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12.27650490198925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12.27650490198925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63.683099603196425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8.8000000000000007</v>
      </c>
      <c r="EJ42" s="12">
        <f>IF('Données projet'!$A$192&gt;35,EJ41+EI42-ER41,IF(A42&lt;'Données projet'!$A$192,$EG$205^A42,IF(A42='Données projet'!$A$192,'Données projet'!$B$192,EJ41+EI42-ER41)))</f>
        <v>176.20000000000002</v>
      </c>
      <c r="EK42" s="17">
        <f>EJ42*VLOOKUP('Données projet'!$B$15,Paramètres!$A$1:$I$89,3,0)*VLOOKUP('Données projet'!$B$15,Paramètres!$A$1:$I$89,5,0)</f>
        <v>184.16424000000004</v>
      </c>
      <c r="EL42" s="13">
        <f t="shared" si="45"/>
        <v>46.247416025180279</v>
      </c>
      <c r="EM42" s="20">
        <f t="shared" si="19"/>
        <v>401.30030091052237</v>
      </c>
      <c r="EN42" s="59">
        <f t="shared" si="20"/>
        <v>671.4716661222426</v>
      </c>
      <c r="EO42" s="59">
        <f ca="1">AVERAGE(OFFSET($EN$3,0,0,'Données projet'!$E$15+1,1))-AVERAGE(OFFSET($H$3,0,0,'Données projet'!$E$15+1,1))</f>
        <v>431.09356354216391</v>
      </c>
      <c r="EP42" s="59">
        <f t="shared" si="46"/>
        <v>386.91437941921049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12.392967281081782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12.392967281081782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63.683099603196425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13.802500000000002</v>
      </c>
      <c r="FE42" s="12">
        <f>IF('Données projet'!$A$218&gt;35,FE41+FD42-FM41,IF(A42&lt;'Données projet'!$A$218,$FB$205^A42,IF(A42='Données projet'!$A$218,'Données projet'!$B$218,FE41+FD42-FM41)))</f>
        <v>206.60250000000002</v>
      </c>
      <c r="FF42" s="17">
        <f>FE42*VLOOKUP('Données projet'!$B$16,Paramètres!$A$1:$I$89,3,0)*VLOOKUP('Données projet'!$B$16,Paramètres!$A$1:$I$89,5,0)</f>
        <v>138.58895700000002</v>
      </c>
      <c r="FG42" s="13">
        <f t="shared" si="47"/>
        <v>35.973565027685346</v>
      </c>
      <c r="FH42" s="20">
        <f t="shared" si="22"/>
        <v>304.02972586488534</v>
      </c>
      <c r="FI42" s="59">
        <f t="shared" si="23"/>
        <v>574.20109107660551</v>
      </c>
      <c r="FJ42" s="59">
        <f ca="1">AVERAGE(OFFSET($FI$3,0,0,'Données projet'!$E$16+1,1))-AVERAGE(OFFSET($H$3,0,0,'Données projet'!$E$16+1,1))</f>
        <v>552.1327469597087</v>
      </c>
      <c r="FK42" s="59">
        <f t="shared" si="48"/>
        <v>208.33496548935977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12.61908856388216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12.61908856388216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63.683099603196425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18.603333333333332</v>
      </c>
      <c r="FZ42" s="12">
        <f>IF('Données projet'!$A$244&gt;35,FZ41+FY42-GH41,IF(A42&lt;'Données projet'!$A$244,$FW$205^A42,IF(A42='Données projet'!$A$244,'Données projet'!$B$244,FZ41+FY42-GH41)))</f>
        <v>366.8900000000001</v>
      </c>
      <c r="GA42" s="17">
        <f>FZ42*VLOOKUP('Données projet'!$B$17,Paramètres!$A$1:$I$89,3,0)*VLOOKUP('Données projet'!$B$17,Paramètres!$A$1:$I$89,5,0)</f>
        <v>171.70452000000003</v>
      </c>
      <c r="GB42" s="13">
        <f t="shared" si="49"/>
        <v>43.471557417579092</v>
      </c>
      <c r="GC42" s="20">
        <f t="shared" si="25"/>
        <v>374.76500150228361</v>
      </c>
      <c r="GD42" s="59">
        <f t="shared" si="26"/>
        <v>644.93636671400384</v>
      </c>
      <c r="GE42" s="59">
        <f ca="1">AVERAGE(OFFSET($GD$3,0,0,'Données projet'!$E$17+1,1))-AVERAGE(OFFSET($H$3,0,0,'Données projet'!$E$17+1,1))</f>
        <v>337.47103484642059</v>
      </c>
      <c r="GF42" s="59">
        <f t="shared" si="50"/>
        <v>252.98767501756402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63.683099603196425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2.5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9.1666666666666661</v>
      </c>
      <c r="H43" s="66">
        <f t="shared" si="1"/>
        <v>220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63.792683702607384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350</v>
      </c>
      <c r="L43" s="12">
        <f>VLOOKUP(A43,'Données projet'!$A$35:$I$55,9,0)</f>
        <v>7.6</v>
      </c>
      <c r="M43" s="12">
        <f t="array" ref="M43">INDEX(L:L,MIN(IF(ISNUMBER(L43:L239),ROW(L43:L239),"")))</f>
        <v>7.6</v>
      </c>
      <c r="N43" s="13">
        <f>IF('Données projet'!$A$36&gt;35,N42+M43-V42,IF(A43&lt;'Données projet'!$A$36,$K$205^A43,IF(A43='Données projet'!$A$36,'Données projet'!$B$36,N42+M43-V42)))</f>
        <v>350.00000000000023</v>
      </c>
      <c r="O43" s="13">
        <f>N43*VLOOKUP('Données projet'!$B$9,Paramètres!$A$1:$I$89,3,0)*VLOOKUP('Données projet'!$B$9,Paramètres!$A$1:$I$89,5,0)</f>
        <v>316.68000000000018</v>
      </c>
      <c r="P43" s="13">
        <f t="shared" si="33"/>
        <v>74.662144360177763</v>
      </c>
      <c r="Q43" s="20">
        <f t="shared" si="53"/>
        <v>681.58756809397653</v>
      </c>
      <c r="R43" s="59">
        <f t="shared" si="0"/>
        <v>952.16074167020361</v>
      </c>
      <c r="S43" s="59">
        <f ca="1">AVERAGE(OFFSET($R$3,0,0,'Données projet'!$E$9+1,1))-AVERAGE(OFFSET($H$3,0,0,'Données projet'!$E$9+1,1))</f>
        <v>441.35963046694803</v>
      </c>
      <c r="T43" s="59">
        <f t="shared" si="34"/>
        <v>620.99339242993983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9</v>
      </c>
      <c r="W43" s="16">
        <f>IF(ISNA(VLOOKUP(A43,'Données projet'!$A$35:$I$55,5,0)),0%,VLOOKUP(A43,'Données projet'!$A$35:$I$55,5,0)*VLOOKUP('Données projet'!$B$9,Paramètres!$A$1:$I$89,7,0))</f>
        <v>0.3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5.6901942573715374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5.6901942573715374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63.792683702607384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153</v>
      </c>
      <c r="AG43" s="12">
        <f>VLOOKUP(A43,'Données projet'!$A$61:$I$81,9,0)</f>
        <v>7.6</v>
      </c>
      <c r="AH43" s="12">
        <f t="array" ref="AH43">INDEX(AG:AG,MIN(IF(ISNUMBER(AG43:AG239),ROW(AG43:AG239),"")))</f>
        <v>7.6</v>
      </c>
      <c r="AI43" s="13">
        <f>IF('Données projet'!$A$62&gt;35,AI42+AH43-AQ42,IF(A43&lt;'Données projet'!$A$62,$AF$205^A43,IF(A43='Données projet'!$A$62,'Données projet'!$B$62,AI42+AH43-AQ42)))</f>
        <v>152.99999999999994</v>
      </c>
      <c r="AJ43" s="13">
        <f>AI43*VLOOKUP('Données projet'!$B$10,Paramètres!$A$1:$I$89,3,0)*VLOOKUP('Données projet'!$B$10,Paramètres!$A$1:$I$89,5,0)</f>
        <v>133.66079999999997</v>
      </c>
      <c r="AK43" s="13">
        <f t="shared" si="35"/>
        <v>34.840890682716719</v>
      </c>
      <c r="AL43" s="20">
        <f t="shared" si="4"/>
        <v>293.47377793906486</v>
      </c>
      <c r="AM43" s="59">
        <f t="shared" si="5"/>
        <v>564.04695151529188</v>
      </c>
      <c r="AN43" s="59">
        <f ca="1">AVERAGE(OFFSET($AM$3,0,0,'Données projet'!$E$10+1,1))-AVERAGE(OFFSET($H$3,0,0,'Données projet'!$E$10+1,1))</f>
        <v>273.89085939326111</v>
      </c>
      <c r="AO43" s="59">
        <f t="shared" si="36"/>
        <v>266.46247641705179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0.53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20.48400281903595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20.48400281903595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63.792683702607384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8.0511538458333352</v>
      </c>
      <c r="BD43" s="12">
        <f>IF('Données projet'!$A$88&gt;35,BD42+BC43-BL42,IF(A43&lt;'Données projet'!$A$88,$BA$205^A43,IF(A43='Données projet'!$A$88,'Données projet'!$B$88,BD42+BC43-BL42)))</f>
        <v>155.85769230833338</v>
      </c>
      <c r="BE43" s="13">
        <f>BD43*VLOOKUP('Données projet'!$B$11,Paramètres!$A$1:$I$89,3,0)*VLOOKUP('Données projet'!$B$11,Paramètres!$A$1:$I$89,5,0)</f>
        <v>148.31418000061007</v>
      </c>
      <c r="BF43" s="13">
        <f t="shared" si="37"/>
        <v>38.195225331667984</v>
      </c>
      <c r="BG43" s="20">
        <f t="shared" si="7"/>
        <v>324.83721428705093</v>
      </c>
      <c r="BH43" s="59">
        <f t="shared" si="8"/>
        <v>595.41038786327795</v>
      </c>
      <c r="BI43" s="59">
        <f ca="1">AVERAGE(OFFSET($BH$3,0,0,'Données projet'!$E$11+1,1))-AVERAGE(OFFSET($H$3,0,0,'Données projet'!$E$11+1,1))</f>
        <v>674.33345465979289</v>
      </c>
      <c r="BJ43" s="59">
        <f t="shared" si="38"/>
        <v>206.09542990296671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63.792683702607384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8.0511538458333352</v>
      </c>
      <c r="BY43" s="12">
        <f>IF('Données projet'!$A$114&gt;35,BY42+BX43-CG42,IF(A43&lt;'Données projet'!$A$114,$BV$205^A43,IF(A43='Données projet'!$A$114,'Données projet'!$B$114,BY42+BX43-CG42)))</f>
        <v>155.85769230833338</v>
      </c>
      <c r="BZ43" s="13">
        <f>BY43*VLOOKUP('Données projet'!$B$12,Paramètres!$A$1:$I$89,3,0)*VLOOKUP('Données projet'!$B$12,Paramètres!$A$1:$I$89,5,0)</f>
        <v>177.49074000073006</v>
      </c>
      <c r="CA43" s="13">
        <f t="shared" si="39"/>
        <v>44.763466744965683</v>
      </c>
      <c r="CB43" s="20">
        <f t="shared" si="10"/>
        <v>387.09274341542005</v>
      </c>
      <c r="CC43" s="59">
        <f t="shared" si="11"/>
        <v>657.66591699164701</v>
      </c>
      <c r="CD43" s="59">
        <f ca="1">AVERAGE(OFFSET($CC$3,0,0,'Données projet'!$E$12+1,1))-AVERAGE(OFFSET($H$3,0,0,'Données projet'!$E$12+1,1))</f>
        <v>792.99561449396947</v>
      </c>
      <c r="CE43" s="59">
        <f t="shared" si="40"/>
        <v>236.67982295656702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63.792683702607384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8.0511538458333352</v>
      </c>
      <c r="CT43" s="12">
        <f>IF('Données projet'!$A$140&gt;35,CT42+CS43-DB42,IF(A43&lt;'Données projet'!$A$140,$CQ$205^A43,IF(A43='Données projet'!$A$140,'Données projet'!$B$140,CT42+CS43-DB42)))</f>
        <v>155.85769230833338</v>
      </c>
      <c r="CU43" s="17">
        <f>CT43*VLOOKUP('Données projet'!$B$13,Paramètres!$A$1:$I$89,3,0)*VLOOKUP('Données projet'!$B$13,Paramètres!$A$1:$I$89,5,0)</f>
        <v>170.19660000070004</v>
      </c>
      <c r="CV43" s="13">
        <f t="shared" si="41"/>
        <v>43.134052483083032</v>
      </c>
      <c r="CW43" s="20">
        <f t="shared" si="13"/>
        <v>371.5508864092555</v>
      </c>
      <c r="CX43" s="59">
        <f t="shared" si="14"/>
        <v>642.12405998548252</v>
      </c>
      <c r="CY43" s="59">
        <f ca="1">AVERAGE(OFFSET($CX$3,0,0,'Données projet'!$E$13+1,1))-AVERAGE(OFFSET($H$3,0,0,'Données projet'!$E$13+1,1))</f>
        <v>763.36868301262712</v>
      </c>
      <c r="CZ43" s="59">
        <f t="shared" si="42"/>
        <v>229.04531240965548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63.792683702607384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206</v>
      </c>
      <c r="DM43" s="12">
        <f>VLOOKUP(A43,'Données projet'!$A$165:$I$185,9,0)</f>
        <v>9.8000000000000007</v>
      </c>
      <c r="DN43" s="12">
        <f t="array" ref="DN43">INDEX(DM:DM,MIN(IF(ISNUMBER(DM43:DM239),ROW(DM43:DM239),"")))</f>
        <v>9.8000000000000007</v>
      </c>
      <c r="DO43" s="12">
        <f>IF('Données projet'!$A$166&gt;35,DO42+DN43-DW42,IF(A43&lt;'Données projet'!$A$166,$DL$205^A43,IF(A43='Données projet'!$A$166,'Données projet'!$B$166,DO42+DN43-DW42)))</f>
        <v>206.00000000000009</v>
      </c>
      <c r="DP43" s="17">
        <f>DO43*VLOOKUP('Données projet'!$B$14,Paramètres!$A$1:$I$89,3,0)*VLOOKUP('Données projet'!$B$14,Paramètres!$A$1:$I$89,5,0)</f>
        <v>179.96160000000009</v>
      </c>
      <c r="DQ43" s="13">
        <f t="shared" si="43"/>
        <v>45.313642767960104</v>
      </c>
      <c r="DR43" s="20">
        <f t="shared" si="16"/>
        <v>392.35438115419737</v>
      </c>
      <c r="DS43" s="59">
        <f t="shared" si="17"/>
        <v>662.92755473042439</v>
      </c>
      <c r="DT43" s="59">
        <f ca="1">AVERAGE(OFFSET($DS$3,0,0,'Données projet'!$E$14+1,1))-AVERAGE(OFFSET($H$3,0,0,'Données projet'!$E$14+1,1))</f>
        <v>396.6970447595329</v>
      </c>
      <c r="DU43" s="59">
        <f t="shared" si="44"/>
        <v>369.61271293069467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31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24.909069979844464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24.909069979844464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63.792683702607384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185</v>
      </c>
      <c r="EH43" s="12">
        <f>VLOOKUP(A43,'Données projet'!$A$191:$I$211,9,0)</f>
        <v>8.8000000000000007</v>
      </c>
      <c r="EI43" s="12">
        <f t="array" ref="EI43">INDEX(EH:EH,MIN(IF(ISNUMBER(EH43:EH239),ROW(EH43:EH239),"")))</f>
        <v>8.8000000000000007</v>
      </c>
      <c r="EJ43" s="12">
        <f>IF('Données projet'!$A$192&gt;35,EJ42+EI43-ER42,IF(A43&lt;'Données projet'!$A$192,$EG$205^A43,IF(A43='Données projet'!$A$192,'Données projet'!$B$192,EJ42+EI43-ER42)))</f>
        <v>185.00000000000003</v>
      </c>
      <c r="EK43" s="17">
        <f>EJ43*VLOOKUP('Données projet'!$B$15,Paramètres!$A$1:$I$89,3,0)*VLOOKUP('Données projet'!$B$15,Paramètres!$A$1:$I$89,5,0)</f>
        <v>193.36200000000005</v>
      </c>
      <c r="EL43" s="13">
        <f t="shared" si="45"/>
        <v>48.282482845036888</v>
      </c>
      <c r="EM43" s="20">
        <f t="shared" si="19"/>
        <v>420.864140955106</v>
      </c>
      <c r="EN43" s="59">
        <f t="shared" si="20"/>
        <v>691.43731453133296</v>
      </c>
      <c r="EO43" s="59">
        <f ca="1">AVERAGE(OFFSET($EN$3,0,0,'Données projet'!$E$15+1,1))-AVERAGE(OFFSET($H$3,0,0,'Données projet'!$E$15+1,1))</f>
        <v>431.09356354216391</v>
      </c>
      <c r="EP43" s="59">
        <f t="shared" si="46"/>
        <v>386.91437941921049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27</v>
      </c>
      <c r="ES43" s="16">
        <f>IF(ISNA(VLOOKUP(A43,'Données projet'!$A$191:$I$211,5,0)),0%,VLOOKUP(A43,'Données projet'!$A$191:$I$211,5,0)*VLOOKUP('Données projet'!$B$15,Paramètres!$A$1:$I$89,7,0))</f>
        <v>0.43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25.564579760049241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25.564579760049241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63.792683702607384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13.802500000000002</v>
      </c>
      <c r="FE43" s="12">
        <f>IF('Données projet'!$A$218&gt;35,FE42+FD43-FM42,IF(A43&lt;'Données projet'!$A$218,$FB$205^A43,IF(A43='Données projet'!$A$218,'Données projet'!$B$218,FE42+FD43-FM42)))</f>
        <v>220.40500000000003</v>
      </c>
      <c r="FF43" s="17">
        <f>FE43*VLOOKUP('Données projet'!$B$16,Paramètres!$A$1:$I$89,3,0)*VLOOKUP('Données projet'!$B$16,Paramètres!$A$1:$I$89,5,0)</f>
        <v>147.84767400000001</v>
      </c>
      <c r="FG43" s="13">
        <f t="shared" si="47"/>
        <v>38.089051147716567</v>
      </c>
      <c r="FH43" s="20">
        <f t="shared" si="22"/>
        <v>323.83979629893969</v>
      </c>
      <c r="FI43" s="59">
        <f t="shared" si="23"/>
        <v>594.41296987516671</v>
      </c>
      <c r="FJ43" s="59">
        <f ca="1">AVERAGE(OFFSET($FI$3,0,0,'Données projet'!$E$16+1,1))-AVERAGE(OFFSET($H$3,0,0,'Données projet'!$E$16+1,1))</f>
        <v>552.1327469597087</v>
      </c>
      <c r="FK43" s="59">
        <f t="shared" si="48"/>
        <v>208.33496548935977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12.371635934028451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12.371635934028451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63.792683702607384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18.603333333333332</v>
      </c>
      <c r="FZ43" s="12">
        <f>IF('Données projet'!$A$244&gt;35,FZ42+FY43-GH42,IF(A43&lt;'Données projet'!$A$244,$FW$205^A43,IF(A43='Données projet'!$A$244,'Données projet'!$B$244,FZ42+FY43-GH42)))</f>
        <v>385.49333333333345</v>
      </c>
      <c r="GA43" s="17">
        <f>FZ43*VLOOKUP('Données projet'!$B$17,Paramètres!$A$1:$I$89,3,0)*VLOOKUP('Données projet'!$B$17,Paramètres!$A$1:$I$89,5,0)</f>
        <v>180.41088000000005</v>
      </c>
      <c r="GB43" s="13">
        <f t="shared" si="49"/>
        <v>45.413587262495575</v>
      </c>
      <c r="GC43" s="20">
        <f t="shared" si="25"/>
        <v>393.31094714884654</v>
      </c>
      <c r="GD43" s="59">
        <f t="shared" si="26"/>
        <v>663.88412072507356</v>
      </c>
      <c r="GE43" s="59">
        <f ca="1">AVERAGE(OFFSET($GD$3,0,0,'Données projet'!$E$17+1,1))-AVERAGE(OFFSET($H$3,0,0,'Données projet'!$E$17+1,1))</f>
        <v>337.47103484642059</v>
      </c>
      <c r="GF43" s="59">
        <f t="shared" si="50"/>
        <v>252.98767501756402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63.792683702607384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2.5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9.1666666666666661</v>
      </c>
      <c r="H44" s="66">
        <f t="shared" si="1"/>
        <v>220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63.900366762886904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7.4</v>
      </c>
      <c r="N44" s="13">
        <f>IF('Données projet'!$A$36&gt;35,N43+M44-V43,IF(A44&lt;'Données projet'!$A$36,$K$205^A44,IF(A44='Données projet'!$A$36,'Données projet'!$B$36,N43+M44-V43)))</f>
        <v>348.4000000000002</v>
      </c>
      <c r="O44" s="13">
        <f>N44*VLOOKUP('Données projet'!$B$9,Paramètres!$A$1:$I$89,3,0)*VLOOKUP('Données projet'!$B$9,Paramètres!$A$1:$I$89,5,0)</f>
        <v>315.23232000000019</v>
      </c>
      <c r="P44" s="13">
        <f t="shared" si="33"/>
        <v>74.360480118488482</v>
      </c>
      <c r="Q44" s="20">
        <f t="shared" si="53"/>
        <v>678.54079353970099</v>
      </c>
      <c r="R44" s="59">
        <f t="shared" si="0"/>
        <v>949.50880500361961</v>
      </c>
      <c r="S44" s="59">
        <f ca="1">AVERAGE(OFFSET($R$3,0,0,'Données projet'!$E$9+1,1))-AVERAGE(OFFSET($H$3,0,0,'Données projet'!$E$9+1,1))</f>
        <v>441.35963046694803</v>
      </c>
      <c r="T44" s="59">
        <f t="shared" si="34"/>
        <v>620.99339242993983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5.5786130186602776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5.5786130186602776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63.900366762886904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6.4</v>
      </c>
      <c r="AI44" s="13">
        <f>IF('Données projet'!$A$62&gt;35,AI43+AH44-AQ43,IF(A44&lt;'Données projet'!$A$62,$AF$205^A44,IF(A44='Données projet'!$A$62,'Données projet'!$B$62,AI43+AH44-AQ43)))</f>
        <v>138.39999999999995</v>
      </c>
      <c r="AJ44" s="13">
        <f>AI44*VLOOKUP('Données projet'!$B$10,Paramètres!$A$1:$I$89,3,0)*VLOOKUP('Données projet'!$B$10,Paramètres!$A$1:$I$89,5,0)</f>
        <v>120.90623999999997</v>
      </c>
      <c r="AK44" s="13">
        <f t="shared" si="35"/>
        <v>31.886272251257857</v>
      </c>
      <c r="AL44" s="20">
        <f t="shared" si="4"/>
        <v>266.11362550427401</v>
      </c>
      <c r="AM44" s="59">
        <f t="shared" si="5"/>
        <v>537.0816369681927</v>
      </c>
      <c r="AN44" s="59">
        <f ca="1">AVERAGE(OFFSET($AM$3,0,0,'Données projet'!$E$10+1,1))-AVERAGE(OFFSET($H$3,0,0,'Données projet'!$E$10+1,1))</f>
        <v>273.89085939326111</v>
      </c>
      <c r="AO44" s="59">
        <f t="shared" si="36"/>
        <v>266.46247641705179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20.082324017762694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20.082324017762694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63.900366762886904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8.0511538458333352</v>
      </c>
      <c r="BD44" s="12">
        <f>IF('Données projet'!$A$88&gt;35,BD43+BC44-BL43,IF(A44&lt;'Données projet'!$A$88,$BA$205^A44,IF(A44='Données projet'!$A$88,'Données projet'!$B$88,BD43+BC44-BL43)))</f>
        <v>163.90884615416672</v>
      </c>
      <c r="BE44" s="13">
        <f>BD44*VLOOKUP('Données projet'!$B$11,Paramètres!$A$1:$I$89,3,0)*VLOOKUP('Données projet'!$B$11,Paramètres!$A$1:$I$89,5,0)</f>
        <v>155.97565800030506</v>
      </c>
      <c r="BF44" s="13">
        <f t="shared" si="37"/>
        <v>39.933472487325616</v>
      </c>
      <c r="BG44" s="20">
        <f t="shared" si="7"/>
        <v>341.20840226595675</v>
      </c>
      <c r="BH44" s="59">
        <f t="shared" si="8"/>
        <v>612.17641372987532</v>
      </c>
      <c r="BI44" s="59">
        <f ca="1">AVERAGE(OFFSET($BH$3,0,0,'Données projet'!$E$11+1,1))-AVERAGE(OFFSET($H$3,0,0,'Données projet'!$E$11+1,1))</f>
        <v>674.33345465979289</v>
      </c>
      <c r="BJ44" s="59">
        <f t="shared" si="38"/>
        <v>206.09542990296671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63.900366762886904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8.0511538458333352</v>
      </c>
      <c r="BY44" s="12">
        <f>IF('Données projet'!$A$114&gt;35,BY43+BX44-CG43,IF(A44&lt;'Données projet'!$A$114,$BV$205^A44,IF(A44='Données projet'!$A$114,'Données projet'!$B$114,BY43+BX44-CG43)))</f>
        <v>163.90884615416672</v>
      </c>
      <c r="BZ44" s="13">
        <f>BY44*VLOOKUP('Données projet'!$B$12,Paramètres!$A$1:$I$89,3,0)*VLOOKUP('Données projet'!$B$12,Paramètres!$A$1:$I$89,5,0)</f>
        <v>186.65939400036507</v>
      </c>
      <c r="CA44" s="13">
        <f t="shared" si="39"/>
        <v>46.800631549496863</v>
      </c>
      <c r="CB44" s="20">
        <f t="shared" si="10"/>
        <v>406.6095444993428</v>
      </c>
      <c r="CC44" s="59">
        <f t="shared" si="11"/>
        <v>677.57755596326137</v>
      </c>
      <c r="CD44" s="59">
        <f ca="1">AVERAGE(OFFSET($CC$3,0,0,'Données projet'!$E$12+1,1))-AVERAGE(OFFSET($H$3,0,0,'Données projet'!$E$12+1,1))</f>
        <v>792.99561449396947</v>
      </c>
      <c r="CE44" s="59">
        <f t="shared" si="40"/>
        <v>236.67982295656702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63.900366762886904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8.0511538458333352</v>
      </c>
      <c r="CT44" s="12">
        <f>IF('Données projet'!$A$140&gt;35,CT43+CS44-DB43,IF(A44&lt;'Données projet'!$A$140,$CQ$205^A44,IF(A44='Données projet'!$A$140,'Données projet'!$B$140,CT43+CS44-DB43)))</f>
        <v>163.90884615416672</v>
      </c>
      <c r="CU44" s="17">
        <f>CT44*VLOOKUP('Données projet'!$B$13,Paramètres!$A$1:$I$89,3,0)*VLOOKUP('Données projet'!$B$13,Paramètres!$A$1:$I$89,5,0)</f>
        <v>178.98846000035005</v>
      </c>
      <c r="CV44" s="13">
        <f t="shared" si="41"/>
        <v>45.097063393207009</v>
      </c>
      <c r="CW44" s="20">
        <f t="shared" si="13"/>
        <v>390.28228657711185</v>
      </c>
      <c r="CX44" s="59">
        <f t="shared" si="14"/>
        <v>661.25029804103042</v>
      </c>
      <c r="CY44" s="59">
        <f ca="1">AVERAGE(OFFSET($CX$3,0,0,'Données projet'!$E$13+1,1))-AVERAGE(OFFSET($H$3,0,0,'Données projet'!$E$13+1,1))</f>
        <v>763.36868301262712</v>
      </c>
      <c r="CZ44" s="59">
        <f t="shared" si="42"/>
        <v>229.04531240965548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63.900366762886904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8.8000000000000007</v>
      </c>
      <c r="DO44" s="12">
        <f>IF('Données projet'!$A$166&gt;35,DO43+DN44-DW43,IF(A44&lt;'Données projet'!$A$166,$DL$205^A44,IF(A44='Données projet'!$A$166,'Données projet'!$B$166,DO43+DN44-DW43)))</f>
        <v>183.8000000000001</v>
      </c>
      <c r="DP44" s="17">
        <f>DO44*VLOOKUP('Données projet'!$B$14,Paramètres!$A$1:$I$89,3,0)*VLOOKUP('Données projet'!$B$14,Paramètres!$A$1:$I$89,5,0)</f>
        <v>160.56768000000011</v>
      </c>
      <c r="DQ44" s="13">
        <f t="shared" si="43"/>
        <v>40.970530810309917</v>
      </c>
      <c r="DR44" s="20">
        <f t="shared" si="16"/>
        <v>351.01238382795663</v>
      </c>
      <c r="DS44" s="59">
        <f t="shared" si="17"/>
        <v>621.98039529187531</v>
      </c>
      <c r="DT44" s="59">
        <f ca="1">AVERAGE(OFFSET($DS$3,0,0,'Données projet'!$E$14+1,1))-AVERAGE(OFFSET($H$3,0,0,'Données projet'!$E$14+1,1))</f>
        <v>396.6970447595329</v>
      </c>
      <c r="DU44" s="59">
        <f t="shared" si="44"/>
        <v>369.61271293069467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24.420618310572216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24.420618310572216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63.900366762886904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</v>
      </c>
      <c r="EJ44" s="12">
        <f>IF('Données projet'!$A$192&gt;35,EJ43+EI44-ER43,IF(A44&lt;'Données projet'!$A$192,$EG$205^A44,IF(A44='Données projet'!$A$192,'Données projet'!$B$192,EJ43+EI44-ER43)))</f>
        <v>166.00000000000003</v>
      </c>
      <c r="EK44" s="17">
        <f>EJ44*VLOOKUP('Données projet'!$B$15,Paramètres!$A$1:$I$89,3,0)*VLOOKUP('Données projet'!$B$15,Paramètres!$A$1:$I$89,5,0)</f>
        <v>173.50320000000005</v>
      </c>
      <c r="EL44" s="13">
        <f t="shared" si="45"/>
        <v>43.873689992225962</v>
      </c>
      <c r="EM44" s="20">
        <f t="shared" si="19"/>
        <v>378.59808340312696</v>
      </c>
      <c r="EN44" s="59">
        <f t="shared" si="20"/>
        <v>649.56609486704565</v>
      </c>
      <c r="EO44" s="59">
        <f ca="1">AVERAGE(OFFSET($EN$3,0,0,'Données projet'!$E$15+1,1))-AVERAGE(OFFSET($H$3,0,0,'Données projet'!$E$15+1,1))</f>
        <v>431.09356354216391</v>
      </c>
      <c r="EP44" s="59">
        <f t="shared" si="46"/>
        <v>386.91437941921049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25.063273943808664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25.063273943808664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63.900366762886904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13.802500000000002</v>
      </c>
      <c r="FE44" s="12">
        <f>IF('Données projet'!$A$218&gt;35,FE43+FD44-FM43,IF(A44&lt;'Données projet'!$A$218,$FB$205^A44,IF(A44='Données projet'!$A$218,'Données projet'!$B$218,FE43+FD44-FM43)))</f>
        <v>234.20750000000004</v>
      </c>
      <c r="FF44" s="17">
        <f>FE44*VLOOKUP('Données projet'!$B$16,Paramètres!$A$1:$I$89,3,0)*VLOOKUP('Données projet'!$B$16,Paramètres!$A$1:$I$89,5,0)</f>
        <v>157.10639100000003</v>
      </c>
      <c r="FG44" s="13">
        <f t="shared" si="47"/>
        <v>40.189162192571168</v>
      </c>
      <c r="FH44" s="20">
        <f t="shared" si="22"/>
        <v>343.62308847706146</v>
      </c>
      <c r="FI44" s="59">
        <f t="shared" si="23"/>
        <v>614.59109994098003</v>
      </c>
      <c r="FJ44" s="59">
        <f ca="1">AVERAGE(OFFSET($FI$3,0,0,'Données projet'!$E$16+1,1))-AVERAGE(OFFSET($H$3,0,0,'Données projet'!$E$16+1,1))</f>
        <v>552.1327469597087</v>
      </c>
      <c r="FK44" s="59">
        <f t="shared" si="48"/>
        <v>208.33496548935977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12.129035699314972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12.129035699314972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63.900366762886904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18.603333333333332</v>
      </c>
      <c r="FZ44" s="12">
        <f>IF('Données projet'!$A$244&gt;35,FZ43+FY44-GH43,IF(A44&lt;'Données projet'!$A$244,$FW$205^A44,IF(A44='Données projet'!$A$244,'Données projet'!$B$244,FZ43+FY44-GH43)))</f>
        <v>404.09666666666681</v>
      </c>
      <c r="GA44" s="17">
        <f>FZ44*VLOOKUP('Données projet'!$B$17,Paramètres!$A$1:$I$89,3,0)*VLOOKUP('Données projet'!$B$17,Paramètres!$A$1:$I$89,5,0)</f>
        <v>189.11724000000007</v>
      </c>
      <c r="GB44" s="13">
        <f t="shared" si="49"/>
        <v>47.344734283919593</v>
      </c>
      <c r="GC44" s="20">
        <f t="shared" si="25"/>
        <v>411.8379385444934</v>
      </c>
      <c r="GD44" s="59">
        <f t="shared" si="26"/>
        <v>682.80595000841208</v>
      </c>
      <c r="GE44" s="59">
        <f ca="1">AVERAGE(OFFSET($GD$3,0,0,'Données projet'!$E$17+1,1))-AVERAGE(OFFSET($H$3,0,0,'Données projet'!$E$17+1,1))</f>
        <v>337.47103484642059</v>
      </c>
      <c r="GF44" s="59">
        <f t="shared" si="50"/>
        <v>252.98767501756402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63.900366762886904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2.5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9.1666666666666661</v>
      </c>
      <c r="H45" s="66">
        <f t="shared" si="1"/>
        <v>220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64.006181762813824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7.4</v>
      </c>
      <c r="N45" s="13">
        <f>IF('Données projet'!$A$36&gt;35,N44+M45-V44,IF(A45&lt;'Données projet'!$A$36,$K$205^A45,IF(A45='Données projet'!$A$36,'Données projet'!$B$36,N44+M45-V44)))</f>
        <v>355.80000000000018</v>
      </c>
      <c r="O45" s="13">
        <f>N45*VLOOKUP('Données projet'!$B$9,Paramètres!$A$1:$I$89,3,0)*VLOOKUP('Données projet'!$B$9,Paramètres!$A$1:$I$89,5,0)</f>
        <v>321.92784000000017</v>
      </c>
      <c r="P45" s="13">
        <f t="shared" si="33"/>
        <v>75.754337936715828</v>
      </c>
      <c r="Q45" s="20">
        <f t="shared" si="53"/>
        <v>692.62979323978027</v>
      </c>
      <c r="R45" s="59">
        <f t="shared" si="0"/>
        <v>963.98579303676433</v>
      </c>
      <c r="S45" s="59">
        <f ca="1">AVERAGE(OFFSET($R$3,0,0,'Données projet'!$E$9+1,1))-AVERAGE(OFFSET($H$3,0,0,'Données projet'!$E$9+1,1))</f>
        <v>441.35963046694803</v>
      </c>
      <c r="T45" s="59">
        <f t="shared" si="34"/>
        <v>620.99339242993983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5.4692198199823103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5.4692198199823103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64.006181762813824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6.4</v>
      </c>
      <c r="AI45" s="13">
        <f>IF('Données projet'!$A$62&gt;35,AI44+AH45-AQ44,IF(A45&lt;'Données projet'!$A$62,$AF$205^A45,IF(A45='Données projet'!$A$62,'Données projet'!$B$62,AI44+AH45-AQ44)))</f>
        <v>144.79999999999995</v>
      </c>
      <c r="AJ45" s="13">
        <f>AI45*VLOOKUP('Données projet'!$B$10,Paramètres!$A$1:$I$89,3,0)*VLOOKUP('Données projet'!$B$10,Paramètres!$A$1:$I$89,5,0)</f>
        <v>126.49727999999998</v>
      </c>
      <c r="AK45" s="13">
        <f t="shared" si="35"/>
        <v>33.185701456959592</v>
      </c>
      <c r="AL45" s="20">
        <f t="shared" si="4"/>
        <v>278.11452603753787</v>
      </c>
      <c r="AM45" s="59">
        <f t="shared" si="5"/>
        <v>549.47052583452182</v>
      </c>
      <c r="AN45" s="59">
        <f ca="1">AVERAGE(OFFSET($AM$3,0,0,'Données projet'!$E$10+1,1))-AVERAGE(OFFSET($H$3,0,0,'Données projet'!$E$10+1,1))</f>
        <v>273.89085939326111</v>
      </c>
      <c r="AO45" s="59">
        <f t="shared" si="36"/>
        <v>266.46247641705179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19.688521892782529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19.688521892782529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64.006181762813824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8.0511538458333352</v>
      </c>
      <c r="BC45" s="12">
        <f t="array" ref="BC45">INDEX(BB:BB,MIN(IF(ISNUMBER(BB45:BB241),ROW(BB45:BB241),"")))</f>
        <v>8.0511538458333352</v>
      </c>
      <c r="BD45" s="12">
        <f>IF('Données projet'!$A$88&gt;35,BD44+BC45-BL44,IF(A45&lt;'Données projet'!$A$88,$BA$205^A45,IF(A45='Données projet'!$A$88,'Données projet'!$B$88,BD44+BC45-BL44)))</f>
        <v>171.96000000000006</v>
      </c>
      <c r="BE45" s="13">
        <f>BD45*VLOOKUP('Données projet'!$B$11,Paramètres!$A$1:$I$89,3,0)*VLOOKUP('Données projet'!$B$11,Paramètres!$A$1:$I$89,5,0)</f>
        <v>163.63713600000005</v>
      </c>
      <c r="BF45" s="13">
        <f t="shared" si="37"/>
        <v>41.661805305260039</v>
      </c>
      <c r="BG45" s="20">
        <f t="shared" si="7"/>
        <v>357.56232277332794</v>
      </c>
      <c r="BH45" s="59">
        <f t="shared" si="8"/>
        <v>628.91832257031194</v>
      </c>
      <c r="BI45" s="59">
        <f ca="1">AVERAGE(OFFSET($BH$3,0,0,'Données projet'!$E$11+1,1))-AVERAGE(OFFSET($H$3,0,0,'Données projet'!$E$11+1,1))</f>
        <v>674.33345465979289</v>
      </c>
      <c r="BJ45" s="59">
        <f t="shared" si="38"/>
        <v>206.09542990296671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0.43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19.545836682262806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19.545836682262806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64.006181762813824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171.96</v>
      </c>
      <c r="BW45" s="12">
        <f>VLOOKUP(A45,'Données projet'!$A$113:$I$133,9,0)</f>
        <v>8.0511538458333352</v>
      </c>
      <c r="BX45" s="12">
        <f t="array" ref="BX45">INDEX(BW:BW,MIN(IF(ISNUMBER(BW45:BW241),ROW(BW45:BW241),"")))</f>
        <v>8.0511538458333352</v>
      </c>
      <c r="BY45" s="12">
        <f>IF('Données projet'!$A$114&gt;35,BY44+BX45-CG44,IF(A45&lt;'Données projet'!$A$114,$BV$205^A45,IF(A45='Données projet'!$A$114,'Données projet'!$B$114,BY44+BX45-CG44)))</f>
        <v>171.96000000000006</v>
      </c>
      <c r="BZ45" s="13">
        <f>BY45*VLOOKUP('Données projet'!$B$12,Paramètres!$A$1:$I$89,3,0)*VLOOKUP('Données projet'!$B$12,Paramètres!$A$1:$I$89,5,0)</f>
        <v>195.82804800000008</v>
      </c>
      <c r="CA45" s="13">
        <f t="shared" si="39"/>
        <v>48.826177097350865</v>
      </c>
      <c r="CB45" s="20">
        <f t="shared" si="10"/>
        <v>426.10610871121958</v>
      </c>
      <c r="CC45" s="59">
        <f t="shared" si="11"/>
        <v>697.46210850820353</v>
      </c>
      <c r="CD45" s="59">
        <f ca="1">AVERAGE(OFFSET($CC$3,0,0,'Données projet'!$E$12+1,1))-AVERAGE(OFFSET($H$3,0,0,'Données projet'!$E$12+1,1))</f>
        <v>792.99561449396947</v>
      </c>
      <c r="CE45" s="59">
        <f t="shared" si="40"/>
        <v>236.67982295656702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43.21</v>
      </c>
      <c r="CH45" s="16">
        <f>IF(ISNA(VLOOKUP(A45,'Données projet'!$A$113:$I$133,5,0)),0%,VLOOKUP(A45,'Données projet'!$A$113:$I$133,5,0)*VLOOKUP('Données projet'!$B$12,Paramètres!$A$1:$I$89,7,0))</f>
        <v>0.43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23.39091930828172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23.39091930828172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64.006181762813824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171.96</v>
      </c>
      <c r="CR45" s="12">
        <f>VLOOKUP(A45,'Données projet'!$A$139:$I$159,9,0)</f>
        <v>8.0511538458333352</v>
      </c>
      <c r="CS45" s="12">
        <f t="array" ref="CS45">INDEX(CR:CR,MIN(IF(ISNUMBER(CR45:CR241),ROW(CR45:CR241),"")))</f>
        <v>8.0511538458333352</v>
      </c>
      <c r="CT45" s="12">
        <f>IF('Données projet'!$A$140&gt;35,CT44+CS45-DB44,IF(A45&lt;'Données projet'!$A$140,$CQ$205^A45,IF(A45='Données projet'!$A$140,'Données projet'!$B$140,CT44+CS45-DB44)))</f>
        <v>171.96000000000006</v>
      </c>
      <c r="CU45" s="17">
        <f>CT45*VLOOKUP('Données projet'!$B$13,Paramètres!$A$1:$I$89,3,0)*VLOOKUP('Données projet'!$B$13,Paramètres!$A$1:$I$89,5,0)</f>
        <v>187.78032000000007</v>
      </c>
      <c r="CV45" s="13">
        <f t="shared" si="41"/>
        <v>47.048877993845274</v>
      </c>
      <c r="CW45" s="20">
        <f t="shared" si="13"/>
        <v>408.99418650594731</v>
      </c>
      <c r="CX45" s="59">
        <f t="shared" si="14"/>
        <v>680.35018630293132</v>
      </c>
      <c r="CY45" s="59">
        <f ca="1">AVERAGE(OFFSET($CX$3,0,0,'Données projet'!$E$13+1,1))-AVERAGE(OFFSET($H$3,0,0,'Données projet'!$E$13+1,1))</f>
        <v>763.36868301262712</v>
      </c>
      <c r="CZ45" s="59">
        <f t="shared" si="42"/>
        <v>229.04531240965548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43.21</v>
      </c>
      <c r="DC45" s="16">
        <f>IF(ISNA(VLOOKUP(A45,'Données projet'!$A$139:$I$159,5,0)),0%,VLOOKUP(A45,'Données projet'!$A$139:$I$159,5,0)*VLOOKUP('Données projet'!$B$13,Paramètres!$A$1:$I$89,7,0))</f>
        <v>0.43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22.42964865177699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22.42964865177699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64.006181762813824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8.8000000000000007</v>
      </c>
      <c r="DO45" s="12">
        <f>IF('Données projet'!$A$166&gt;35,DO44+DN45-DW44,IF(A45&lt;'Données projet'!$A$166,$DL$205^A45,IF(A45='Données projet'!$A$166,'Données projet'!$B$166,DO44+DN45-DW44)))</f>
        <v>192.60000000000011</v>
      </c>
      <c r="DP45" s="17">
        <f>DO45*VLOOKUP('Données projet'!$B$14,Paramètres!$A$1:$I$89,3,0)*VLOOKUP('Données projet'!$B$14,Paramètres!$A$1:$I$89,5,0)</f>
        <v>168.25536000000011</v>
      </c>
      <c r="DQ45" s="13">
        <f t="shared" si="43"/>
        <v>42.699047982710923</v>
      </c>
      <c r="DR45" s="20">
        <f t="shared" si="16"/>
        <v>367.41226056988836</v>
      </c>
      <c r="DS45" s="59">
        <f t="shared" si="17"/>
        <v>638.76826036687237</v>
      </c>
      <c r="DT45" s="59">
        <f ca="1">AVERAGE(OFFSET($DS$3,0,0,'Données projet'!$E$14+1,1))-AVERAGE(OFFSET($H$3,0,0,'Données projet'!$E$14+1,1))</f>
        <v>396.6970447595329</v>
      </c>
      <c r="DU45" s="59">
        <f t="shared" si="44"/>
        <v>369.61271293069467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23.941744880608294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23.941744880608294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64.006181762813824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</v>
      </c>
      <c r="EJ45" s="12">
        <f>IF('Données projet'!$A$192&gt;35,EJ44+EI45-ER44,IF(A45&lt;'Données projet'!$A$192,$EG$205^A45,IF(A45='Données projet'!$A$192,'Données projet'!$B$192,EJ44+EI45-ER44)))</f>
        <v>174.00000000000003</v>
      </c>
      <c r="EK45" s="17">
        <f>EJ45*VLOOKUP('Données projet'!$B$15,Paramètres!$A$1:$I$89,3,0)*VLOOKUP('Données projet'!$B$15,Paramètres!$A$1:$I$89,5,0)</f>
        <v>181.86480000000006</v>
      </c>
      <c r="EL45" s="13">
        <f t="shared" si="45"/>
        <v>45.73682061391029</v>
      </c>
      <c r="EM45" s="20">
        <f t="shared" si="19"/>
        <v>396.40615590256056</v>
      </c>
      <c r="EN45" s="59">
        <f t="shared" si="20"/>
        <v>667.76215569954456</v>
      </c>
      <c r="EO45" s="59">
        <f ca="1">AVERAGE(OFFSET($EN$3,0,0,'Données projet'!$E$15+1,1))-AVERAGE(OFFSET($H$3,0,0,'Données projet'!$E$15+1,1))</f>
        <v>431.09356354216391</v>
      </c>
      <c r="EP45" s="59">
        <f t="shared" si="46"/>
        <v>386.91437941921049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24.571798428858209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24.571798428858209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64.006181762813824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>
        <f>VLOOKUP(A45,'Données projet'!$A$217:$I$237,2,0)</f>
        <v>248.01</v>
      </c>
      <c r="FC45" s="12">
        <f>VLOOKUP(A45,'Données projet'!$A$217:$I$237,9,0)</f>
        <v>13.802500000000002</v>
      </c>
      <c r="FD45" s="12">
        <f t="array" ref="FD45">INDEX(FC:FC,MIN(IF(ISNUMBER(FC45:FC241),ROW(FC45:FC241),"")))</f>
        <v>13.802500000000002</v>
      </c>
      <c r="FE45" s="12">
        <f>IF('Données projet'!$A$218&gt;35,FE44+FD45-FM44,IF(A45&lt;'Données projet'!$A$218,$FB$205^A45,IF(A45='Données projet'!$A$218,'Données projet'!$B$218,FE44+FD45-FM44)))</f>
        <v>248.01000000000005</v>
      </c>
      <c r="FF45" s="17">
        <f>FE45*VLOOKUP('Données projet'!$B$16,Paramètres!$A$1:$I$89,3,0)*VLOOKUP('Données projet'!$B$16,Paramètres!$A$1:$I$89,5,0)</f>
        <v>166.36510800000002</v>
      </c>
      <c r="FG45" s="13">
        <f t="shared" si="47"/>
        <v>42.274907468372099</v>
      </c>
      <c r="FH45" s="20">
        <f t="shared" si="22"/>
        <v>363.38136027408137</v>
      </c>
      <c r="FI45" s="59">
        <f t="shared" si="23"/>
        <v>634.73736007106538</v>
      </c>
      <c r="FJ45" s="59">
        <f ca="1">AVERAGE(OFFSET($FI$3,0,0,'Données projet'!$E$16+1,1))-AVERAGE(OFFSET($H$3,0,0,'Données projet'!$E$16+1,1))</f>
        <v>552.1327469597087</v>
      </c>
      <c r="FK45" s="59">
        <f t="shared" si="48"/>
        <v>208.33496548935977</v>
      </c>
      <c r="FL45" s="15">
        <f>IF(ISNA(VLOOKUP(A45,'Données projet'!$A$217:$I$237,3,0)),0,VLOOKUP(A45,'Données projet'!$A$217:$I$237,3,0))</f>
        <v>2</v>
      </c>
      <c r="FM45" s="15">
        <f>IF(ISNA(VLOOKUP(A45,'Données projet'!$A$217:$I$237,4,0)),0,VLOOKUP(A45,'Données projet'!$A$217:$I$237,4,0))</f>
        <v>55.41</v>
      </c>
      <c r="FN45" s="16">
        <f>IF(ISNA(VLOOKUP(A45,'Données projet'!$A$217:$I$237,5,0)),0%,VLOOKUP(A45,'Données projet'!$A$217:$I$237,5,0)*VLOOKUP('Données projet'!$B$16,Paramètres!$A$1:$I$89,7,0))</f>
        <v>0.53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33.668500236949043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33.668500236949043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64.006181762813824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>
        <f>VLOOKUP(A45,'Données projet'!$A$243:$I$263,2,0)</f>
        <v>422.7</v>
      </c>
      <c r="FX45" s="12">
        <f>VLOOKUP(A45,'Données projet'!$A$243:$I$263,9,0)</f>
        <v>18.603333333333332</v>
      </c>
      <c r="FY45" s="12">
        <f t="array" ref="FY45">INDEX(FX:FX,MIN(IF(ISNUMBER(FX45:FX241),ROW(FX45:FX241),"")))</f>
        <v>18.603333333333332</v>
      </c>
      <c r="FZ45" s="12">
        <f>IF('Données projet'!$A$244&gt;35,FZ44+FY45-GH44,IF(A45&lt;'Données projet'!$A$244,$FW$205^A45,IF(A45='Données projet'!$A$244,'Données projet'!$B$244,FZ44+FY45-GH44)))</f>
        <v>422.70000000000016</v>
      </c>
      <c r="GA45" s="17">
        <f>FZ45*VLOOKUP('Données projet'!$B$17,Paramètres!$A$1:$I$89,3,0)*VLOOKUP('Données projet'!$B$17,Paramètres!$A$1:$I$89,5,0)</f>
        <v>197.82360000000008</v>
      </c>
      <c r="GB45" s="13">
        <f t="shared" si="49"/>
        <v>49.265556717403577</v>
      </c>
      <c r="GC45" s="20">
        <f t="shared" si="25"/>
        <v>430.34694794947796</v>
      </c>
      <c r="GD45" s="59">
        <f t="shared" si="26"/>
        <v>701.70294774646197</v>
      </c>
      <c r="GE45" s="59">
        <f ca="1">AVERAGE(OFFSET($GD$3,0,0,'Données projet'!$E$17+1,1))-AVERAGE(OFFSET($H$3,0,0,'Données projet'!$E$17+1,1))</f>
        <v>337.47103484642059</v>
      </c>
      <c r="GF45" s="59">
        <f t="shared" si="50"/>
        <v>252.98767501756402</v>
      </c>
      <c r="GG45" s="15">
        <f>IF(ISNA(VLOOKUP(A45,'Données projet'!$A$243:$I$263,3,0)),0,VLOOKUP(A45,'Données projet'!$A$243:$I$263,3,0))</f>
        <v>1</v>
      </c>
      <c r="GH45" s="15">
        <f>IF(ISNA(VLOOKUP(A45,'Données projet'!$A$243:$I$263,4,0)),0,VLOOKUP(A45,'Données projet'!$A$243:$I$263,4,0))</f>
        <v>182.39</v>
      </c>
      <c r="GI45" s="16">
        <f>IF(ISNA(VLOOKUP(A45,'Données projet'!$A$243:$I$263,5,0)),0%,VLOOKUP(A45,'Données projet'!$A$243:$I$263,5,0)*VLOOKUP('Données projet'!$B$17,Paramètres!$A$1:$I$89,7,0))</f>
        <v>0.55000000000000004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62.2784682305088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62.2784682305088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64.006181762813824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2.5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9.1666666666666661</v>
      </c>
      <c r="H46" s="66">
        <f t="shared" si="1"/>
        <v>220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64.110161109058907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7.4</v>
      </c>
      <c r="N46" s="13">
        <f>IF('Données projet'!$A$36&gt;35,N45+M46-V45,IF(A46&lt;'Données projet'!$A$36,$K$205^A46,IF(A46='Données projet'!$A$36,'Données projet'!$B$36,N45+M46-V45)))</f>
        <v>363.20000000000016</v>
      </c>
      <c r="O46" s="13">
        <f>N46*VLOOKUP('Données projet'!$B$9,Paramètres!$A$1:$I$89,3,0)*VLOOKUP('Données projet'!$B$9,Paramètres!$A$1:$I$89,5,0)</f>
        <v>328.62336000000016</v>
      </c>
      <c r="P46" s="13">
        <f t="shared" si="33"/>
        <v>77.144825174157617</v>
      </c>
      <c r="Q46" s="20">
        <f t="shared" si="53"/>
        <v>706.71292251165812</v>
      </c>
      <c r="R46" s="59">
        <f t="shared" si="0"/>
        <v>978.45017991154077</v>
      </c>
      <c r="S46" s="59">
        <f ca="1">AVERAGE(OFFSET($R$3,0,0,'Données projet'!$E$9+1,1))-AVERAGE(OFFSET($H$3,0,0,'Données projet'!$E$9+1,1))</f>
        <v>441.35963046694803</v>
      </c>
      <c r="T46" s="59">
        <f t="shared" si="34"/>
        <v>620.99339242993983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5.3619717552071551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5.3619717552071551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64.110161109058907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6.4</v>
      </c>
      <c r="AI46" s="13">
        <f>IF('Données projet'!$A$62&gt;35,AI45+AH46-AQ45,IF(A46&lt;'Données projet'!$A$62,$AF$205^A46,IF(A46='Données projet'!$A$62,'Données projet'!$B$62,AI45+AH46-AQ45)))</f>
        <v>151.19999999999996</v>
      </c>
      <c r="AJ46" s="13">
        <f>AI46*VLOOKUP('Données projet'!$B$10,Paramètres!$A$1:$I$89,3,0)*VLOOKUP('Données projet'!$B$10,Paramètres!$A$1:$I$89,5,0)</f>
        <v>132.08831999999998</v>
      </c>
      <c r="AK46" s="13">
        <f t="shared" si="35"/>
        <v>34.47846029657056</v>
      </c>
      <c r="AL46" s="20">
        <f t="shared" si="4"/>
        <v>290.10380901652701</v>
      </c>
      <c r="AM46" s="59">
        <f t="shared" si="5"/>
        <v>561.8410664164096</v>
      </c>
      <c r="AN46" s="59">
        <f ca="1">AVERAGE(OFFSET($AM$3,0,0,'Données projet'!$E$10+1,1))-AVERAGE(OFFSET($H$3,0,0,'Données projet'!$E$10+1,1))</f>
        <v>273.89085939326111</v>
      </c>
      <c r="AO46" s="59">
        <f t="shared" si="36"/>
        <v>266.46247641705179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19.302441987277646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19.302441987277646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64.110161109058907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9.9475000000000016</v>
      </c>
      <c r="BD46" s="12">
        <f>IF('Données projet'!$A$88&gt;35,BD45+BC46-BL45,IF(A46&lt;'Données projet'!$A$88,$BA$205^A46,IF(A46='Données projet'!$A$88,'Données projet'!$B$88,BD45+BC46-BL45)))</f>
        <v>138.69750000000005</v>
      </c>
      <c r="BE46" s="13">
        <f>BD46*VLOOKUP('Données projet'!$B$11,Paramètres!$A$1:$I$89,3,0)*VLOOKUP('Données projet'!$B$11,Paramètres!$A$1:$I$89,5,0)</f>
        <v>131.98454100000004</v>
      </c>
      <c r="BF46" s="13">
        <f t="shared" si="37"/>
        <v>34.454523363818936</v>
      </c>
      <c r="BG46" s="20">
        <f t="shared" si="7"/>
        <v>289.88137043365134</v>
      </c>
      <c r="BH46" s="59">
        <f t="shared" si="8"/>
        <v>561.61862783353399</v>
      </c>
      <c r="BI46" s="59">
        <f ca="1">AVERAGE(OFFSET($BH$3,0,0,'Données projet'!$E$11+1,1))-AVERAGE(OFFSET($H$3,0,0,'Données projet'!$E$11+1,1))</f>
        <v>674.33345465979289</v>
      </c>
      <c r="BJ46" s="59">
        <f t="shared" si="38"/>
        <v>206.09542990296671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19.162554746706832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19.162554746706832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64.110161109058907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9.9475000000000016</v>
      </c>
      <c r="BY46" s="12">
        <f>IF('Données projet'!$A$114&gt;35,BY45+BX46-CG45,IF(A46&lt;'Données projet'!$A$114,$BV$205^A46,IF(A46='Données projet'!$A$114,'Données projet'!$B$114,BY45+BX46-CG45)))</f>
        <v>138.69750000000005</v>
      </c>
      <c r="BZ46" s="13">
        <f>BY46*VLOOKUP('Données projet'!$B$12,Paramètres!$A$1:$I$89,3,0)*VLOOKUP('Données projet'!$B$12,Paramètres!$A$1:$I$89,5,0)</f>
        <v>157.94871300000005</v>
      </c>
      <c r="CA46" s="13">
        <f t="shared" si="39"/>
        <v>40.379495013247535</v>
      </c>
      <c r="CB46" s="20">
        <f t="shared" si="10"/>
        <v>345.42162895640627</v>
      </c>
      <c r="CC46" s="59">
        <f t="shared" si="11"/>
        <v>617.15888635628892</v>
      </c>
      <c r="CD46" s="59">
        <f ca="1">AVERAGE(OFFSET($CC$3,0,0,'Données projet'!$E$12+1,1))-AVERAGE(OFFSET($H$3,0,0,'Données projet'!$E$12+1,1))</f>
        <v>792.99561449396947</v>
      </c>
      <c r="CE46" s="59">
        <f t="shared" si="40"/>
        <v>236.67982295656702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22.93223764769834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22.93223764769834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64.110161109058907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9.9475000000000016</v>
      </c>
      <c r="CT46" s="12">
        <f>IF('Données projet'!$A$140&gt;35,CT45+CS46-DB45,IF(A46&lt;'Données projet'!$A$140,$CQ$205^A46,IF(A46='Données projet'!$A$140,'Données projet'!$B$140,CT45+CS46-DB45)))</f>
        <v>138.69750000000005</v>
      </c>
      <c r="CU46" s="17">
        <f>CT46*VLOOKUP('Données projet'!$B$13,Paramètres!$A$1:$I$89,3,0)*VLOOKUP('Données projet'!$B$13,Paramètres!$A$1:$I$89,5,0)</f>
        <v>151.45767000000006</v>
      </c>
      <c r="CV46" s="13">
        <f t="shared" si="41"/>
        <v>38.909659679959752</v>
      </c>
      <c r="CW46" s="20">
        <f t="shared" si="13"/>
        <v>331.55643252593001</v>
      </c>
      <c r="CX46" s="59">
        <f t="shared" si="14"/>
        <v>603.29368992581271</v>
      </c>
      <c r="CY46" s="59">
        <f ca="1">AVERAGE(OFFSET($CX$3,0,0,'Données projet'!$E$13+1,1))-AVERAGE(OFFSET($H$3,0,0,'Données projet'!$E$13+1,1))</f>
        <v>763.36868301262712</v>
      </c>
      <c r="CZ46" s="59">
        <f t="shared" si="42"/>
        <v>229.04531240965548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21.989816922450462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21.989816922450462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64.110161109058907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8.8000000000000007</v>
      </c>
      <c r="DO46" s="12">
        <f>IF('Données projet'!$A$166&gt;35,DO45+DN46-DW45,IF(A46&lt;'Données projet'!$A$166,$DL$205^A46,IF(A46='Données projet'!$A$166,'Données projet'!$B$166,DO45+DN46-DW45)))</f>
        <v>201.40000000000012</v>
      </c>
      <c r="DP46" s="17">
        <f>DO46*VLOOKUP('Données projet'!$B$14,Paramètres!$A$1:$I$89,3,0)*VLOOKUP('Données projet'!$B$14,Paramètres!$A$1:$I$89,5,0)</f>
        <v>175.94304000000014</v>
      </c>
      <c r="DQ46" s="13">
        <f t="shared" si="43"/>
        <v>44.418393276556458</v>
      </c>
      <c r="DR46" s="20">
        <f t="shared" si="16"/>
        <v>383.79616295666938</v>
      </c>
      <c r="DS46" s="59">
        <f t="shared" si="17"/>
        <v>655.53342035655203</v>
      </c>
      <c r="DT46" s="59">
        <f ca="1">AVERAGE(OFFSET($DS$3,0,0,'Données projet'!$E$14+1,1))-AVERAGE(OFFSET($H$3,0,0,'Données projet'!$E$14+1,1))</f>
        <v>396.6970447595329</v>
      </c>
      <c r="DU46" s="59">
        <f t="shared" si="44"/>
        <v>369.61271293069467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23.472261866522015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23.472261866522015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64.110161109058907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</v>
      </c>
      <c r="EJ46" s="12">
        <f>IF('Données projet'!$A$192&gt;35,EJ45+EI46-ER45,IF(A46&lt;'Données projet'!$A$192,$EG$205^A46,IF(A46='Données projet'!$A$192,'Données projet'!$B$192,EJ45+EI46-ER45)))</f>
        <v>182.00000000000003</v>
      </c>
      <c r="EK46" s="17">
        <f>EJ46*VLOOKUP('Données projet'!$B$15,Paramètres!$A$1:$I$89,3,0)*VLOOKUP('Données projet'!$B$15,Paramètres!$A$1:$I$89,5,0)</f>
        <v>190.22640000000004</v>
      </c>
      <c r="EL46" s="13">
        <f t="shared" si="45"/>
        <v>47.590003207063162</v>
      </c>
      <c r="EM46" s="20">
        <f t="shared" si="19"/>
        <v>414.19690225230175</v>
      </c>
      <c r="EN46" s="59">
        <f t="shared" si="20"/>
        <v>685.93415965218446</v>
      </c>
      <c r="EO46" s="59">
        <f ca="1">AVERAGE(OFFSET($EN$3,0,0,'Données projet'!$E$15+1,1))-AVERAGE(OFFSET($H$3,0,0,'Données projet'!$E$15+1,1))</f>
        <v>431.09356354216391</v>
      </c>
      <c r="EP46" s="59">
        <f t="shared" si="46"/>
        <v>386.91437941921049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24.089960448985465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24.089960448985465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64.110161109058907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14.015000000000004</v>
      </c>
      <c r="FE46" s="12">
        <f>IF('Données projet'!$A$218&gt;35,FE45+FD46-FM45,IF(A46&lt;'Données projet'!$A$218,$FB$205^A46,IF(A46='Données projet'!$A$218,'Données projet'!$B$218,FE45+FD46-FM45)))</f>
        <v>206.61500000000004</v>
      </c>
      <c r="FF46" s="17">
        <f>FE46*VLOOKUP('Données projet'!$B$16,Paramètres!$A$1:$I$89,3,0)*VLOOKUP('Données projet'!$B$16,Paramètres!$A$1:$I$89,5,0)</f>
        <v>138.59734200000003</v>
      </c>
      <c r="FG46" s="13">
        <f t="shared" si="47"/>
        <v>35.97548817298452</v>
      </c>
      <c r="FH46" s="20">
        <f t="shared" si="22"/>
        <v>304.04767921794803</v>
      </c>
      <c r="FI46" s="59">
        <f t="shared" si="23"/>
        <v>575.78493661783068</v>
      </c>
      <c r="FJ46" s="59">
        <f ca="1">AVERAGE(OFFSET($FI$3,0,0,'Données projet'!$E$16+1,1))-AVERAGE(OFFSET($H$3,0,0,'Données projet'!$E$16+1,1))</f>
        <v>552.1327469597087</v>
      </c>
      <c r="FK46" s="59">
        <f t="shared" si="48"/>
        <v>208.33496548935977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33.008281483059882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33.008281483059882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64.110161109058907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17.884285714285713</v>
      </c>
      <c r="FZ46" s="12">
        <f>IF('Données projet'!$A$244&gt;35,FZ45+FY46-GH45,IF(A46&lt;'Données projet'!$A$244,$FW$205^A46,IF(A46='Données projet'!$A$244,'Données projet'!$B$244,FZ45+FY46-GH45)))</f>
        <v>258.19428571428591</v>
      </c>
      <c r="GA46" s="17">
        <f>FZ46*VLOOKUP('Données projet'!$B$17,Paramètres!$A$1:$I$89,3,0)*VLOOKUP('Données projet'!$B$17,Paramètres!$A$1:$I$89,5,0)</f>
        <v>120.83492571428582</v>
      </c>
      <c r="GB46" s="13">
        <f t="shared" si="49"/>
        <v>31.86965335450185</v>
      </c>
      <c r="GC46" s="20">
        <f t="shared" si="25"/>
        <v>265.96047521147182</v>
      </c>
      <c r="GD46" s="59">
        <f t="shared" si="26"/>
        <v>537.69773261135447</v>
      </c>
      <c r="GE46" s="59">
        <f ca="1">AVERAGE(OFFSET($GD$3,0,0,'Données projet'!$E$17+1,1))-AVERAGE(OFFSET($H$3,0,0,'Données projet'!$E$17+1,1))</f>
        <v>337.47103484642059</v>
      </c>
      <c r="GF46" s="59">
        <f t="shared" si="50"/>
        <v>252.98767501756402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61.057225454623328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61.057225454623328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64.110161109058907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2.5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9.1666666666666661</v>
      </c>
      <c r="H47" s="66">
        <f t="shared" si="1"/>
        <v>220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64.212336646109648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7.4</v>
      </c>
      <c r="N47" s="13">
        <f>IF('Données projet'!$A$36&gt;35,N46+M47-V46,IF(A47&lt;'Données projet'!$A$36,$K$205^A47,IF(A47='Données projet'!$A$36,'Données projet'!$B$36,N46+M47-V46)))</f>
        <v>370.60000000000014</v>
      </c>
      <c r="O47" s="13">
        <f>N47*VLOOKUP('Données projet'!$B$9,Paramètres!$A$1:$I$89,3,0)*VLOOKUP('Données projet'!$B$9,Paramètres!$A$1:$I$89,5,0)</f>
        <v>335.31888000000009</v>
      </c>
      <c r="P47" s="13">
        <f t="shared" si="33"/>
        <v>78.532018418019703</v>
      </c>
      <c r="Q47" s="20">
        <f t="shared" si="53"/>
        <v>720.79031474471776</v>
      </c>
      <c r="R47" s="59">
        <f t="shared" si="0"/>
        <v>992.90221578045316</v>
      </c>
      <c r="S47" s="59">
        <f ca="1">AVERAGE(OFFSET($R$3,0,0,'Données projet'!$E$9+1,1))-AVERAGE(OFFSET($H$3,0,0,'Données projet'!$E$9+1,1))</f>
        <v>441.35963046694803</v>
      </c>
      <c r="T47" s="59">
        <f t="shared" si="34"/>
        <v>620.99339242993983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5.2568267595673808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5.2568267595673808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64.212336646109648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6.4</v>
      </c>
      <c r="AI47" s="13">
        <f>IF('Données projet'!$A$62&gt;35,AI46+AH47-AQ46,IF(A47&lt;'Données projet'!$A$62,$AF$205^A47,IF(A47='Données projet'!$A$62,'Données projet'!$B$62,AI46+AH47-AQ46)))</f>
        <v>157.59999999999997</v>
      </c>
      <c r="AJ47" s="13">
        <f>AI47*VLOOKUP('Données projet'!$B$10,Paramètres!$A$1:$I$89,3,0)*VLOOKUP('Données projet'!$B$10,Paramètres!$A$1:$I$89,5,0)</f>
        <v>137.67935999999997</v>
      </c>
      <c r="AK47" s="13">
        <f t="shared" si="35"/>
        <v>35.764863394856881</v>
      </c>
      <c r="AL47" s="20">
        <f t="shared" si="4"/>
        <v>302.08202241270902</v>
      </c>
      <c r="AM47" s="59">
        <f t="shared" si="5"/>
        <v>574.19392344844437</v>
      </c>
      <c r="AN47" s="59">
        <f ca="1">AVERAGE(OFFSET($AM$3,0,0,'Données projet'!$E$10+1,1))-AVERAGE(OFFSET($H$3,0,0,'Données projet'!$E$10+1,1))</f>
        <v>273.89085939326111</v>
      </c>
      <c r="AO47" s="59">
        <f t="shared" si="36"/>
        <v>266.46247641705179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18.923932873234225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18.923932873234225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64.212336646109648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9.9475000000000016</v>
      </c>
      <c r="BD47" s="12">
        <f>IF('Données projet'!$A$88&gt;35,BD46+BC47-BL46,IF(A47&lt;'Données projet'!$A$88,$BA$205^A47,IF(A47='Données projet'!$A$88,'Données projet'!$B$88,BD46+BC47-BL46)))</f>
        <v>148.64500000000004</v>
      </c>
      <c r="BE47" s="13">
        <f>BD47*VLOOKUP('Données projet'!$B$11,Paramètres!$A$1:$I$89,3,0)*VLOOKUP('Données projet'!$B$11,Paramètres!$A$1:$I$89,5,0)</f>
        <v>141.45058200000003</v>
      </c>
      <c r="BF47" s="13">
        <f t="shared" si="37"/>
        <v>36.629113839026211</v>
      </c>
      <c r="BG47" s="20">
        <f t="shared" si="7"/>
        <v>310.1554702529707</v>
      </c>
      <c r="BH47" s="59">
        <f t="shared" si="8"/>
        <v>582.26737128870604</v>
      </c>
      <c r="BI47" s="59">
        <f ca="1">AVERAGE(OFFSET($BH$3,0,0,'Données projet'!$E$11+1,1))-AVERAGE(OFFSET($H$3,0,0,'Données projet'!$E$11+1,1))</f>
        <v>674.33345465979289</v>
      </c>
      <c r="BJ47" s="59">
        <f t="shared" si="38"/>
        <v>206.09542990296671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18.786788736128212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18.786788736128212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64.212336646109648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9.9475000000000016</v>
      </c>
      <c r="BY47" s="12">
        <f>IF('Données projet'!$A$114&gt;35,BY46+BX47-CG46,IF(A47&lt;'Données projet'!$A$114,$BV$205^A47,IF(A47='Données projet'!$A$114,'Données projet'!$B$114,BY46+BX47-CG46)))</f>
        <v>148.64500000000004</v>
      </c>
      <c r="BZ47" s="13">
        <f>BY47*VLOOKUP('Données projet'!$B$12,Paramètres!$A$1:$I$89,3,0)*VLOOKUP('Données projet'!$B$12,Paramètres!$A$1:$I$89,5,0)</f>
        <v>169.27692600000003</v>
      </c>
      <c r="CA47" s="13">
        <f t="shared" si="39"/>
        <v>42.928038910438609</v>
      </c>
      <c r="CB47" s="20">
        <f t="shared" si="10"/>
        <v>369.59031388568059</v>
      </c>
      <c r="CC47" s="59">
        <f t="shared" si="11"/>
        <v>641.70221492141593</v>
      </c>
      <c r="CD47" s="59">
        <f ca="1">AVERAGE(OFFSET($CC$3,0,0,'Données projet'!$E$12+1,1))-AVERAGE(OFFSET($H$3,0,0,'Données projet'!$E$12+1,1))</f>
        <v>792.99561449396947</v>
      </c>
      <c r="CE47" s="59">
        <f t="shared" si="40"/>
        <v>236.67982295656702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22.482550454710811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22.482550454710811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64.212336646109648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9.9475000000000016</v>
      </c>
      <c r="CT47" s="12">
        <f>IF('Données projet'!$A$140&gt;35,CT46+CS47-DB46,IF(A47&lt;'Données projet'!$A$140,$CQ$205^A47,IF(A47='Données projet'!$A$140,'Données projet'!$B$140,CT46+CS47-DB46)))</f>
        <v>148.64500000000004</v>
      </c>
      <c r="CU47" s="17">
        <f>CT47*VLOOKUP('Données projet'!$B$13,Paramètres!$A$1:$I$89,3,0)*VLOOKUP('Données projet'!$B$13,Paramètres!$A$1:$I$89,5,0)</f>
        <v>162.32034000000004</v>
      </c>
      <c r="CV47" s="13">
        <f t="shared" si="41"/>
        <v>41.365435208767344</v>
      </c>
      <c r="CW47" s="20">
        <f t="shared" si="13"/>
        <v>354.75272515526984</v>
      </c>
      <c r="CX47" s="59">
        <f t="shared" si="14"/>
        <v>626.86462619100519</v>
      </c>
      <c r="CY47" s="59">
        <f ca="1">AVERAGE(OFFSET($CX$3,0,0,'Données projet'!$E$13+1,1))-AVERAGE(OFFSET($H$3,0,0,'Données projet'!$E$13+1,1))</f>
        <v>763.36868301262712</v>
      </c>
      <c r="CZ47" s="59">
        <f t="shared" si="42"/>
        <v>229.04531240965548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21.55861002506516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21.55861002506516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64.212336646109648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8.8000000000000007</v>
      </c>
      <c r="DO47" s="12">
        <f>IF('Données projet'!$A$166&gt;35,DO46+DN47-DW46,IF(A47&lt;'Données projet'!$A$166,$DL$205^A47,IF(A47='Données projet'!$A$166,'Données projet'!$B$166,DO46+DN47-DW46)))</f>
        <v>210.20000000000013</v>
      </c>
      <c r="DP47" s="17">
        <f>DO47*VLOOKUP('Données projet'!$B$14,Paramètres!$A$1:$I$89,3,0)*VLOOKUP('Données projet'!$B$14,Paramètres!$A$1:$I$89,5,0)</f>
        <v>183.63072000000014</v>
      </c>
      <c r="DQ47" s="13">
        <f t="shared" si="43"/>
        <v>46.129013251634483</v>
      </c>
      <c r="DR47" s="20">
        <f t="shared" si="16"/>
        <v>400.16486874659699</v>
      </c>
      <c r="DS47" s="59">
        <f t="shared" si="17"/>
        <v>672.27676978233239</v>
      </c>
      <c r="DT47" s="59">
        <f ca="1">AVERAGE(OFFSET($DS$3,0,0,'Données projet'!$E$14+1,1))-AVERAGE(OFFSET($H$3,0,0,'Données projet'!$E$14+1,1))</f>
        <v>396.6970447595329</v>
      </c>
      <c r="DU47" s="59">
        <f t="shared" si="44"/>
        <v>369.61271293069467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23.011985127985604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23.011985127985604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64.212336646109648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</v>
      </c>
      <c r="EJ47" s="12">
        <f>IF('Données projet'!$A$192&gt;35,EJ46+EI47-ER46,IF(A47&lt;'Données projet'!$A$192,$EG$205^A47,IF(A47='Données projet'!$A$192,'Données projet'!$B$192,EJ46+EI47-ER46)))</f>
        <v>190.00000000000003</v>
      </c>
      <c r="EK47" s="17">
        <f>EJ47*VLOOKUP('Données projet'!$B$15,Paramètres!$A$1:$I$89,3,0)*VLOOKUP('Données projet'!$B$15,Paramètres!$A$1:$I$89,5,0)</f>
        <v>198.58800000000005</v>
      </c>
      <c r="EL47" s="13">
        <f t="shared" si="45"/>
        <v>49.433725020229176</v>
      </c>
      <c r="EM47" s="20">
        <f t="shared" si="19"/>
        <v>431.97117107689922</v>
      </c>
      <c r="EN47" s="59">
        <f t="shared" si="20"/>
        <v>704.08307211263457</v>
      </c>
      <c r="EO47" s="59">
        <f ca="1">AVERAGE(OFFSET($EN$3,0,0,'Données projet'!$E$15+1,1))-AVERAGE(OFFSET($H$3,0,0,'Données projet'!$E$15+1,1))</f>
        <v>431.09356354216391</v>
      </c>
      <c r="EP47" s="59">
        <f t="shared" si="46"/>
        <v>386.91437941921049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23.617571018005879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23.617571018005879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64.212336646109648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14.015000000000004</v>
      </c>
      <c r="FE47" s="12">
        <f>IF('Données projet'!$A$218&gt;35,FE46+FD47-FM46,IF(A47&lt;'Données projet'!$A$218,$FB$205^A47,IF(A47='Données projet'!$A$218,'Données projet'!$B$218,FE46+FD47-FM46)))</f>
        <v>220.63000000000005</v>
      </c>
      <c r="FF47" s="17">
        <f>FE47*VLOOKUP('Données projet'!$B$16,Paramètres!$A$1:$I$89,3,0)*VLOOKUP('Données projet'!$B$16,Paramètres!$A$1:$I$89,5,0)</f>
        <v>147.99860400000003</v>
      </c>
      <c r="FG47" s="13">
        <f t="shared" si="47"/>
        <v>38.123406241851548</v>
      </c>
      <c r="FH47" s="20">
        <f t="shared" si="22"/>
        <v>324.16250117122479</v>
      </c>
      <c r="FI47" s="59">
        <f t="shared" si="23"/>
        <v>596.27440220696008</v>
      </c>
      <c r="FJ47" s="59">
        <f ca="1">AVERAGE(OFFSET($FI$3,0,0,'Données projet'!$E$16+1,1))-AVERAGE(OFFSET($H$3,0,0,'Données projet'!$E$16+1,1))</f>
        <v>552.1327469597087</v>
      </c>
      <c r="FK47" s="59">
        <f t="shared" si="48"/>
        <v>208.33496548935977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32.361009216240809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32.361009216240809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64.212336646109648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17.884285714285713</v>
      </c>
      <c r="FZ47" s="12">
        <f>IF('Données projet'!$A$244&gt;35,FZ46+FY47-GH46,IF(A47&lt;'Données projet'!$A$244,$FW$205^A47,IF(A47='Données projet'!$A$244,'Données projet'!$B$244,FZ46+FY47-GH46)))</f>
        <v>276.07857142857165</v>
      </c>
      <c r="GA47" s="17">
        <f>FZ47*VLOOKUP('Données projet'!$B$17,Paramètres!$A$1:$I$89,3,0)*VLOOKUP('Données projet'!$B$17,Paramètres!$A$1:$I$89,5,0)</f>
        <v>129.20477142857152</v>
      </c>
      <c r="GB47" s="13">
        <f t="shared" si="49"/>
        <v>33.812539788903472</v>
      </c>
      <c r="GC47" s="20">
        <f t="shared" si="25"/>
        <v>283.92181703710224</v>
      </c>
      <c r="GD47" s="59">
        <f t="shared" si="26"/>
        <v>556.03371807283759</v>
      </c>
      <c r="GE47" s="59">
        <f ca="1">AVERAGE(OFFSET($GD$3,0,0,'Données projet'!$E$17+1,1))-AVERAGE(OFFSET($H$3,0,0,'Données projet'!$E$17+1,1))</f>
        <v>337.47103484642059</v>
      </c>
      <c r="GF47" s="59">
        <f t="shared" si="50"/>
        <v>252.98767501756402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59.859930504688428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59.859930504688428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64.212336646109648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2.5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9.1666666666666661</v>
      </c>
      <c r="H48" s="66">
        <f t="shared" si="1"/>
        <v>220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64.312739666022836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378</v>
      </c>
      <c r="L48" s="12">
        <f>VLOOKUP(A48,'Données projet'!$A$35:$I$55,9,0)</f>
        <v>7.4</v>
      </c>
      <c r="M48" s="12">
        <f t="array" ref="M48">INDEX(L:L,MIN(IF(ISNUMBER(L48:L244),ROW(L48:L244),"")))</f>
        <v>7.4</v>
      </c>
      <c r="N48" s="13">
        <f>IF('Données projet'!$A$36&gt;35,N47+M48-V47,IF(A48&lt;'Données projet'!$A$36,$K$205^A48,IF(A48='Données projet'!$A$36,'Données projet'!$B$36,N47+M48-V47)))</f>
        <v>378.00000000000011</v>
      </c>
      <c r="O48" s="13">
        <f>N48*VLOOKUP('Données projet'!$B$9,Paramètres!$A$1:$I$89,3,0)*VLOOKUP('Données projet'!$B$9,Paramètres!$A$1:$I$89,5,0)</f>
        <v>342.01440000000008</v>
      </c>
      <c r="P48" s="13">
        <f t="shared" si="33"/>
        <v>79.915991022086629</v>
      </c>
      <c r="Q48" s="20">
        <f t="shared" si="53"/>
        <v>734.86209769680102</v>
      </c>
      <c r="R48" s="59">
        <f t="shared" si="0"/>
        <v>1007.3421431388847</v>
      </c>
      <c r="S48" s="59">
        <f ca="1">AVERAGE(OFFSET($R$3,0,0,'Données projet'!$E$9+1,1))-AVERAGE(OFFSET($H$3,0,0,'Données projet'!$E$9+1,1))</f>
        <v>441.35963046694803</v>
      </c>
      <c r="T48" s="59">
        <f t="shared" si="34"/>
        <v>620.99339242993983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9</v>
      </c>
      <c r="W48" s="16">
        <f>IF(ISNA(VLOOKUP(A48,'Données projet'!$A$35:$I$55,5,0)),0%,VLOOKUP(A48,'Données projet'!$A$35:$I$55,5,0)*VLOOKUP('Données projet'!$B$9,Paramètres!$A$1:$I$89,7,0))</f>
        <v>0.3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7.8543635115438022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7.8543635115438022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64.312739666022836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164</v>
      </c>
      <c r="AG48" s="12">
        <f>VLOOKUP(A48,'Données projet'!$A$61:$I$81,9,0)</f>
        <v>6.4</v>
      </c>
      <c r="AH48" s="12">
        <f t="array" ref="AH48">INDEX(AG:AG,MIN(IF(ISNUMBER(AG48:AG244),ROW(AG48:AG244),"")))</f>
        <v>6.4</v>
      </c>
      <c r="AI48" s="13">
        <f>IF('Données projet'!$A$62&gt;35,AI47+AH48-AQ47,IF(A48&lt;'Données projet'!$A$62,$AF$205^A48,IF(A48='Données projet'!$A$62,'Données projet'!$B$62,AI47+AH48-AQ47)))</f>
        <v>163.99999999999997</v>
      </c>
      <c r="AJ48" s="13">
        <f>AI48*VLOOKUP('Données projet'!$B$10,Paramètres!$A$1:$I$89,3,0)*VLOOKUP('Données projet'!$B$10,Paramètres!$A$1:$I$89,5,0)</f>
        <v>143.2704</v>
      </c>
      <c r="AK48" s="13">
        <f t="shared" si="35"/>
        <v>37.045198377171303</v>
      </c>
      <c r="AL48" s="20">
        <f t="shared" si="4"/>
        <v>314.04966717357325</v>
      </c>
      <c r="AM48" s="59">
        <f t="shared" si="5"/>
        <v>586.52971261565699</v>
      </c>
      <c r="AN48" s="59">
        <f ca="1">AVERAGE(OFFSET($AM$3,0,0,'Données projet'!$E$10+1,1))-AVERAGE(OFFSET($H$3,0,0,'Données projet'!$E$10+1,1))</f>
        <v>273.89085939326111</v>
      </c>
      <c r="AO48" s="59">
        <f t="shared" si="36"/>
        <v>266.46247641705179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18</v>
      </c>
      <c r="AR48" s="16">
        <f>IF(ISNA(VLOOKUP(A48,'Données projet'!$A$61:$I$81,5,0)),0%,VLOOKUP(A48,'Données projet'!$A$61:$I$81,5,0)*VLOOKUP('Données projet'!$B$10,Paramètres!$A$1:$I$89,7,0))</f>
        <v>0.53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27.765995422811692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27.765995422811692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64.312739666022836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9.9475000000000016</v>
      </c>
      <c r="BD48" s="12">
        <f>IF('Données projet'!$A$88&gt;35,BD47+BC48-BL47,IF(A48&lt;'Données projet'!$A$88,$BA$205^A48,IF(A48='Données projet'!$A$88,'Données projet'!$B$88,BD47+BC48-BL47)))</f>
        <v>158.59250000000003</v>
      </c>
      <c r="BE48" s="13">
        <f>BD48*VLOOKUP('Données projet'!$B$11,Paramètres!$A$1:$I$89,3,0)*VLOOKUP('Données projet'!$B$11,Paramètres!$A$1:$I$89,5,0)</f>
        <v>150.91662300000004</v>
      </c>
      <c r="BF48" s="13">
        <f t="shared" si="37"/>
        <v>38.786817570784009</v>
      </c>
      <c r="BG48" s="20">
        <f t="shared" si="7"/>
        <v>330.40015899411554</v>
      </c>
      <c r="BH48" s="59">
        <f t="shared" si="8"/>
        <v>602.88020443619928</v>
      </c>
      <c r="BI48" s="59">
        <f ca="1">AVERAGE(OFFSET($BH$3,0,0,'Données projet'!$E$11+1,1))-AVERAGE(OFFSET($H$3,0,0,'Données projet'!$E$11+1,1))</f>
        <v>674.33345465979289</v>
      </c>
      <c r="BJ48" s="59">
        <f t="shared" si="38"/>
        <v>206.09542990296671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18.418391267822404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18.418391267822404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64.312739666022836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9.9475000000000016</v>
      </c>
      <c r="BY48" s="12">
        <f>IF('Données projet'!$A$114&gt;35,BY47+BX48-CG47,IF(A48&lt;'Données projet'!$A$114,$BV$205^A48,IF(A48='Données projet'!$A$114,'Données projet'!$B$114,BY47+BX48-CG47)))</f>
        <v>158.59250000000003</v>
      </c>
      <c r="BZ48" s="13">
        <f>BY48*VLOOKUP('Données projet'!$B$12,Paramètres!$A$1:$I$89,3,0)*VLOOKUP('Données projet'!$B$12,Paramètres!$A$1:$I$89,5,0)</f>
        <v>180.60513900000004</v>
      </c>
      <c r="CA48" s="13">
        <f t="shared" si="39"/>
        <v>45.456792135568733</v>
      </c>
      <c r="CB48" s="20">
        <f t="shared" si="10"/>
        <v>393.72453006111556</v>
      </c>
      <c r="CC48" s="59">
        <f t="shared" si="11"/>
        <v>666.20457550319929</v>
      </c>
      <c r="CD48" s="59">
        <f ca="1">AVERAGE(OFFSET($CC$3,0,0,'Données projet'!$E$12+1,1))-AVERAGE(OFFSET($H$3,0,0,'Données projet'!$E$12+1,1))</f>
        <v>792.99561449396947</v>
      </c>
      <c r="CE48" s="59">
        <f t="shared" si="40"/>
        <v>236.67982295656702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22.041681353295662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22.041681353295662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64.312739666022836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9.9475000000000016</v>
      </c>
      <c r="CT48" s="12">
        <f>IF('Données projet'!$A$140&gt;35,CT47+CS48-DB47,IF(A48&lt;'Données projet'!$A$140,$CQ$205^A48,IF(A48='Données projet'!$A$140,'Données projet'!$B$140,CT47+CS48-DB47)))</f>
        <v>158.59250000000003</v>
      </c>
      <c r="CU48" s="17">
        <f>CT48*VLOOKUP('Données projet'!$B$13,Paramètres!$A$1:$I$89,3,0)*VLOOKUP('Données projet'!$B$13,Paramètres!$A$1:$I$89,5,0)</f>
        <v>173.18301000000002</v>
      </c>
      <c r="CV48" s="13">
        <f t="shared" si="41"/>
        <v>43.802140456619867</v>
      </c>
      <c r="CW48" s="20">
        <f t="shared" si="13"/>
        <v>377.91580371194624</v>
      </c>
      <c r="CX48" s="59">
        <f t="shared" si="14"/>
        <v>650.39584915402997</v>
      </c>
      <c r="CY48" s="59">
        <f ca="1">AVERAGE(OFFSET($CX$3,0,0,'Données projet'!$E$13+1,1))-AVERAGE(OFFSET($H$3,0,0,'Données projet'!$E$13+1,1))</f>
        <v>763.36868301262712</v>
      </c>
      <c r="CZ48" s="59">
        <f t="shared" si="42"/>
        <v>229.04531240965548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21.135858831927347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21.135858831927347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64.312739666022836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219</v>
      </c>
      <c r="DM48" s="12">
        <f>VLOOKUP(A48,'Données projet'!$A$165:$I$185,9,0)</f>
        <v>8.8000000000000007</v>
      </c>
      <c r="DN48" s="12">
        <f t="array" ref="DN48">INDEX(DM:DM,MIN(IF(ISNUMBER(DM48:DM244),ROW(DM48:DM244),"")))</f>
        <v>8.8000000000000007</v>
      </c>
      <c r="DO48" s="12">
        <f>IF('Données projet'!$A$166&gt;35,DO47+DN48-DW47,IF(A48&lt;'Données projet'!$A$166,$DL$205^A48,IF(A48='Données projet'!$A$166,'Données projet'!$B$166,DO47+DN48-DW47)))</f>
        <v>219.00000000000014</v>
      </c>
      <c r="DP48" s="17">
        <f>DO48*VLOOKUP('Données projet'!$B$14,Paramètres!$A$1:$I$89,3,0)*VLOOKUP('Données projet'!$B$14,Paramètres!$A$1:$I$89,5,0)</f>
        <v>191.31840000000014</v>
      </c>
      <c r="DQ48" s="13">
        <f t="shared" si="43"/>
        <v>47.831314962098396</v>
      </c>
      <c r="DR48" s="20">
        <f t="shared" si="16"/>
        <v>416.51908689232158</v>
      </c>
      <c r="DS48" s="59">
        <f t="shared" si="17"/>
        <v>688.99913233440532</v>
      </c>
      <c r="DT48" s="59">
        <f ca="1">AVERAGE(OFFSET($DS$3,0,0,'Données projet'!$E$14+1,1))-AVERAGE(OFFSET($H$3,0,0,'Données projet'!$E$14+1,1))</f>
        <v>396.6970447595329</v>
      </c>
      <c r="DU48" s="59">
        <f t="shared" si="44"/>
        <v>369.61271293069467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30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35.018766249474616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35.018766249474616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64.312739666022836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198</v>
      </c>
      <c r="EH48" s="12">
        <f>VLOOKUP(A48,'Données projet'!$A$191:$I$211,9,0)</f>
        <v>8</v>
      </c>
      <c r="EI48" s="12">
        <f t="array" ref="EI48">INDEX(EH:EH,MIN(IF(ISNUMBER(EH48:EH244),ROW(EH48:EH244),"")))</f>
        <v>8</v>
      </c>
      <c r="EJ48" s="12">
        <f>IF('Données projet'!$A$192&gt;35,EJ47+EI48-ER47,IF(A48&lt;'Données projet'!$A$192,$EG$205^A48,IF(A48='Données projet'!$A$192,'Données projet'!$B$192,EJ47+EI48-ER47)))</f>
        <v>198.00000000000003</v>
      </c>
      <c r="EK48" s="17">
        <f>EJ48*VLOOKUP('Données projet'!$B$15,Paramètres!$A$1:$I$89,3,0)*VLOOKUP('Données projet'!$B$15,Paramètres!$A$1:$I$89,5,0)</f>
        <v>206.94960000000003</v>
      </c>
      <c r="EL48" s="13">
        <f t="shared" si="45"/>
        <v>51.268429949375587</v>
      </c>
      <c r="EM48" s="20">
        <f t="shared" si="19"/>
        <v>449.72973549516246</v>
      </c>
      <c r="EN48" s="59">
        <f t="shared" si="20"/>
        <v>722.20978093724625</v>
      </c>
      <c r="EO48" s="59">
        <f ca="1">AVERAGE(OFFSET($EN$3,0,0,'Données projet'!$E$15+1,1))-AVERAGE(OFFSET($H$3,0,0,'Données projet'!$E$15+1,1))</f>
        <v>431.09356354216391</v>
      </c>
      <c r="EP48" s="59">
        <f t="shared" si="46"/>
        <v>386.91437941921049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26</v>
      </c>
      <c r="ES48" s="16">
        <f>IF(ISNA(VLOOKUP(A48,'Données projet'!$A$191:$I$211,5,0)),0%,VLOOKUP(A48,'Données projet'!$A$191:$I$211,5,0)*VLOOKUP('Données projet'!$B$15,Paramètres!$A$1:$I$89,7,0))</f>
        <v>0.43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36.072237678528751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36.072237678528751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64.312739666022836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14.015000000000004</v>
      </c>
      <c r="FE48" s="12">
        <f>IF('Données projet'!$A$218&gt;35,FE47+FD48-FM47,IF(A48&lt;'Données projet'!$A$218,$FB$205^A48,IF(A48='Données projet'!$A$218,'Données projet'!$B$218,FE47+FD48-FM47)))</f>
        <v>234.64500000000007</v>
      </c>
      <c r="FF48" s="17">
        <f>FE48*VLOOKUP('Données projet'!$B$16,Paramètres!$A$1:$I$89,3,0)*VLOOKUP('Données projet'!$B$16,Paramètres!$A$1:$I$89,5,0)</f>
        <v>157.39986600000006</v>
      </c>
      <c r="FG48" s="13">
        <f t="shared" si="47"/>
        <v>40.25548986139389</v>
      </c>
      <c r="FH48" s="20">
        <f t="shared" si="22"/>
        <v>344.24974479192775</v>
      </c>
      <c r="FI48" s="59">
        <f t="shared" si="23"/>
        <v>616.72979023401149</v>
      </c>
      <c r="FJ48" s="59">
        <f ca="1">AVERAGE(OFFSET($FI$3,0,0,'Données projet'!$E$16+1,1))-AVERAGE(OFFSET($H$3,0,0,'Données projet'!$E$16+1,1))</f>
        <v>552.1327469597087</v>
      </c>
      <c r="FK48" s="59">
        <f t="shared" si="48"/>
        <v>208.33496548935977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31.726429563776957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31.726429563776957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64.312739666022836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17.884285714285713</v>
      </c>
      <c r="FZ48" s="12">
        <f>IF('Données projet'!$A$244&gt;35,FZ47+FY48-GH47,IF(A48&lt;'Données projet'!$A$244,$FW$205^A48,IF(A48='Données projet'!$A$244,'Données projet'!$B$244,FZ47+FY48-GH47)))</f>
        <v>293.96285714285739</v>
      </c>
      <c r="GA48" s="17">
        <f>FZ48*VLOOKUP('Données projet'!$B$17,Paramètres!$A$1:$I$89,3,0)*VLOOKUP('Données projet'!$B$17,Paramètres!$A$1:$I$89,5,0)</f>
        <v>137.57461714285725</v>
      </c>
      <c r="GB48" s="13">
        <f t="shared" si="49"/>
        <v>35.74082048158521</v>
      </c>
      <c r="GC48" s="20">
        <f t="shared" si="25"/>
        <v>301.85772052923727</v>
      </c>
      <c r="GD48" s="59">
        <f t="shared" si="26"/>
        <v>574.33776597132101</v>
      </c>
      <c r="GE48" s="59">
        <f ca="1">AVERAGE(OFFSET($GD$3,0,0,'Données projet'!$E$17+1,1))-AVERAGE(OFFSET($H$3,0,0,'Données projet'!$E$17+1,1))</f>
        <v>337.47103484642059</v>
      </c>
      <c r="GF48" s="59">
        <f t="shared" si="50"/>
        <v>252.98767501756402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58.686113778443939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58.686113778443939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64.312739666022836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2.5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9.1666666666666661</v>
      </c>
      <c r="H49" s="66">
        <f t="shared" si="1"/>
        <v>220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64.411400918008042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369.00000000000011</v>
      </c>
      <c r="O49" s="13">
        <f>N49*VLOOKUP('Données projet'!$B$9,Paramètres!$A$1:$I$89,3,0)*VLOOKUP('Données projet'!$B$9,Paramètres!$A$1:$I$89,5,0)</f>
        <v>333.87120000000004</v>
      </c>
      <c r="P49" s="13">
        <f t="shared" si="33"/>
        <v>78.232360111376309</v>
      </c>
      <c r="Q49" s="20">
        <f t="shared" si="53"/>
        <v>717.74703386064709</v>
      </c>
      <c r="R49" s="59">
        <f t="shared" si="0"/>
        <v>990.58883722667656</v>
      </c>
      <c r="S49" s="59">
        <f ca="1">AVERAGE(OFFSET($R$3,0,0,'Données projet'!$E$9+1,1))-AVERAGE(OFFSET($H$3,0,0,'Données projet'!$E$9+1,1))</f>
        <v>441.35963046694803</v>
      </c>
      <c r="T49" s="59">
        <f t="shared" si="34"/>
        <v>620.99339242993983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7.700344233771129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7.700344233771129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64.411400918008042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5.6</v>
      </c>
      <c r="AI49" s="13">
        <f>IF('Données projet'!$A$62&gt;35,AI48+AH49-AQ48,IF(A49&lt;'Données projet'!$A$62,$AF$205^A49,IF(A49='Données projet'!$A$62,'Données projet'!$B$62,AI48+AH49-AQ48)))</f>
        <v>151.59999999999997</v>
      </c>
      <c r="AJ49" s="13">
        <f>AI49*VLOOKUP('Données projet'!$B$10,Paramètres!$A$1:$I$89,3,0)*VLOOKUP('Données projet'!$B$10,Paramètres!$A$1:$I$89,5,0)</f>
        <v>132.43776</v>
      </c>
      <c r="AK49" s="13">
        <f t="shared" si="35"/>
        <v>34.559043580858436</v>
      </c>
      <c r="AL49" s="20">
        <f t="shared" si="4"/>
        <v>290.85276623666175</v>
      </c>
      <c r="AM49" s="59">
        <f t="shared" si="5"/>
        <v>563.69456960269122</v>
      </c>
      <c r="AN49" s="59">
        <f ca="1">AVERAGE(OFFSET($AM$3,0,0,'Données projet'!$E$10+1,1))-AVERAGE(OFFSET($H$3,0,0,'Données projet'!$E$10+1,1))</f>
        <v>273.89085939326111</v>
      </c>
      <c r="AO49" s="59">
        <f t="shared" si="36"/>
        <v>266.46247641705179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27.221521188155311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27.221521188155311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64.411400918008042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9.9475000000000016</v>
      </c>
      <c r="BD49" s="12">
        <f>IF('Données projet'!$A$88&gt;35,BD48+BC49-BL48,IF(A49&lt;'Données projet'!$A$88,$BA$205^A49,IF(A49='Données projet'!$A$88,'Données projet'!$B$88,BD48+BC49-BL48)))</f>
        <v>168.54000000000002</v>
      </c>
      <c r="BE49" s="13">
        <f>BD49*VLOOKUP('Données projet'!$B$11,Paramètres!$A$1:$I$89,3,0)*VLOOKUP('Données projet'!$B$11,Paramètres!$A$1:$I$89,5,0)</f>
        <v>160.38266400000003</v>
      </c>
      <c r="BF49" s="13">
        <f t="shared" si="37"/>
        <v>40.928814336751095</v>
      </c>
      <c r="BG49" s="20">
        <f t="shared" si="7"/>
        <v>350.61749143650815</v>
      </c>
      <c r="BH49" s="59">
        <f t="shared" si="8"/>
        <v>623.45929480253767</v>
      </c>
      <c r="BI49" s="59">
        <f ca="1">AVERAGE(OFFSET($BH$3,0,0,'Données projet'!$E$11+1,1))-AVERAGE(OFFSET($H$3,0,0,'Données projet'!$E$11+1,1))</f>
        <v>674.33345465979289</v>
      </c>
      <c r="BJ49" s="59">
        <f t="shared" si="38"/>
        <v>206.09542990296671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18.057217849169803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18.057217849169803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64.411400918008042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9.9475000000000016</v>
      </c>
      <c r="BY49" s="12">
        <f>IF('Données projet'!$A$114&gt;35,BY48+BX49-CG48,IF(A49&lt;'Données projet'!$A$114,$BV$205^A49,IF(A49='Données projet'!$A$114,'Données projet'!$B$114,BY48+BX49-CG48)))</f>
        <v>168.54000000000002</v>
      </c>
      <c r="BZ49" s="13">
        <f>BY49*VLOOKUP('Données projet'!$B$12,Paramètres!$A$1:$I$89,3,0)*VLOOKUP('Données projet'!$B$12,Paramètres!$A$1:$I$89,5,0)</f>
        <v>191.93335200000001</v>
      </c>
      <c r="CA49" s="13">
        <f t="shared" si="39"/>
        <v>47.967137346746064</v>
      </c>
      <c r="CB49" s="20">
        <f t="shared" si="10"/>
        <v>417.82668561224938</v>
      </c>
      <c r="CC49" s="59">
        <f t="shared" si="11"/>
        <v>690.6684889782789</v>
      </c>
      <c r="CD49" s="59">
        <f ca="1">AVERAGE(OFFSET($CC$3,0,0,'Données projet'!$E$12+1,1))-AVERAGE(OFFSET($H$3,0,0,'Données projet'!$E$12+1,1))</f>
        <v>792.99561449396947</v>
      </c>
      <c r="CE49" s="59">
        <f t="shared" si="40"/>
        <v>236.67982295656702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21.609457426055666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21.609457426055666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64.411400918008042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9.9475000000000016</v>
      </c>
      <c r="CT49" s="12">
        <f>IF('Données projet'!$A$140&gt;35,CT48+CS49-DB48,IF(A49&lt;'Données projet'!$A$140,$CQ$205^A49,IF(A49='Données projet'!$A$140,'Données projet'!$B$140,CT48+CS49-DB48)))</f>
        <v>168.54000000000002</v>
      </c>
      <c r="CU49" s="17">
        <f>CT49*VLOOKUP('Données projet'!$B$13,Paramètres!$A$1:$I$89,3,0)*VLOOKUP('Données projet'!$B$13,Paramètres!$A$1:$I$89,5,0)</f>
        <v>184.04568000000003</v>
      </c>
      <c r="CV49" s="13">
        <f t="shared" si="41"/>
        <v>46.221107752126649</v>
      </c>
      <c r="CW49" s="20">
        <f t="shared" si="13"/>
        <v>401.04798866828725</v>
      </c>
      <c r="CX49" s="59">
        <f t="shared" si="14"/>
        <v>673.88979203431677</v>
      </c>
      <c r="CY49" s="59">
        <f ca="1">AVERAGE(OFFSET($CX$3,0,0,'Données projet'!$E$13+1,1))-AVERAGE(OFFSET($H$3,0,0,'Données projet'!$E$13+1,1))</f>
        <v>763.36868301262712</v>
      </c>
      <c r="CZ49" s="59">
        <f t="shared" si="42"/>
        <v>229.04531240965548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20.721397531834199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20.721397531834199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64.411400918008042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8.1999999999999993</v>
      </c>
      <c r="DO49" s="12">
        <f>IF('Données projet'!$A$166&gt;35,DO48+DN49-DW48,IF(A49&lt;'Données projet'!$A$166,$DL$205^A49,IF(A49='Données projet'!$A$166,'Données projet'!$B$166,DO48+DN49-DW48)))</f>
        <v>197.20000000000013</v>
      </c>
      <c r="DP49" s="17">
        <f>DO49*VLOOKUP('Données projet'!$B$14,Paramètres!$A$1:$I$89,3,0)*VLOOKUP('Données projet'!$B$14,Paramètres!$A$1:$I$89,5,0)</f>
        <v>172.27392000000015</v>
      </c>
      <c r="DQ49" s="13">
        <f t="shared" si="43"/>
        <v>43.59891151369964</v>
      </c>
      <c r="DR49" s="20">
        <f t="shared" si="16"/>
        <v>375.97851488636047</v>
      </c>
      <c r="DS49" s="59">
        <f t="shared" si="17"/>
        <v>648.82031825239005</v>
      </c>
      <c r="DT49" s="59">
        <f ca="1">AVERAGE(OFFSET($DS$3,0,0,'Données projet'!$E$14+1,1))-AVERAGE(OFFSET($H$3,0,0,'Données projet'!$E$14+1,1))</f>
        <v>396.6970447595329</v>
      </c>
      <c r="DU49" s="59">
        <f t="shared" si="44"/>
        <v>369.61271293069467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34.332069602660773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34.332069602660773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64.411400918008042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7.4</v>
      </c>
      <c r="EJ49" s="12">
        <f>IF('Données projet'!$A$192&gt;35,EJ48+EI49-ER48,IF(A49&lt;'Données projet'!$A$192,$EG$205^A49,IF(A49='Données projet'!$A$192,'Données projet'!$B$192,EJ48+EI49-ER48)))</f>
        <v>179.40000000000003</v>
      </c>
      <c r="EK49" s="17">
        <f>EJ49*VLOOKUP('Données projet'!$B$15,Paramètres!$A$1:$I$89,3,0)*VLOOKUP('Données projet'!$B$15,Paramètres!$A$1:$I$89,5,0)</f>
        <v>187.50888000000006</v>
      </c>
      <c r="EL49" s="13">
        <f t="shared" si="45"/>
        <v>46.988779262414276</v>
      </c>
      <c r="EM49" s="20">
        <f t="shared" si="19"/>
        <v>408.416756548705</v>
      </c>
      <c r="EN49" s="59">
        <f t="shared" si="20"/>
        <v>681.25855991473452</v>
      </c>
      <c r="EO49" s="59">
        <f ca="1">AVERAGE(OFFSET($EN$3,0,0,'Données projet'!$E$15+1,1))-AVERAGE(OFFSET($H$3,0,0,'Données projet'!$E$15+1,1))</f>
        <v>431.09356354216391</v>
      </c>
      <c r="EP49" s="59">
        <f t="shared" si="46"/>
        <v>386.91437941921049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35.364883099545281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35.364883099545281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64.411400918008042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14.015000000000004</v>
      </c>
      <c r="FE49" s="12">
        <f>IF('Données projet'!$A$218&gt;35,FE48+FD49-FM48,IF(A49&lt;'Données projet'!$A$218,$FB$205^A49,IF(A49='Données projet'!$A$218,'Données projet'!$B$218,FE48+FD49-FM48)))</f>
        <v>248.66000000000008</v>
      </c>
      <c r="FF49" s="17">
        <f>FE49*VLOOKUP('Données projet'!$B$16,Paramètres!$A$1:$I$89,3,0)*VLOOKUP('Données projet'!$B$16,Paramètres!$A$1:$I$89,5,0)</f>
        <v>166.80112800000006</v>
      </c>
      <c r="FG49" s="13">
        <f t="shared" si="47"/>
        <v>42.372792514970278</v>
      </c>
      <c r="FH49" s="20">
        <f t="shared" si="22"/>
        <v>364.31124489690666</v>
      </c>
      <c r="FI49" s="59">
        <f t="shared" si="23"/>
        <v>637.15304826293618</v>
      </c>
      <c r="FJ49" s="59">
        <f ca="1">AVERAGE(OFFSET($FI$3,0,0,'Données projet'!$E$16+1,1))-AVERAGE(OFFSET($H$3,0,0,'Données projet'!$E$16+1,1))</f>
        <v>552.1327469597087</v>
      </c>
      <c r="FK49" s="59">
        <f t="shared" si="48"/>
        <v>208.33496548935977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31.104293631242552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31.104293631242552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64.411400918008042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17.884285714285713</v>
      </c>
      <c r="FZ49" s="12">
        <f>IF('Données projet'!$A$244&gt;35,FZ48+FY49-GH48,IF(A49&lt;'Données projet'!$A$244,$FW$205^A49,IF(A49='Données projet'!$A$244,'Données projet'!$B$244,FZ48+FY49-GH48)))</f>
        <v>311.84714285714313</v>
      </c>
      <c r="GA49" s="17">
        <f>FZ49*VLOOKUP('Données projet'!$B$17,Paramètres!$A$1:$I$89,3,0)*VLOOKUP('Données projet'!$B$17,Paramètres!$A$1:$I$89,5,0)</f>
        <v>145.94446285714298</v>
      </c>
      <c r="GB49" s="13">
        <f t="shared" si="49"/>
        <v>37.655485210877949</v>
      </c>
      <c r="GC49" s="20">
        <f t="shared" si="25"/>
        <v>319.7699095518031</v>
      </c>
      <c r="GD49" s="59">
        <f t="shared" si="26"/>
        <v>592.61171291783262</v>
      </c>
      <c r="GE49" s="59">
        <f ca="1">AVERAGE(OFFSET($GD$3,0,0,'Données projet'!$E$17+1,1))-AVERAGE(OFFSET($H$3,0,0,'Données projet'!$E$17+1,1))</f>
        <v>337.47103484642059</v>
      </c>
      <c r="GF49" s="59">
        <f t="shared" si="50"/>
        <v>252.98767501756402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57.535314882243597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57.535314882243597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64.411400918008042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2.5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9.1666666666666661</v>
      </c>
      <c r="H50" s="66">
        <f t="shared" si="1"/>
        <v>220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64.508350617844826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369.00000000000011</v>
      </c>
      <c r="O50" s="13">
        <f>N50*VLOOKUP('Données projet'!$B$9,Paramètres!$A$1:$I$89,3,0)*VLOOKUP('Données projet'!$B$9,Paramètres!$A$1:$I$89,5,0)</f>
        <v>333.87120000000004</v>
      </c>
      <c r="P50" s="13">
        <f t="shared" si="33"/>
        <v>78.232360111376309</v>
      </c>
      <c r="Q50" s="20">
        <f t="shared" si="53"/>
        <v>717.74703386064709</v>
      </c>
      <c r="R50" s="59">
        <f t="shared" si="0"/>
        <v>990.94431945941142</v>
      </c>
      <c r="S50" s="59">
        <f ca="1">AVERAGE(OFFSET($R$3,0,0,'Données projet'!$E$9+1,1))-AVERAGE(OFFSET($H$3,0,0,'Données projet'!$E$9+1,1))</f>
        <v>441.35963046694803</v>
      </c>
      <c r="T50" s="59">
        <f t="shared" si="34"/>
        <v>620.99339242993983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7.5493451800930949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7.5493451800930949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64.508350617844826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5.6</v>
      </c>
      <c r="AI50" s="13">
        <f>IF('Données projet'!$A$62&gt;35,AI49+AH50-AQ49,IF(A50&lt;'Données projet'!$A$62,$AF$205^A50,IF(A50='Données projet'!$A$62,'Données projet'!$B$62,AI49+AH50-AQ49)))</f>
        <v>157.19999999999996</v>
      </c>
      <c r="AJ50" s="13">
        <f>AI50*VLOOKUP('Données projet'!$B$10,Paramètres!$A$1:$I$89,3,0)*VLOOKUP('Données projet'!$B$10,Paramètres!$A$1:$I$89,5,0)</f>
        <v>137.32991999999999</v>
      </c>
      <c r="AK50" s="13">
        <f t="shared" si="35"/>
        <v>35.684643836992151</v>
      </c>
      <c r="AL50" s="20">
        <f t="shared" si="4"/>
        <v>301.33369868276128</v>
      </c>
      <c r="AM50" s="59">
        <f t="shared" si="5"/>
        <v>574.53098428152566</v>
      </c>
      <c r="AN50" s="59">
        <f ca="1">AVERAGE(OFFSET($AM$3,0,0,'Données projet'!$E$10+1,1))-AVERAGE(OFFSET($H$3,0,0,'Données projet'!$E$10+1,1))</f>
        <v>273.89085939326111</v>
      </c>
      <c r="AO50" s="59">
        <f t="shared" si="36"/>
        <v>266.46247641705179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26.687723761144053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26.687723761144053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64.508350617844826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9.9475000000000016</v>
      </c>
      <c r="BD50" s="12">
        <f>IF('Données projet'!$A$88&gt;35,BD49+BC50-BL49,IF(A50&lt;'Données projet'!$A$88,$BA$205^A50,IF(A50='Données projet'!$A$88,'Données projet'!$B$88,BD49+BC50-BL49)))</f>
        <v>178.48750000000001</v>
      </c>
      <c r="BE50" s="13">
        <f>BD50*VLOOKUP('Données projet'!$B$11,Paramètres!$A$1:$I$89,3,0)*VLOOKUP('Données projet'!$B$11,Paramètres!$A$1:$I$89,5,0)</f>
        <v>169.848705</v>
      </c>
      <c r="BF50" s="13">
        <f t="shared" si="37"/>
        <v>43.056136782537017</v>
      </c>
      <c r="BG50" s="20">
        <f t="shared" si="7"/>
        <v>370.80926610458528</v>
      </c>
      <c r="BH50" s="59">
        <f t="shared" si="8"/>
        <v>644.00655170334971</v>
      </c>
      <c r="BI50" s="59">
        <f ca="1">AVERAGE(OFFSET($BH$3,0,0,'Données projet'!$E$11+1,1))-AVERAGE(OFFSET($H$3,0,0,'Données projet'!$E$11+1,1))</f>
        <v>674.33345465979289</v>
      </c>
      <c r="BJ50" s="59">
        <f t="shared" si="38"/>
        <v>206.09542990296671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17.703126820962947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17.703126820962947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64.508350617844826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9.9475000000000016</v>
      </c>
      <c r="BY50" s="12">
        <f>IF('Données projet'!$A$114&gt;35,BY49+BX50-CG49,IF(A50&lt;'Données projet'!$A$114,$BV$205^A50,IF(A50='Données projet'!$A$114,'Données projet'!$B$114,BY49+BX50-CG49)))</f>
        <v>178.48750000000001</v>
      </c>
      <c r="BZ50" s="13">
        <f>BY50*VLOOKUP('Données projet'!$B$12,Paramètres!$A$1:$I$89,3,0)*VLOOKUP('Données projet'!$B$12,Paramètres!$A$1:$I$89,5,0)</f>
        <v>203.26156499999999</v>
      </c>
      <c r="CA50" s="13">
        <f t="shared" si="39"/>
        <v>50.460284768468533</v>
      </c>
      <c r="CB50" s="20">
        <f t="shared" si="10"/>
        <v>441.89888834674935</v>
      </c>
      <c r="CC50" s="59">
        <f t="shared" si="11"/>
        <v>715.09617394551378</v>
      </c>
      <c r="CD50" s="59">
        <f ca="1">AVERAGE(OFFSET($CC$3,0,0,'Données projet'!$E$12+1,1))-AVERAGE(OFFSET($H$3,0,0,'Données projet'!$E$12+1,1))</f>
        <v>792.99561449396947</v>
      </c>
      <c r="CE50" s="59">
        <f t="shared" si="40"/>
        <v>236.67982295656702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21.185709146398281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21.185709146398281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64.508350617844826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9.9475000000000016</v>
      </c>
      <c r="CT50" s="12">
        <f>IF('Données projet'!$A$140&gt;35,CT49+CS50-DB49,IF(A50&lt;'Données projet'!$A$140,$CQ$205^A50,IF(A50='Données projet'!$A$140,'Données projet'!$B$140,CT49+CS50-DB49)))</f>
        <v>178.48750000000001</v>
      </c>
      <c r="CU50" s="17">
        <f>CT50*VLOOKUP('Données projet'!$B$13,Paramètres!$A$1:$I$89,3,0)*VLOOKUP('Données projet'!$B$13,Paramètres!$A$1:$I$89,5,0)</f>
        <v>194.90835000000001</v>
      </c>
      <c r="CV50" s="13">
        <f t="shared" si="41"/>
        <v>48.623503266963233</v>
      </c>
      <c r="CW50" s="20">
        <f t="shared" si="13"/>
        <v>424.15131110662765</v>
      </c>
      <c r="CX50" s="59">
        <f t="shared" si="14"/>
        <v>697.34859670539208</v>
      </c>
      <c r="CY50" s="59">
        <f ca="1">AVERAGE(OFFSET($CX$3,0,0,'Données projet'!$E$13+1,1))-AVERAGE(OFFSET($H$3,0,0,'Données projet'!$E$13+1,1))</f>
        <v>763.36868301262712</v>
      </c>
      <c r="CZ50" s="59">
        <f t="shared" si="42"/>
        <v>229.04531240965548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20.315063565039448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20.315063565039448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64.508350617844826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8.1999999999999993</v>
      </c>
      <c r="DO50" s="12">
        <f>IF('Données projet'!$A$166&gt;35,DO49+DN50-DW49,IF(A50&lt;'Données projet'!$A$166,$DL$205^A50,IF(A50='Données projet'!$A$166,'Données projet'!$B$166,DO49+DN50-DW49)))</f>
        <v>205.40000000000012</v>
      </c>
      <c r="DP50" s="17">
        <f>DO50*VLOOKUP('Données projet'!$B$14,Paramètres!$A$1:$I$89,3,0)*VLOOKUP('Données projet'!$B$14,Paramètres!$A$1:$I$89,5,0)</f>
        <v>179.43744000000012</v>
      </c>
      <c r="DQ50" s="13">
        <f t="shared" si="43"/>
        <v>45.197004138831659</v>
      </c>
      <c r="DR50" s="20">
        <f t="shared" si="16"/>
        <v>391.23832354179859</v>
      </c>
      <c r="DS50" s="59">
        <f t="shared" si="17"/>
        <v>664.43560914056297</v>
      </c>
      <c r="DT50" s="59">
        <f ca="1">AVERAGE(OFFSET($DS$3,0,0,'Données projet'!$E$14+1,1))-AVERAGE(OFFSET($H$3,0,0,'Données projet'!$E$14+1,1))</f>
        <v>396.6970447595329</v>
      </c>
      <c r="DU50" s="59">
        <f t="shared" si="44"/>
        <v>369.61271293069467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33.658838658247355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33.658838658247355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64.508350617844826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7.4</v>
      </c>
      <c r="EJ50" s="12">
        <f>IF('Données projet'!$A$192&gt;35,EJ49+EI50-ER49,IF(A50&lt;'Données projet'!$A$192,$EG$205^A50,IF(A50='Données projet'!$A$192,'Données projet'!$B$192,EJ49+EI50-ER49)))</f>
        <v>186.80000000000004</v>
      </c>
      <c r="EK50" s="17">
        <f>EJ50*VLOOKUP('Données projet'!$B$15,Paramètres!$A$1:$I$89,3,0)*VLOOKUP('Données projet'!$B$15,Paramètres!$A$1:$I$89,5,0)</f>
        <v>195.24336000000005</v>
      </c>
      <c r="EL50" s="13">
        <f t="shared" si="45"/>
        <v>48.697342276114703</v>
      </c>
      <c r="EM50" s="20">
        <f t="shared" si="19"/>
        <v>424.86338979756653</v>
      </c>
      <c r="EN50" s="59">
        <f t="shared" si="20"/>
        <v>698.06067539633091</v>
      </c>
      <c r="EO50" s="59">
        <f ca="1">AVERAGE(OFFSET($EN$3,0,0,'Données projet'!$E$15+1,1))-AVERAGE(OFFSET($H$3,0,0,'Données projet'!$E$15+1,1))</f>
        <v>431.09356354216391</v>
      </c>
      <c r="EP50" s="59">
        <f t="shared" si="46"/>
        <v>386.91437941921049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34.671399312411985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34.671399312411985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64.508350617844826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14.015000000000004</v>
      </c>
      <c r="FE50" s="12">
        <f>IF('Données projet'!$A$218&gt;35,FE49+FD50-FM49,IF(A50&lt;'Données projet'!$A$218,$FB$205^A50,IF(A50='Données projet'!$A$218,'Données projet'!$B$218,FE49+FD50-FM49)))</f>
        <v>262.67500000000007</v>
      </c>
      <c r="FF50" s="17">
        <f>FE50*VLOOKUP('Données projet'!$B$16,Paramètres!$A$1:$I$89,3,0)*VLOOKUP('Données projet'!$B$16,Paramètres!$A$1:$I$89,5,0)</f>
        <v>176.20239000000004</v>
      </c>
      <c r="FG50" s="13">
        <f t="shared" si="47"/>
        <v>44.476242225623665</v>
      </c>
      <c r="FH50" s="20">
        <f t="shared" si="22"/>
        <v>384.34861779296125</v>
      </c>
      <c r="FI50" s="59">
        <f t="shared" si="23"/>
        <v>657.54590339172569</v>
      </c>
      <c r="FJ50" s="59">
        <f ca="1">AVERAGE(OFFSET($FI$3,0,0,'Données projet'!$E$16+1,1))-AVERAGE(OFFSET($H$3,0,0,'Données projet'!$E$16+1,1))</f>
        <v>552.1327469597087</v>
      </c>
      <c r="FK50" s="59">
        <f t="shared" si="48"/>
        <v>208.33496548935977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30.494357404879697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30.494357404879697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64.508350617844826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17.884285714285713</v>
      </c>
      <c r="FZ50" s="12">
        <f>IF('Données projet'!$A$244&gt;35,FZ49+FY50-GH49,IF(A50&lt;'Données projet'!$A$244,$FW$205^A50,IF(A50='Données projet'!$A$244,'Données projet'!$B$244,FZ49+FY50-GH49)))</f>
        <v>329.73142857142886</v>
      </c>
      <c r="GA50" s="17">
        <f>FZ50*VLOOKUP('Données projet'!$B$17,Paramètres!$A$1:$I$89,3,0)*VLOOKUP('Données projet'!$B$17,Paramètres!$A$1:$I$89,5,0)</f>
        <v>154.31430857142871</v>
      </c>
      <c r="GB50" s="13">
        <f t="shared" si="49"/>
        <v>39.557403816067122</v>
      </c>
      <c r="GC50" s="20">
        <f t="shared" si="25"/>
        <v>337.65989907488859</v>
      </c>
      <c r="GD50" s="59">
        <f t="shared" si="26"/>
        <v>610.85718467365291</v>
      </c>
      <c r="GE50" s="59">
        <f ca="1">AVERAGE(OFFSET($GD$3,0,0,'Données projet'!$E$17+1,1))-AVERAGE(OFFSET($H$3,0,0,'Données projet'!$E$17+1,1))</f>
        <v>337.47103484642059</v>
      </c>
      <c r="GF50" s="59">
        <f t="shared" si="50"/>
        <v>252.98767501756402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56.407082450479727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56.407082450479727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64.508350617844826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2.5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9.1666666666666661</v>
      </c>
      <c r="H51" s="66">
        <f t="shared" si="1"/>
        <v>220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64.603618457136506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369.00000000000011</v>
      </c>
      <c r="O51" s="13">
        <f>N51*VLOOKUP('Données projet'!$B$9,Paramètres!$A$1:$I$89,3,0)*VLOOKUP('Données projet'!$B$9,Paramètres!$A$1:$I$89,5,0)</f>
        <v>333.87120000000004</v>
      </c>
      <c r="P51" s="13">
        <f t="shared" si="33"/>
        <v>78.232360111376309</v>
      </c>
      <c r="Q51" s="20">
        <f t="shared" si="53"/>
        <v>717.74703386064709</v>
      </c>
      <c r="R51" s="59">
        <f t="shared" si="0"/>
        <v>991.29363487014757</v>
      </c>
      <c r="S51" s="59">
        <f ca="1">AVERAGE(OFFSET($R$3,0,0,'Données projet'!$E$9+1,1))-AVERAGE(OFFSET($H$3,0,0,'Données projet'!$E$9+1,1))</f>
        <v>441.35963046694803</v>
      </c>
      <c r="T51" s="59">
        <f t="shared" si="34"/>
        <v>620.99339242993983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7.4013071257573584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7.4013071257573584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64.603618457136506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5.6</v>
      </c>
      <c r="AI51" s="13">
        <f>IF('Données projet'!$A$62&gt;35,AI50+AH51-AQ50,IF(A51&lt;'Données projet'!$A$62,$AF$205^A51,IF(A51='Données projet'!$A$62,'Données projet'!$B$62,AI50+AH51-AQ50)))</f>
        <v>162.79999999999995</v>
      </c>
      <c r="AJ51" s="13">
        <f>AI51*VLOOKUP('Données projet'!$B$10,Paramètres!$A$1:$I$89,3,0)*VLOOKUP('Données projet'!$B$10,Paramètres!$A$1:$I$89,5,0)</f>
        <v>142.22207999999998</v>
      </c>
      <c r="AK51" s="13">
        <f t="shared" si="35"/>
        <v>36.805585341198615</v>
      </c>
      <c r="AL51" s="20">
        <f t="shared" si="4"/>
        <v>311.8065171359209</v>
      </c>
      <c r="AM51" s="59">
        <f t="shared" si="5"/>
        <v>585.35311814542138</v>
      </c>
      <c r="AN51" s="59">
        <f ca="1">AVERAGE(OFFSET($AM$3,0,0,'Données projet'!$E$10+1,1))-AVERAGE(OFFSET($H$3,0,0,'Données projet'!$E$10+1,1))</f>
        <v>273.89085939326111</v>
      </c>
      <c r="AO51" s="59">
        <f t="shared" si="36"/>
        <v>266.46247641705179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26.164393776092204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26.164393776092204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64.603618457136506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9.9475000000000016</v>
      </c>
      <c r="BD51" s="12">
        <f>IF('Données projet'!$A$88&gt;35,BD50+BC51-BL50,IF(A51&lt;'Données projet'!$A$88,$BA$205^A51,IF(A51='Données projet'!$A$88,'Données projet'!$B$88,BD50+BC51-BL50)))</f>
        <v>188.435</v>
      </c>
      <c r="BE51" s="13">
        <f>BD51*VLOOKUP('Données projet'!$B$11,Paramètres!$A$1:$I$89,3,0)*VLOOKUP('Données projet'!$B$11,Paramètres!$A$1:$I$89,5,0)</f>
        <v>179.31474600000001</v>
      </c>
      <c r="BF51" s="13">
        <f t="shared" si="37"/>
        <v>45.169695949598257</v>
      </c>
      <c r="BG51" s="20">
        <f t="shared" si="7"/>
        <v>390.97706972888363</v>
      </c>
      <c r="BH51" s="59">
        <f t="shared" si="8"/>
        <v>664.52367073838423</v>
      </c>
      <c r="BI51" s="59">
        <f ca="1">AVERAGE(OFFSET($BH$3,0,0,'Données projet'!$E$11+1,1))-AVERAGE(OFFSET($H$3,0,0,'Données projet'!$E$11+1,1))</f>
        <v>674.33345465979289</v>
      </c>
      <c r="BJ51" s="59">
        <f t="shared" si="38"/>
        <v>206.09542990296671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17.355979301845025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17.355979301845025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64.603618457136506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9.9475000000000016</v>
      </c>
      <c r="BY51" s="12">
        <f>IF('Données projet'!$A$114&gt;35,BY50+BX51-CG50,IF(A51&lt;'Données projet'!$A$114,$BV$205^A51,IF(A51='Données projet'!$A$114,'Données projet'!$B$114,BY50+BX51-CG50)))</f>
        <v>188.435</v>
      </c>
      <c r="BZ51" s="13">
        <f>BY51*VLOOKUP('Données projet'!$B$12,Paramètres!$A$1:$I$89,3,0)*VLOOKUP('Données projet'!$B$12,Paramètres!$A$1:$I$89,5,0)</f>
        <v>214.589778</v>
      </c>
      <c r="CA51" s="13">
        <f t="shared" si="39"/>
        <v>52.937302109424579</v>
      </c>
      <c r="CB51" s="20">
        <f t="shared" si="10"/>
        <v>465.94299785724775</v>
      </c>
      <c r="CC51" s="59">
        <f t="shared" si="11"/>
        <v>739.48959886674834</v>
      </c>
      <c r="CD51" s="59">
        <f ca="1">AVERAGE(OFFSET($CC$3,0,0,'Données projet'!$E$12+1,1))-AVERAGE(OFFSET($H$3,0,0,'Données projet'!$E$12+1,1))</f>
        <v>792.99561449396947</v>
      </c>
      <c r="CE51" s="59">
        <f t="shared" si="40"/>
        <v>236.67982295656702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20.770270312044048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20.770270312044048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64.603618457136506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9.9475000000000016</v>
      </c>
      <c r="CT51" s="12">
        <f>IF('Données projet'!$A$140&gt;35,CT50+CS51-DB50,IF(A51&lt;'Données projet'!$A$140,$CQ$205^A51,IF(A51='Données projet'!$A$140,'Données projet'!$B$140,CT50+CS51-DB50)))</f>
        <v>188.435</v>
      </c>
      <c r="CU51" s="17">
        <f>CT51*VLOOKUP('Données projet'!$B$13,Paramètres!$A$1:$I$89,3,0)*VLOOKUP('Données projet'!$B$13,Paramètres!$A$1:$I$89,5,0)</f>
        <v>205.77101999999999</v>
      </c>
      <c r="CV51" s="13">
        <f t="shared" si="41"/>
        <v>51.010355844647442</v>
      </c>
      <c r="CW51" s="20">
        <f t="shared" si="13"/>
        <v>447.22756292942751</v>
      </c>
      <c r="CX51" s="59">
        <f t="shared" si="14"/>
        <v>720.77416393892804</v>
      </c>
      <c r="CY51" s="59">
        <f ca="1">AVERAGE(OFFSET($CX$3,0,0,'Données projet'!$E$13+1,1))-AVERAGE(OFFSET($H$3,0,0,'Données projet'!$E$13+1,1))</f>
        <v>763.36868301262712</v>
      </c>
      <c r="CZ51" s="59">
        <f t="shared" si="42"/>
        <v>229.04531240965548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19.916697559494292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19.916697559494292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64.603618457136506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8.1999999999999993</v>
      </c>
      <c r="DO51" s="12">
        <f>IF('Données projet'!$A$166&gt;35,DO50+DN51-DW50,IF(A51&lt;'Données projet'!$A$166,$DL$205^A51,IF(A51='Données projet'!$A$166,'Données projet'!$B$166,DO50+DN51-DW50)))</f>
        <v>213.60000000000011</v>
      </c>
      <c r="DP51" s="17">
        <f>DO51*VLOOKUP('Données projet'!$B$14,Paramètres!$A$1:$I$89,3,0)*VLOOKUP('Données projet'!$B$14,Paramètres!$A$1:$I$89,5,0)</f>
        <v>186.60096000000013</v>
      </c>
      <c r="DQ51" s="13">
        <f t="shared" si="43"/>
        <v>46.787685683664144</v>
      </c>
      <c r="DR51" s="20">
        <f t="shared" si="16"/>
        <v>406.48522456571527</v>
      </c>
      <c r="DS51" s="59">
        <f t="shared" si="17"/>
        <v>680.03182557521586</v>
      </c>
      <c r="DT51" s="59">
        <f ca="1">AVERAGE(OFFSET($DS$3,0,0,'Données projet'!$E$14+1,1))-AVERAGE(OFFSET($H$3,0,0,'Données projet'!$E$14+1,1))</f>
        <v>396.6970447595329</v>
      </c>
      <c r="DU51" s="59">
        <f t="shared" si="44"/>
        <v>369.61271293069467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32.99880936202355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32.99880936202355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64.603618457136506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7.4</v>
      </c>
      <c r="EJ51" s="12">
        <f>IF('Données projet'!$A$192&gt;35,EJ50+EI51-ER50,IF(A51&lt;'Données projet'!$A$192,$EG$205^A51,IF(A51='Données projet'!$A$192,'Données projet'!$B$192,EJ50+EI51-ER50)))</f>
        <v>194.20000000000005</v>
      </c>
      <c r="EK51" s="17">
        <f>EJ51*VLOOKUP('Données projet'!$B$15,Paramètres!$A$1:$I$89,3,0)*VLOOKUP('Données projet'!$B$15,Paramètres!$A$1:$I$89,5,0)</f>
        <v>202.97784000000007</v>
      </c>
      <c r="EL51" s="13">
        <f t="shared" si="45"/>
        <v>50.398042839657315</v>
      </c>
      <c r="EM51" s="20">
        <f t="shared" si="19"/>
        <v>441.29632927906988</v>
      </c>
      <c r="EN51" s="59">
        <f t="shared" si="20"/>
        <v>714.84293028857041</v>
      </c>
      <c r="EO51" s="59">
        <f ca="1">AVERAGE(OFFSET($EN$3,0,0,'Données projet'!$E$15+1,1))-AVERAGE(OFFSET($H$3,0,0,'Données projet'!$E$15+1,1))</f>
        <v>431.09356354216391</v>
      </c>
      <c r="EP51" s="59">
        <f t="shared" si="46"/>
        <v>386.91437941921049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33.991514319361031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33.991514319361031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64.603618457136506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14.015000000000004</v>
      </c>
      <c r="FE51" s="12">
        <f>IF('Données projet'!$A$218&gt;35,FE50+FD51-FM50,IF(A51&lt;'Données projet'!$A$218,$FB$205^A51,IF(A51='Données projet'!$A$218,'Données projet'!$B$218,FE50+FD51-FM50)))</f>
        <v>276.69000000000005</v>
      </c>
      <c r="FF51" s="17">
        <f>FE51*VLOOKUP('Données projet'!$B$16,Paramètres!$A$1:$I$89,3,0)*VLOOKUP('Données projet'!$B$16,Paramètres!$A$1:$I$89,5,0)</f>
        <v>185.60365200000004</v>
      </c>
      <c r="FG51" s="13">
        <f t="shared" si="47"/>
        <v>46.566662394208116</v>
      </c>
      <c r="FH51" s="20">
        <f t="shared" si="22"/>
        <v>404.3632975699125</v>
      </c>
      <c r="FI51" s="59">
        <f t="shared" si="23"/>
        <v>677.90989857941304</v>
      </c>
      <c r="FJ51" s="59">
        <f ca="1">AVERAGE(OFFSET($FI$3,0,0,'Données projet'!$E$16+1,1))-AVERAGE(OFFSET($H$3,0,0,'Données projet'!$E$16+1,1))</f>
        <v>552.1327469597087</v>
      </c>
      <c r="FK51" s="59">
        <f t="shared" si="48"/>
        <v>208.33496548935977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29.896381655891453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29.896381655891453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64.603618457136506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17.884285714285713</v>
      </c>
      <c r="FZ51" s="12">
        <f>IF('Données projet'!$A$244&gt;35,FZ50+FY51-GH50,IF(A51&lt;'Données projet'!$A$244,$FW$205^A51,IF(A51='Données projet'!$A$244,'Données projet'!$B$244,FZ50+FY51-GH50)))</f>
        <v>347.6157142857146</v>
      </c>
      <c r="GA51" s="17">
        <f>FZ51*VLOOKUP('Données projet'!$B$17,Paramètres!$A$1:$I$89,3,0)*VLOOKUP('Données projet'!$B$17,Paramètres!$A$1:$I$89,5,0)</f>
        <v>162.68415428571444</v>
      </c>
      <c r="GB51" s="13">
        <f t="shared" si="49"/>
        <v>41.447346448934482</v>
      </c>
      <c r="GC51" s="20">
        <f t="shared" si="25"/>
        <v>355.52903044618012</v>
      </c>
      <c r="GD51" s="59">
        <f t="shared" si="26"/>
        <v>629.07563145568065</v>
      </c>
      <c r="GE51" s="59">
        <f ca="1">AVERAGE(OFFSET($GD$3,0,0,'Données projet'!$E$17+1,1))-AVERAGE(OFFSET($H$3,0,0,'Données projet'!$E$17+1,1))</f>
        <v>337.47103484642059</v>
      </c>
      <c r="GF51" s="59">
        <f t="shared" si="50"/>
        <v>252.98767501756402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55.300973968548909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55.300973968548909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64.603618457136506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2.5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9.1666666666666661</v>
      </c>
      <c r="H52" s="66">
        <f t="shared" si="1"/>
        <v>220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64.697233612403451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369.00000000000011</v>
      </c>
      <c r="O52" s="13">
        <f>N52*VLOOKUP('Données projet'!$B$9,Paramètres!$A$1:$I$89,3,0)*VLOOKUP('Données projet'!$B$9,Paramètres!$A$1:$I$89,5,0)</f>
        <v>333.87120000000004</v>
      </c>
      <c r="P52" s="13">
        <f t="shared" si="33"/>
        <v>78.232360111376309</v>
      </c>
      <c r="Q52" s="20">
        <f t="shared" si="53"/>
        <v>717.74703386064709</v>
      </c>
      <c r="R52" s="59">
        <f t="shared" si="0"/>
        <v>991.63689043945976</v>
      </c>
      <c r="S52" s="59">
        <f ca="1">AVERAGE(OFFSET($R$3,0,0,'Données projet'!$E$9+1,1))-AVERAGE(OFFSET($H$3,0,0,'Données projet'!$E$9+1,1))</f>
        <v>441.35963046694803</v>
      </c>
      <c r="T52" s="59">
        <f t="shared" si="34"/>
        <v>620.99339242993983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7.2561720073728484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7.2561720073728484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64.697233612403451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5.6</v>
      </c>
      <c r="AI52" s="13">
        <f>IF('Données projet'!$A$62&gt;35,AI51+AH52-AQ51,IF(A52&lt;'Données projet'!$A$62,$AF$205^A52,IF(A52='Données projet'!$A$62,'Données projet'!$B$62,AI51+AH52-AQ51)))</f>
        <v>168.39999999999995</v>
      </c>
      <c r="AJ52" s="13">
        <f>AI52*VLOOKUP('Données projet'!$B$10,Paramètres!$A$1:$I$89,3,0)*VLOOKUP('Données projet'!$B$10,Paramètres!$A$1:$I$89,5,0)</f>
        <v>147.11423999999997</v>
      </c>
      <c r="AK52" s="13">
        <f t="shared" si="35"/>
        <v>37.922046712608186</v>
      </c>
      <c r="AL52" s="20">
        <f t="shared" si="4"/>
        <v>322.27153269112586</v>
      </c>
      <c r="AM52" s="59">
        <f t="shared" si="5"/>
        <v>596.16138926993858</v>
      </c>
      <c r="AN52" s="59">
        <f ca="1">AVERAGE(OFFSET($AM$3,0,0,'Données projet'!$E$10+1,1))-AVERAGE(OFFSET($H$3,0,0,'Données projet'!$E$10+1,1))</f>
        <v>273.89085939326111</v>
      </c>
      <c r="AO52" s="59">
        <f t="shared" si="36"/>
        <v>266.46247641705179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25.651325972847449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25.651325972847449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64.697233612403451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9.9475000000000016</v>
      </c>
      <c r="BD52" s="12">
        <f>IF('Données projet'!$A$88&gt;35,BD51+BC52-BL51,IF(A52&lt;'Données projet'!$A$88,$BA$205^A52,IF(A52='Données projet'!$A$88,'Données projet'!$B$88,BD51+BC52-BL51)))</f>
        <v>198.38249999999999</v>
      </c>
      <c r="BE52" s="13">
        <f>BD52*VLOOKUP('Données projet'!$B$11,Paramètres!$A$1:$I$89,3,0)*VLOOKUP('Données projet'!$B$11,Paramètres!$A$1:$I$89,5,0)</f>
        <v>188.780787</v>
      </c>
      <c r="BF52" s="13">
        <f t="shared" si="37"/>
        <v>47.270301258838543</v>
      </c>
      <c r="BG52" s="20">
        <f t="shared" si="7"/>
        <v>411.12231205081048</v>
      </c>
      <c r="BH52" s="59">
        <f t="shared" si="8"/>
        <v>685.01216862962315</v>
      </c>
      <c r="BI52" s="59">
        <f ca="1">AVERAGE(OFFSET($BH$3,0,0,'Données projet'!$E$11+1,1))-AVERAGE(OFFSET($H$3,0,0,'Données projet'!$E$11+1,1))</f>
        <v>674.33345465979289</v>
      </c>
      <c r="BJ52" s="59">
        <f t="shared" si="38"/>
        <v>206.09542990296671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17.015639133837926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17.015639133837926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64.697233612403451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9.9475000000000016</v>
      </c>
      <c r="BY52" s="12">
        <f>IF('Données projet'!$A$114&gt;35,BY51+BX52-CG51,IF(A52&lt;'Données projet'!$A$114,$BV$205^A52,IF(A52='Données projet'!$A$114,'Données projet'!$B$114,BY51+BX52-CG51)))</f>
        <v>198.38249999999999</v>
      </c>
      <c r="BZ52" s="13">
        <f>BY52*VLOOKUP('Données projet'!$B$12,Paramètres!$A$1:$I$89,3,0)*VLOOKUP('Données projet'!$B$12,Paramètres!$A$1:$I$89,5,0)</f>
        <v>225.917991</v>
      </c>
      <c r="CA52" s="13">
        <f t="shared" si="39"/>
        <v>55.399137982572697</v>
      </c>
      <c r="CB52" s="20">
        <f t="shared" si="10"/>
        <v>489.96066631131407</v>
      </c>
      <c r="CC52" s="59">
        <f t="shared" si="11"/>
        <v>763.85052289012674</v>
      </c>
      <c r="CD52" s="59">
        <f ca="1">AVERAGE(OFFSET($CC$3,0,0,'Données projet'!$E$12+1,1))-AVERAGE(OFFSET($H$3,0,0,'Données projet'!$E$12+1,1))</f>
        <v>792.99561449396947</v>
      </c>
      <c r="CE52" s="59">
        <f t="shared" si="40"/>
        <v>236.67982295656702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20.362977979838831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20.362977979838831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64.697233612403451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9.9475000000000016</v>
      </c>
      <c r="CT52" s="12">
        <f>IF('Données projet'!$A$140&gt;35,CT51+CS52-DB51,IF(A52&lt;'Données projet'!$A$140,$CQ$205^A52,IF(A52='Données projet'!$A$140,'Données projet'!$B$140,CT51+CS52-DB51)))</f>
        <v>198.38249999999999</v>
      </c>
      <c r="CU52" s="17">
        <f>CT52*VLOOKUP('Données projet'!$B$13,Paramètres!$A$1:$I$89,3,0)*VLOOKUP('Données projet'!$B$13,Paramètres!$A$1:$I$89,5,0)</f>
        <v>216.63368999999997</v>
      </c>
      <c r="CV52" s="13">
        <f t="shared" si="41"/>
        <v>53.382579568116093</v>
      </c>
      <c r="CW52" s="20">
        <f t="shared" si="13"/>
        <v>470.27833616446878</v>
      </c>
      <c r="CX52" s="59">
        <f t="shared" si="14"/>
        <v>744.16819274328145</v>
      </c>
      <c r="CY52" s="59">
        <f ca="1">AVERAGE(OFFSET($CX$3,0,0,'Données projet'!$E$13+1,1))-AVERAGE(OFFSET($H$3,0,0,'Données projet'!$E$13+1,1))</f>
        <v>763.36868301262712</v>
      </c>
      <c r="CZ52" s="59">
        <f t="shared" si="42"/>
        <v>229.04531240965548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19.526143268338608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19.526143268338608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64.697233612403451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8.1999999999999993</v>
      </c>
      <c r="DO52" s="12">
        <f>IF('Données projet'!$A$166&gt;35,DO51+DN52-DW51,IF(A52&lt;'Données projet'!$A$166,$DL$205^A52,IF(A52='Données projet'!$A$166,'Données projet'!$B$166,DO51+DN52-DW51)))</f>
        <v>221.8000000000001</v>
      </c>
      <c r="DP52" s="17">
        <f>DO52*VLOOKUP('Données projet'!$B$14,Paramètres!$A$1:$I$89,3,0)*VLOOKUP('Données projet'!$B$14,Paramètres!$A$1:$I$89,5,0)</f>
        <v>193.76448000000011</v>
      </c>
      <c r="DQ52" s="13">
        <f t="shared" si="43"/>
        <v>48.371273222646494</v>
      </c>
      <c r="DR52" s="20">
        <f t="shared" si="16"/>
        <v>421.71977019610949</v>
      </c>
      <c r="DS52" s="59">
        <f t="shared" si="17"/>
        <v>695.60962677492216</v>
      </c>
      <c r="DT52" s="59">
        <f ca="1">AVERAGE(OFFSET($DS$3,0,0,'Données projet'!$E$14+1,1))-AVERAGE(OFFSET($H$3,0,0,'Données projet'!$E$14+1,1))</f>
        <v>396.6970447595329</v>
      </c>
      <c r="DU52" s="59">
        <f t="shared" si="44"/>
        <v>369.61271293069467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32.351722837720573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32.351722837720573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64.697233612403451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7.4</v>
      </c>
      <c r="EJ52" s="12">
        <f>IF('Données projet'!$A$192&gt;35,EJ51+EI52-ER51,IF(A52&lt;'Données projet'!$A$192,$EG$205^A52,IF(A52='Données projet'!$A$192,'Données projet'!$B$192,EJ51+EI52-ER51)))</f>
        <v>201.60000000000005</v>
      </c>
      <c r="EK52" s="17">
        <f>EJ52*VLOOKUP('Données projet'!$B$15,Paramètres!$A$1:$I$89,3,0)*VLOOKUP('Données projet'!$B$15,Paramètres!$A$1:$I$89,5,0)</f>
        <v>210.71232000000006</v>
      </c>
      <c r="EL52" s="13">
        <f t="shared" si="45"/>
        <v>52.091214849236422</v>
      </c>
      <c r="EM52" s="20">
        <f t="shared" si="19"/>
        <v>457.71615652908685</v>
      </c>
      <c r="EN52" s="59">
        <f t="shared" si="20"/>
        <v>731.60601310789957</v>
      </c>
      <c r="EO52" s="59">
        <f ca="1">AVERAGE(OFFSET($EN$3,0,0,'Données projet'!$E$15+1,1))-AVERAGE(OFFSET($H$3,0,0,'Données projet'!$E$15+1,1))</f>
        <v>431.09356354216391</v>
      </c>
      <c r="EP52" s="59">
        <f t="shared" si="46"/>
        <v>386.91437941921049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33.324961456334904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33.324961456334904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64.697233612403451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14.015000000000004</v>
      </c>
      <c r="FE52" s="12">
        <f>IF('Données projet'!$A$218&gt;35,FE51+FD52-FM51,IF(A52&lt;'Données projet'!$A$218,$FB$205^A52,IF(A52='Données projet'!$A$218,'Données projet'!$B$218,FE51+FD52-FM51)))</f>
        <v>290.70500000000004</v>
      </c>
      <c r="FF52" s="17">
        <f>FE52*VLOOKUP('Données projet'!$B$16,Paramètres!$A$1:$I$89,3,0)*VLOOKUP('Données projet'!$B$16,Paramètres!$A$1:$I$89,5,0)</f>
        <v>195.00491400000004</v>
      </c>
      <c r="FG52" s="13">
        <f t="shared" si="47"/>
        <v>48.644788295425251</v>
      </c>
      <c r="FH52" s="20">
        <f t="shared" si="22"/>
        <v>424.35656483119902</v>
      </c>
      <c r="FI52" s="59">
        <f t="shared" si="23"/>
        <v>698.24642141001164</v>
      </c>
      <c r="FJ52" s="59">
        <f ca="1">AVERAGE(OFFSET($FI$3,0,0,'Données projet'!$E$16+1,1))-AVERAGE(OFFSET($H$3,0,0,'Données projet'!$E$16+1,1))</f>
        <v>552.1327469597087</v>
      </c>
      <c r="FK52" s="59">
        <f t="shared" si="48"/>
        <v>208.33496548935977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29.310131846611675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29.310131846611675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64.697233612403451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>
        <f>VLOOKUP(A52,'Données projet'!$A$243:$I$263,2,0)</f>
        <v>365.5</v>
      </c>
      <c r="FX52" s="12">
        <f>VLOOKUP(A52,'Données projet'!$A$243:$I$263,9,0)</f>
        <v>17.884285714285713</v>
      </c>
      <c r="FY52" s="12">
        <f t="array" ref="FY52">INDEX(FX:FX,MIN(IF(ISNUMBER(FX52:FX248),ROW(FX52:FX248),"")))</f>
        <v>17.884285714285713</v>
      </c>
      <c r="FZ52" s="12">
        <f>IF('Données projet'!$A$244&gt;35,FZ51+FY52-GH51,IF(A52&lt;'Données projet'!$A$244,$FW$205^A52,IF(A52='Données projet'!$A$244,'Données projet'!$B$244,FZ51+FY52-GH51)))</f>
        <v>365.50000000000034</v>
      </c>
      <c r="GA52" s="17">
        <f>FZ52*VLOOKUP('Données projet'!$B$17,Paramètres!$A$1:$I$89,3,0)*VLOOKUP('Données projet'!$B$17,Paramètres!$A$1:$I$89,5,0)</f>
        <v>171.05400000000017</v>
      </c>
      <c r="GB52" s="13">
        <f t="shared" si="49"/>
        <v>43.32599953897904</v>
      </c>
      <c r="GC52" s="20">
        <f t="shared" si="25"/>
        <v>373.37849919705542</v>
      </c>
      <c r="GD52" s="59">
        <f t="shared" si="26"/>
        <v>647.26835577586803</v>
      </c>
      <c r="GE52" s="59">
        <f ca="1">AVERAGE(OFFSET($GD$3,0,0,'Données projet'!$E$17+1,1))-AVERAGE(OFFSET($H$3,0,0,'Données projet'!$E$17+1,1))</f>
        <v>337.47103484642059</v>
      </c>
      <c r="GF52" s="59">
        <f t="shared" si="50"/>
        <v>252.98767501756402</v>
      </c>
      <c r="GG52" s="15">
        <f>IF(ISNA(VLOOKUP(A52,'Données projet'!$A$243:$I$263,3,0)),0,VLOOKUP(A52,'Données projet'!$A$243:$I$263,3,0))</f>
        <v>2</v>
      </c>
      <c r="GH52" s="15">
        <f>IF(ISNA(VLOOKUP(A52,'Données projet'!$A$243:$I$263,4,0)),0,VLOOKUP(A52,'Données projet'!$A$243:$I$263,4,0))</f>
        <v>100.16</v>
      </c>
      <c r="GI52" s="16">
        <f>IF(ISNA(VLOOKUP(A52,'Données projet'!$A$243:$I$263,5,0)),0%,VLOOKUP(A52,'Données projet'!$A$243:$I$263,5,0)*VLOOKUP('Données projet'!$B$17,Paramètres!$A$1:$I$89,7,0))</f>
        <v>0.55000000000000004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88.416957912835784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88.416957912835784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64.697233612403451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2.5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9.1666666666666661</v>
      </c>
      <c r="H53" s="66">
        <f t="shared" si="1"/>
        <v>220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64.789224754018647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369.00000000000011</v>
      </c>
      <c r="O53" s="13">
        <f>N53*VLOOKUP('Données projet'!$B$9,Paramètres!$A$1:$I$89,3,0)*VLOOKUP('Données projet'!$B$9,Paramètres!$A$1:$I$89,5,0)</f>
        <v>333.87120000000004</v>
      </c>
      <c r="P53" s="13">
        <f t="shared" si="33"/>
        <v>78.232360111376309</v>
      </c>
      <c r="Q53" s="20">
        <f t="shared" si="53"/>
        <v>717.74703386064709</v>
      </c>
      <c r="R53" s="59">
        <f t="shared" si="0"/>
        <v>991.97419129204877</v>
      </c>
      <c r="S53" s="59">
        <f ca="1">AVERAGE(OFFSET($R$3,0,0,'Données projet'!$E$9+1,1))-AVERAGE(OFFSET($H$3,0,0,'Données projet'!$E$9+1,1))</f>
        <v>441.35963046694803</v>
      </c>
      <c r="T53" s="59">
        <f t="shared" si="34"/>
        <v>620.99339242993983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7.1138829001361774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7.1138829001361774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64.789224754018647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174</v>
      </c>
      <c r="AG53" s="12">
        <f>VLOOKUP(A53,'Données projet'!$A$61:$I$81,9,0)</f>
        <v>5.6</v>
      </c>
      <c r="AH53" s="12">
        <f t="array" ref="AH53">INDEX(AG:AG,MIN(IF(ISNUMBER(AG53:AG249),ROW(AG53:AG249),"")))</f>
        <v>5.6</v>
      </c>
      <c r="AI53" s="13">
        <f>IF('Données projet'!$A$62&gt;35,AI52+AH53-AQ52,IF(A53&lt;'Données projet'!$A$62,$AF$205^A53,IF(A53='Données projet'!$A$62,'Données projet'!$B$62,AI52+AH53-AQ52)))</f>
        <v>173.99999999999994</v>
      </c>
      <c r="AJ53" s="13">
        <f>AI53*VLOOKUP('Données projet'!$B$10,Paramètres!$A$1:$I$89,3,0)*VLOOKUP('Données projet'!$B$10,Paramètres!$A$1:$I$89,5,0)</f>
        <v>152.00639999999999</v>
      </c>
      <c r="AK53" s="13">
        <f t="shared" si="35"/>
        <v>39.03419401656145</v>
      </c>
      <c r="AL53" s="20">
        <f t="shared" si="4"/>
        <v>332.72903457884451</v>
      </c>
      <c r="AM53" s="59">
        <f t="shared" si="5"/>
        <v>606.95619201024624</v>
      </c>
      <c r="AN53" s="59">
        <f ca="1">AVERAGE(OFFSET($AM$3,0,0,'Données projet'!$E$10+1,1))-AVERAGE(OFFSET($H$3,0,0,'Données projet'!$E$10+1,1))</f>
        <v>273.89085939326111</v>
      </c>
      <c r="AO53" s="59">
        <f t="shared" si="36"/>
        <v>266.46247641705179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13</v>
      </c>
      <c r="AR53" s="16">
        <f>IF(ISNA(VLOOKUP(A53,'Données projet'!$A$61:$I$81,5,0)),0%,VLOOKUP(A53,'Données projet'!$A$61:$I$81,5,0)*VLOOKUP('Données projet'!$B$10,Paramètres!$A$1:$I$89,7,0))</f>
        <v>0.53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31.802260299612161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31.802260299612161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64.789224754018647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9.9475000000000016</v>
      </c>
      <c r="BC53" s="12">
        <f t="array" ref="BC53">INDEX(BB:BB,MIN(IF(ISNUMBER(BB53:BB249),ROW(BB53:BB249),"")))</f>
        <v>9.9475000000000016</v>
      </c>
      <c r="BD53" s="12">
        <f>IF('Données projet'!$A$88&gt;35,BD52+BC53-BL52,IF(A53&lt;'Données projet'!$A$88,$BA$205^A53,IF(A53='Données projet'!$A$88,'Données projet'!$B$88,BD52+BC53-BL52)))</f>
        <v>208.32999999999998</v>
      </c>
      <c r="BE53" s="13">
        <f>BD53*VLOOKUP('Données projet'!$B$11,Paramètres!$A$1:$I$89,3,0)*VLOOKUP('Données projet'!$B$11,Paramètres!$A$1:$I$89,5,0)</f>
        <v>198.24682799999999</v>
      </c>
      <c r="BF53" s="13">
        <f t="shared" si="37"/>
        <v>49.358676372128365</v>
      </c>
      <c r="BG53" s="20">
        <f t="shared" si="7"/>
        <v>431.24625344812353</v>
      </c>
      <c r="BH53" s="59">
        <f t="shared" si="8"/>
        <v>705.47341087952532</v>
      </c>
      <c r="BI53" s="59">
        <f ca="1">AVERAGE(OFFSET($BH$3,0,0,'Données projet'!$E$11+1,1))-AVERAGE(OFFSET($H$3,0,0,'Données projet'!$E$11+1,1))</f>
        <v>674.33345465979289</v>
      </c>
      <c r="BJ53" s="59">
        <f t="shared" si="38"/>
        <v>206.09542990296671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32.77641553097294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32.77641553097294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64.789224754018647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208.33</v>
      </c>
      <c r="BW53" s="12">
        <f>VLOOKUP(A53,'Données projet'!$A$113:$I$133,9,0)</f>
        <v>9.9475000000000016</v>
      </c>
      <c r="BX53" s="12">
        <f t="array" ref="BX53">INDEX(BW:BW,MIN(IF(ISNUMBER(BW53:BW249),ROW(BW53:BW249),"")))</f>
        <v>9.9475000000000016</v>
      </c>
      <c r="BY53" s="12">
        <f>IF('Données projet'!$A$114&gt;35,BY52+BX53-CG52,IF(A53&lt;'Données projet'!$A$114,$BV$205^A53,IF(A53='Données projet'!$A$114,'Données projet'!$B$114,BY52+BX53-CG52)))</f>
        <v>208.32999999999998</v>
      </c>
      <c r="BZ53" s="13">
        <f>BY53*VLOOKUP('Données projet'!$B$12,Paramètres!$A$1:$I$89,3,0)*VLOOKUP('Données projet'!$B$12,Paramètres!$A$1:$I$89,5,0)</f>
        <v>237.24620399999998</v>
      </c>
      <c r="CA53" s="13">
        <f t="shared" si="39"/>
        <v>57.846640494287307</v>
      </c>
      <c r="CB53" s="20">
        <f t="shared" si="10"/>
        <v>513.95337082755043</v>
      </c>
      <c r="CC53" s="59">
        <f t="shared" si="11"/>
        <v>788.18052825895211</v>
      </c>
      <c r="CD53" s="59">
        <f ca="1">AVERAGE(OFFSET($CC$3,0,0,'Données projet'!$E$12+1,1))-AVERAGE(OFFSET($H$3,0,0,'Données projet'!$E$12+1,1))</f>
        <v>792.99561449396947</v>
      </c>
      <c r="CE53" s="59">
        <f t="shared" si="40"/>
        <v>236.67982295656702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35.58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39.22423497968893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39.22423497968893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64.789224754018647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208.33</v>
      </c>
      <c r="CR53" s="12">
        <f>VLOOKUP(A53,'Données projet'!$A$139:$I$159,9,0)</f>
        <v>9.9475000000000016</v>
      </c>
      <c r="CS53" s="12">
        <f t="array" ref="CS53">INDEX(CR:CR,MIN(IF(ISNUMBER(CR53:CR249),ROW(CR53:CR249),"")))</f>
        <v>9.9475000000000016</v>
      </c>
      <c r="CT53" s="12">
        <f>IF('Données projet'!$A$140&gt;35,CT52+CS53-DB52,IF(A53&lt;'Données projet'!$A$140,$CQ$205^A53,IF(A53='Données projet'!$A$140,'Données projet'!$B$140,CT52+CS53-DB52)))</f>
        <v>208.32999999999998</v>
      </c>
      <c r="CU53" s="17">
        <f>CT53*VLOOKUP('Données projet'!$B$13,Paramètres!$A$1:$I$89,3,0)*VLOOKUP('Données projet'!$B$13,Paramètres!$A$1:$I$89,5,0)</f>
        <v>227.49635999999998</v>
      </c>
      <c r="CV53" s="13">
        <f t="shared" si="41"/>
        <v>55.740991672215436</v>
      </c>
      <c r="CW53" s="20">
        <f t="shared" si="13"/>
        <v>493.30505416244182</v>
      </c>
      <c r="CX53" s="59">
        <f t="shared" si="14"/>
        <v>767.53221159384361</v>
      </c>
      <c r="CY53" s="59">
        <f ca="1">AVERAGE(OFFSET($CX$3,0,0,'Données projet'!$E$13+1,1))-AVERAGE(OFFSET($H$3,0,0,'Données projet'!$E$13+1,1))</f>
        <v>763.36868301262712</v>
      </c>
      <c r="CZ53" s="59">
        <f t="shared" si="42"/>
        <v>229.04531240965548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35.58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37.61228011750994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37.61228011750994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64.789224754018647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230</v>
      </c>
      <c r="DM53" s="12">
        <f>VLOOKUP(A53,'Données projet'!$A$165:$I$185,9,0)</f>
        <v>8.1999999999999993</v>
      </c>
      <c r="DN53" s="12">
        <f t="array" ref="DN53">INDEX(DM:DM,MIN(IF(ISNUMBER(DM53:DM249),ROW(DM53:DM249),"")))</f>
        <v>8.1999999999999993</v>
      </c>
      <c r="DO53" s="12">
        <f>IF('Données projet'!$A$166&gt;35,DO52+DN53-DW52,IF(A53&lt;'Données projet'!$A$166,$DL$205^A53,IF(A53='Données projet'!$A$166,'Données projet'!$B$166,DO52+DN53-DW52)))</f>
        <v>230.00000000000009</v>
      </c>
      <c r="DP53" s="17">
        <f>DO53*VLOOKUP('Données projet'!$B$14,Paramètres!$A$1:$I$89,3,0)*VLOOKUP('Données projet'!$B$14,Paramètres!$A$1:$I$89,5,0)</f>
        <v>200.92800000000011</v>
      </c>
      <c r="DQ53" s="13">
        <f t="shared" si="43"/>
        <v>49.948059057189084</v>
      </c>
      <c r="DR53" s="20">
        <f t="shared" si="16"/>
        <v>436.94246952460452</v>
      </c>
      <c r="DS53" s="59">
        <f t="shared" si="17"/>
        <v>711.16962695600625</v>
      </c>
      <c r="DT53" s="59">
        <f ca="1">AVERAGE(OFFSET($DS$3,0,0,'Données projet'!$E$14+1,1))-AVERAGE(OFFSET($H$3,0,0,'Données projet'!$E$14+1,1))</f>
        <v>396.6970447595329</v>
      </c>
      <c r="DU53" s="59">
        <f t="shared" si="44"/>
        <v>369.61271293069467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28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43.344821925137595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43.344821925137595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64.789224754018647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209</v>
      </c>
      <c r="EH53" s="12">
        <f>VLOOKUP(A53,'Données projet'!$A$191:$I$211,9,0)</f>
        <v>7.4</v>
      </c>
      <c r="EI53" s="12">
        <f t="array" ref="EI53">INDEX(EH:EH,MIN(IF(ISNUMBER(EH53:EH249),ROW(EH53:EH249),"")))</f>
        <v>7.4</v>
      </c>
      <c r="EJ53" s="12">
        <f>IF('Données projet'!$A$192&gt;35,EJ52+EI53-ER52,IF(A53&lt;'Données projet'!$A$192,$EG$205^A53,IF(A53='Données projet'!$A$192,'Données projet'!$B$192,EJ52+EI53-ER52)))</f>
        <v>209.00000000000006</v>
      </c>
      <c r="EK53" s="17">
        <f>EJ53*VLOOKUP('Données projet'!$B$15,Paramètres!$A$1:$I$89,3,0)*VLOOKUP('Données projet'!$B$15,Paramètres!$A$1:$I$89,5,0)</f>
        <v>218.44680000000011</v>
      </c>
      <c r="EL53" s="13">
        <f t="shared" si="45"/>
        <v>53.777166299799873</v>
      </c>
      <c r="EM53" s="20">
        <f t="shared" si="19"/>
        <v>474.12340797215165</v>
      </c>
      <c r="EN53" s="59">
        <f t="shared" si="20"/>
        <v>748.35056540355345</v>
      </c>
      <c r="EO53" s="59">
        <f ca="1">AVERAGE(OFFSET($EN$3,0,0,'Données projet'!$E$15+1,1))-AVERAGE(OFFSET($H$3,0,0,'Données projet'!$E$15+1,1))</f>
        <v>431.09356354216391</v>
      </c>
      <c r="EP53" s="59">
        <f t="shared" si="46"/>
        <v>386.91437941921049</v>
      </c>
      <c r="EQ53" s="15">
        <f>IF(ISNA(VLOOKUP(A53,'Données projet'!$A$191:$I$211,3,0)),0,VLOOKUP(A53,'Données projet'!$A$191:$I$211,3,0))</f>
        <v>7</v>
      </c>
      <c r="ER53" s="15">
        <f>IF(ISNA(VLOOKUP(A53,'Données projet'!$A$191:$I$211,4,0)),0,VLOOKUP(A53,'Données projet'!$A$191:$I$211,4,0))</f>
        <v>24</v>
      </c>
      <c r="ES53" s="16">
        <f>IF(ISNA(VLOOKUP(A53,'Données projet'!$A$191:$I$211,5,0)),0%,VLOOKUP(A53,'Données projet'!$A$191:$I$211,5,0)*VLOOKUP('Données projet'!$B$15,Paramètres!$A$1:$I$89,7,0))</f>
        <v>0.43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44.595595740294122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44.595595740294122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64.789224754018647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304.72000000000003</v>
      </c>
      <c r="FC53" s="12">
        <f>VLOOKUP(A53,'Données projet'!$A$217:$I$237,9,0)</f>
        <v>14.015000000000004</v>
      </c>
      <c r="FD53" s="12">
        <f t="array" ref="FD53">INDEX(FC:FC,MIN(IF(ISNUMBER(FC53:FC249),ROW(FC53:FC249),"")))</f>
        <v>14.015000000000004</v>
      </c>
      <c r="FE53" s="12">
        <f>IF('Données projet'!$A$218&gt;35,FE52+FD53-FM52,IF(A53&lt;'Données projet'!$A$218,$FB$205^A53,IF(A53='Données projet'!$A$218,'Données projet'!$B$218,FE52+FD53-FM52)))</f>
        <v>304.72000000000003</v>
      </c>
      <c r="FF53" s="17">
        <f>FE53*VLOOKUP('Données projet'!$B$16,Paramètres!$A$1:$I$89,3,0)*VLOOKUP('Données projet'!$B$16,Paramètres!$A$1:$I$89,5,0)</f>
        <v>204.40617600000004</v>
      </c>
      <c r="FG53" s="13">
        <f t="shared" si="47"/>
        <v>50.711280302544168</v>
      </c>
      <c r="FH53" s="20">
        <f t="shared" si="22"/>
        <v>444.32956972693114</v>
      </c>
      <c r="FI53" s="59">
        <f t="shared" si="23"/>
        <v>718.55672715833293</v>
      </c>
      <c r="FJ53" s="59">
        <f ca="1">AVERAGE(OFFSET($FI$3,0,0,'Données projet'!$E$16+1,1))-AVERAGE(OFFSET($H$3,0,0,'Données projet'!$E$16+1,1))</f>
        <v>552.1327469597087</v>
      </c>
      <c r="FK53" s="59">
        <f t="shared" si="48"/>
        <v>208.33496548935977</v>
      </c>
      <c r="FL53" s="15">
        <f>IF(ISNA(VLOOKUP(A53,'Données projet'!$A$217:$I$237,3,0)),0,VLOOKUP(A53,'Données projet'!$A$217:$I$237,3,0))</f>
        <v>3</v>
      </c>
      <c r="FM53" s="15">
        <f>IF(ISNA(VLOOKUP(A53,'Données projet'!$A$217:$I$237,4,0)),0,VLOOKUP(A53,'Données projet'!$A$217:$I$237,4,0))</f>
        <v>66.62</v>
      </c>
      <c r="FN53" s="16">
        <f>IF(ISNA(VLOOKUP(A53,'Données projet'!$A$217:$I$237,5,0)),0%,VLOOKUP(A53,'Données projet'!$A$217:$I$237,5,0)*VLOOKUP('Données projet'!$B$16,Paramètres!$A$1:$I$89,7,0))</f>
        <v>0.53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54.918453794329693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54.918453794329693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64.789224754018647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16.972857142857134</v>
      </c>
      <c r="FZ53" s="12">
        <f>IF('Données projet'!$A$244&gt;35,FZ52+FY53-GH52,IF(A53&lt;'Données projet'!$A$244,$FW$205^A53,IF(A53='Données projet'!$A$244,'Données projet'!$B$244,FZ52+FY53-GH52)))</f>
        <v>282.31285714285752</v>
      </c>
      <c r="GA53" s="17">
        <f>FZ53*VLOOKUP('Données projet'!$B$17,Paramètres!$A$1:$I$89,3,0)*VLOOKUP('Données projet'!$B$17,Paramètres!$A$1:$I$89,5,0)</f>
        <v>132.12241714285733</v>
      </c>
      <c r="GB53" s="13">
        <f t="shared" si="49"/>
        <v>34.486324425392105</v>
      </c>
      <c r="GC53" s="20">
        <f t="shared" si="25"/>
        <v>290.17689156470107</v>
      </c>
      <c r="GD53" s="59">
        <f t="shared" si="26"/>
        <v>564.4040489961028</v>
      </c>
      <c r="GE53" s="59">
        <f ca="1">AVERAGE(OFFSET($GD$3,0,0,'Données projet'!$E$17+1,1))-AVERAGE(OFFSET($H$3,0,0,'Données projet'!$E$17+1,1))</f>
        <v>337.47103484642059</v>
      </c>
      <c r="GF53" s="59">
        <f t="shared" si="50"/>
        <v>252.98767501756402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86.683155297184356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86.683155297184356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64.789224754018647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2.5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9.1666666666666661</v>
      </c>
      <c r="H54" s="66">
        <f t="shared" si="1"/>
        <v>220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64.879620054988209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369.00000000000011</v>
      </c>
      <c r="O54" s="13">
        <f>N54*VLOOKUP('Données projet'!$B$9,Paramètres!$A$1:$I$89,3,0)*VLOOKUP('Données projet'!$B$9,Paramètres!$A$1:$I$89,5,0)</f>
        <v>333.87120000000004</v>
      </c>
      <c r="P54" s="13">
        <f t="shared" si="33"/>
        <v>78.232360111376309</v>
      </c>
      <c r="Q54" s="20">
        <f t="shared" si="53"/>
        <v>717.74703386064709</v>
      </c>
      <c r="R54" s="59">
        <f t="shared" si="0"/>
        <v>992.30564072893719</v>
      </c>
      <c r="S54" s="59">
        <f ca="1">AVERAGE(OFFSET($R$3,0,0,'Données projet'!$E$9+1,1))-AVERAGE(OFFSET($H$3,0,0,'Données projet'!$E$9+1,1))</f>
        <v>441.35963046694803</v>
      </c>
      <c r="T54" s="59">
        <f t="shared" si="34"/>
        <v>620.99339242993983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6.9743839955046312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6.9743839955046312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64.879620054988209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4.8</v>
      </c>
      <c r="AI54" s="13">
        <f>IF('Données projet'!$A$62&gt;35,AI53+AH54-AQ53,IF(A54&lt;'Données projet'!$A$62,$AF$205^A54,IF(A54='Données projet'!$A$62,'Données projet'!$B$62,AI53+AH54-AQ53)))</f>
        <v>165.79999999999995</v>
      </c>
      <c r="AJ54" s="13">
        <f>AI54*VLOOKUP('Données projet'!$B$10,Paramètres!$A$1:$I$89,3,0)*VLOOKUP('Données projet'!$B$10,Paramètres!$A$1:$I$89,5,0)</f>
        <v>144.84287999999998</v>
      </c>
      <c r="AK54" s="13">
        <f t="shared" si="35"/>
        <v>37.40423595784457</v>
      </c>
      <c r="AL54" s="20">
        <f t="shared" si="4"/>
        <v>317.41372695991259</v>
      </c>
      <c r="AM54" s="59">
        <f t="shared" si="5"/>
        <v>591.97233382820264</v>
      </c>
      <c r="AN54" s="59">
        <f ca="1">AVERAGE(OFFSET($AM$3,0,0,'Données projet'!$E$10+1,1))-AVERAGE(OFFSET($H$3,0,0,'Données projet'!$E$10+1,1))</f>
        <v>273.89085939326111</v>
      </c>
      <c r="AO54" s="59">
        <f t="shared" si="36"/>
        <v>266.46247641705179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31.17863737260021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31.17863737260021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64.879620054988209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10.118749999999999</v>
      </c>
      <c r="BD54" s="12">
        <f>IF('Données projet'!$A$88&gt;35,BD53+BC54-BL53,IF(A54&lt;'Données projet'!$A$88,$BA$205^A54,IF(A54='Données projet'!$A$88,'Données projet'!$B$88,BD53+BC54-BL53)))</f>
        <v>182.86874999999998</v>
      </c>
      <c r="BE54" s="13">
        <f>BD54*VLOOKUP('Données projet'!$B$11,Paramètres!$A$1:$I$89,3,0)*VLOOKUP('Données projet'!$B$11,Paramètres!$A$1:$I$89,5,0)</f>
        <v>174.01790249999999</v>
      </c>
      <c r="BF54" s="13">
        <f t="shared" si="37"/>
        <v>43.988673023158164</v>
      </c>
      <c r="BG54" s="20">
        <f t="shared" si="7"/>
        <v>379.69478570283377</v>
      </c>
      <c r="BH54" s="59">
        <f t="shared" si="8"/>
        <v>654.25339257112387</v>
      </c>
      <c r="BI54" s="59">
        <f ca="1">AVERAGE(OFFSET($BH$3,0,0,'Données projet'!$E$11+1,1))-AVERAGE(OFFSET($H$3,0,0,'Données projet'!$E$11+1,1))</f>
        <v>674.33345465979289</v>
      </c>
      <c r="BJ54" s="59">
        <f t="shared" si="38"/>
        <v>206.09542990296671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32.133690014050025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32.133690014050025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64.879620054988209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10.118749999999999</v>
      </c>
      <c r="BY54" s="12">
        <f>IF('Données projet'!$A$114&gt;35,BY53+BX54-CG53,IF(A54&lt;'Données projet'!$A$114,$BV$205^A54,IF(A54='Données projet'!$A$114,'Données projet'!$B$114,BY53+BX54-CG53)))</f>
        <v>182.86874999999998</v>
      </c>
      <c r="BZ54" s="13">
        <f>BY54*VLOOKUP('Données projet'!$B$12,Paramètres!$A$1:$I$89,3,0)*VLOOKUP('Données projet'!$B$12,Paramètres!$A$1:$I$89,5,0)</f>
        <v>208.25093249999998</v>
      </c>
      <c r="CA54" s="13">
        <f t="shared" si="39"/>
        <v>51.553184591235386</v>
      </c>
      <c r="CB54" s="20">
        <f t="shared" si="10"/>
        <v>452.49217060056822</v>
      </c>
      <c r="CC54" s="59">
        <f t="shared" si="11"/>
        <v>727.05077746885831</v>
      </c>
      <c r="CD54" s="59">
        <f ca="1">AVERAGE(OFFSET($CC$3,0,0,'Données projet'!$E$12+1,1))-AVERAGE(OFFSET($H$3,0,0,'Données projet'!$E$12+1,1))</f>
        <v>792.99561449396947</v>
      </c>
      <c r="CE54" s="59">
        <f t="shared" si="40"/>
        <v>236.67982295656702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38.455071656158225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38.455071656158225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64.879620054988209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10.118749999999999</v>
      </c>
      <c r="CT54" s="12">
        <f>IF('Données projet'!$A$140&gt;35,CT53+CS54-DB53,IF(A54&lt;'Données projet'!$A$140,$CQ$205^A54,IF(A54='Données projet'!$A$140,'Données projet'!$B$140,CT53+CS54-DB53)))</f>
        <v>182.86874999999998</v>
      </c>
      <c r="CU54" s="17">
        <f>CT54*VLOOKUP('Données projet'!$B$13,Paramètres!$A$1:$I$89,3,0)*VLOOKUP('Données projet'!$B$13,Paramètres!$A$1:$I$89,5,0)</f>
        <v>199.69267499999998</v>
      </c>
      <c r="CV54" s="13">
        <f t="shared" si="41"/>
        <v>49.676620948454676</v>
      </c>
      <c r="CW54" s="20">
        <f t="shared" si="13"/>
        <v>434.31819044355854</v>
      </c>
      <c r="CX54" s="59">
        <f t="shared" si="14"/>
        <v>708.87679731184858</v>
      </c>
      <c r="CY54" s="59">
        <f ca="1">AVERAGE(OFFSET($CX$3,0,0,'Données projet'!$E$13+1,1))-AVERAGE(OFFSET($H$3,0,0,'Données projet'!$E$13+1,1))</f>
        <v>763.36868301262712</v>
      </c>
      <c r="CZ54" s="59">
        <f t="shared" si="42"/>
        <v>229.04531240965548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36.87472624563118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36.87472624563118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64.879620054988209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7.4</v>
      </c>
      <c r="DO54" s="12">
        <f>IF('Données projet'!$A$166&gt;35,DO53+DN54-DW53,IF(A54&lt;'Données projet'!$A$166,$DL$205^A54,IF(A54='Données projet'!$A$166,'Données projet'!$B$166,DO53+DN54-DW53)))</f>
        <v>209.40000000000009</v>
      </c>
      <c r="DP54" s="17">
        <f>DO54*VLOOKUP('Données projet'!$B$14,Paramètres!$A$1:$I$89,3,0)*VLOOKUP('Données projet'!$B$14,Paramètres!$A$1:$I$89,5,0)</f>
        <v>182.93184000000011</v>
      </c>
      <c r="DQ54" s="13">
        <f t="shared" si="43"/>
        <v>45.973851929814685</v>
      </c>
      <c r="DR54" s="20">
        <f t="shared" si="16"/>
        <v>398.67741344442743</v>
      </c>
      <c r="DS54" s="59">
        <f t="shared" si="17"/>
        <v>673.23602031271753</v>
      </c>
      <c r="DT54" s="59">
        <f ca="1">AVERAGE(OFFSET($DS$3,0,0,'Données projet'!$E$14+1,1))-AVERAGE(OFFSET($H$3,0,0,'Données projet'!$E$14+1,1))</f>
        <v>396.6970447595329</v>
      </c>
      <c r="DU54" s="59">
        <f t="shared" si="44"/>
        <v>369.61271293069467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42.494856404916511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42.494856404916511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64.879620054988209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6.6</v>
      </c>
      <c r="EJ54" s="12">
        <f>IF('Données projet'!$A$192&gt;35,EJ53+EI54-ER53,IF(A54&lt;'Données projet'!$A$192,$EG$205^A54,IF(A54='Données projet'!$A$192,'Données projet'!$B$192,EJ53+EI54-ER53)))</f>
        <v>191.60000000000005</v>
      </c>
      <c r="EK54" s="17">
        <f>EJ54*VLOOKUP('Données projet'!$B$15,Paramètres!$A$1:$I$89,3,0)*VLOOKUP('Données projet'!$B$15,Paramètres!$A$1:$I$89,5,0)</f>
        <v>200.26032000000006</v>
      </c>
      <c r="EL54" s="13">
        <f t="shared" si="45"/>
        <v>49.801373850507687</v>
      </c>
      <c r="EM54" s="20">
        <f t="shared" si="19"/>
        <v>435.52411678963432</v>
      </c>
      <c r="EN54" s="59">
        <f t="shared" si="20"/>
        <v>710.08272365792436</v>
      </c>
      <c r="EO54" s="59">
        <f ca="1">AVERAGE(OFFSET($EN$3,0,0,'Données projet'!$E$15+1,1))-AVERAGE(OFFSET($H$3,0,0,'Données projet'!$E$15+1,1))</f>
        <v>431.09356354216391</v>
      </c>
      <c r="EP54" s="59">
        <f t="shared" si="46"/>
        <v>386.91437941921049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43.721103308454516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43.721103308454516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64.879620054988209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13.559999999999995</v>
      </c>
      <c r="FE54" s="12">
        <f>IF('Données projet'!$A$218&gt;35,FE53+FD54-FM53,IF(A54&lt;'Données projet'!$A$218,$FB$205^A54,IF(A54='Données projet'!$A$218,'Données projet'!$B$218,FE53+FD54-FM53)))</f>
        <v>251.66000000000003</v>
      </c>
      <c r="FF54" s="17">
        <f>FE54*VLOOKUP('Données projet'!$B$16,Paramètres!$A$1:$I$89,3,0)*VLOOKUP('Données projet'!$B$16,Paramètres!$A$1:$I$89,5,0)</f>
        <v>168.81352800000002</v>
      </c>
      <c r="FG54" s="13">
        <f t="shared" si="47"/>
        <v>42.82418510714178</v>
      </c>
      <c r="FH54" s="20">
        <f t="shared" si="22"/>
        <v>368.60235032827194</v>
      </c>
      <c r="FI54" s="59">
        <f t="shared" si="23"/>
        <v>643.16095719656209</v>
      </c>
      <c r="FJ54" s="59">
        <f ca="1">AVERAGE(OFFSET($FI$3,0,0,'Données projet'!$E$16+1,1))-AVERAGE(OFFSET($H$3,0,0,'Données projet'!$E$16+1,1))</f>
        <v>552.1327469597087</v>
      </c>
      <c r="FK54" s="59">
        <f t="shared" si="48"/>
        <v>208.33496548935977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53.84153641237215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53.84153641237215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64.879620054988209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16.972857142857134</v>
      </c>
      <c r="FZ54" s="12">
        <f>IF('Données projet'!$A$244&gt;35,FZ53+FY54-GH53,IF(A54&lt;'Données projet'!$A$244,$FW$205^A54,IF(A54='Données projet'!$A$244,'Données projet'!$B$244,FZ53+FY54-GH53)))</f>
        <v>299.28571428571468</v>
      </c>
      <c r="GA54" s="17">
        <f>FZ54*VLOOKUP('Données projet'!$B$17,Paramètres!$A$1:$I$89,3,0)*VLOOKUP('Données projet'!$B$17,Paramètres!$A$1:$I$89,5,0)</f>
        <v>140.06571428571445</v>
      </c>
      <c r="GB54" s="13">
        <f t="shared" si="49"/>
        <v>36.312059303889946</v>
      </c>
      <c r="GC54" s="20">
        <f t="shared" si="25"/>
        <v>307.19128900189429</v>
      </c>
      <c r="GD54" s="59">
        <f t="shared" si="26"/>
        <v>581.74989587018445</v>
      </c>
      <c r="GE54" s="59">
        <f ca="1">AVERAGE(OFFSET($GD$3,0,0,'Données projet'!$E$17+1,1))-AVERAGE(OFFSET($H$3,0,0,'Données projet'!$E$17+1,1))</f>
        <v>337.47103484642059</v>
      </c>
      <c r="GF54" s="59">
        <f t="shared" si="50"/>
        <v>252.98767501756402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84.983351493310678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84.983351493310678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64.879620054988209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2.5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9.1666666666666661</v>
      </c>
      <c r="H55" s="66">
        <f t="shared" si="1"/>
        <v>220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64.968447199579543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369.00000000000011</v>
      </c>
      <c r="O55" s="13">
        <f>N55*VLOOKUP('Données projet'!$B$9,Paramètres!$A$1:$I$89,3,0)*VLOOKUP('Données projet'!$B$9,Paramètres!$A$1:$I$89,5,0)</f>
        <v>333.87120000000004</v>
      </c>
      <c r="P55" s="13">
        <f t="shared" si="33"/>
        <v>78.232360111376309</v>
      </c>
      <c r="Q55" s="20">
        <f t="shared" si="53"/>
        <v>717.74703386064709</v>
      </c>
      <c r="R55" s="59">
        <f t="shared" si="0"/>
        <v>992.6313402591054</v>
      </c>
      <c r="S55" s="59">
        <f ca="1">AVERAGE(OFFSET($R$3,0,0,'Données projet'!$E$9+1,1))-AVERAGE(OFFSET($H$3,0,0,'Données projet'!$E$9+1,1))</f>
        <v>441.35963046694803</v>
      </c>
      <c r="T55" s="59">
        <f t="shared" si="34"/>
        <v>620.99339242993983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6.8376205793069795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6.8376205793069795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64.968447199579543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4.8</v>
      </c>
      <c r="AI55" s="13">
        <f>IF('Données projet'!$A$62&gt;35,AI54+AH55-AQ54,IF(A55&lt;'Données projet'!$A$62,$AF$205^A55,IF(A55='Données projet'!$A$62,'Données projet'!$B$62,AI54+AH55-AQ54)))</f>
        <v>170.59999999999997</v>
      </c>
      <c r="AJ55" s="13">
        <f>AI55*VLOOKUP('Données projet'!$B$10,Paramètres!$A$1:$I$89,3,0)*VLOOKUP('Données projet'!$B$10,Paramètres!$A$1:$I$89,5,0)</f>
        <v>149.03616</v>
      </c>
      <c r="AK55" s="13">
        <f t="shared" si="35"/>
        <v>38.35946741279561</v>
      </c>
      <c r="AL55" s="20">
        <f t="shared" si="4"/>
        <v>326.38071774395229</v>
      </c>
      <c r="AM55" s="59">
        <f t="shared" si="5"/>
        <v>601.26502414241065</v>
      </c>
      <c r="AN55" s="59">
        <f ca="1">AVERAGE(OFFSET($AM$3,0,0,'Données projet'!$E$10+1,1))-AVERAGE(OFFSET($H$3,0,0,'Données projet'!$E$10+1,1))</f>
        <v>273.89085939326111</v>
      </c>
      <c r="AO55" s="59">
        <f t="shared" si="36"/>
        <v>266.46247641705179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30.567243310814536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30.567243310814536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64.968447199579543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10.118749999999999</v>
      </c>
      <c r="BD55" s="12">
        <f>IF('Données projet'!$A$88&gt;35,BD54+BC55-BL54,IF(A55&lt;'Données projet'!$A$88,$BA$205^A55,IF(A55='Données projet'!$A$88,'Données projet'!$B$88,BD54+BC55-BL54)))</f>
        <v>192.98749999999998</v>
      </c>
      <c r="BE55" s="13">
        <f>BD55*VLOOKUP('Données projet'!$B$11,Paramètres!$A$1:$I$89,3,0)*VLOOKUP('Données projet'!$B$11,Paramètres!$A$1:$I$89,5,0)</f>
        <v>183.64690499999998</v>
      </c>
      <c r="BF55" s="13">
        <f t="shared" si="37"/>
        <v>46.132605737026424</v>
      </c>
      <c r="BG55" s="20">
        <f t="shared" si="7"/>
        <v>400.19931453365422</v>
      </c>
      <c r="BH55" s="59">
        <f t="shared" si="8"/>
        <v>675.08362093211258</v>
      </c>
      <c r="BI55" s="59">
        <f ca="1">AVERAGE(OFFSET($BH$3,0,0,'Données projet'!$E$11+1,1))-AVERAGE(OFFSET($H$3,0,0,'Données projet'!$E$11+1,1))</f>
        <v>674.33345465979289</v>
      </c>
      <c r="BJ55" s="59">
        <f t="shared" si="38"/>
        <v>206.09542990296671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31.503567952490112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31.503567952490112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64.968447199579543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10.118749999999999</v>
      </c>
      <c r="BY55" s="12">
        <f>IF('Données projet'!$A$114&gt;35,BY54+BX55-CG54,IF(A55&lt;'Données projet'!$A$114,$BV$205^A55,IF(A55='Données projet'!$A$114,'Données projet'!$B$114,BY54+BX55-CG54)))</f>
        <v>192.98749999999998</v>
      </c>
      <c r="BZ55" s="13">
        <f>BY55*VLOOKUP('Données projet'!$B$12,Paramètres!$A$1:$I$89,3,0)*VLOOKUP('Données projet'!$B$12,Paramètres!$A$1:$I$89,5,0)</f>
        <v>219.77416499999998</v>
      </c>
      <c r="CA55" s="13">
        <f t="shared" si="39"/>
        <v>54.065798665568828</v>
      </c>
      <c r="CB55" s="20">
        <f t="shared" si="10"/>
        <v>476.9379367175323</v>
      </c>
      <c r="CC55" s="59">
        <f t="shared" si="11"/>
        <v>751.82224311599066</v>
      </c>
      <c r="CD55" s="59">
        <f ca="1">AVERAGE(OFFSET($CC$3,0,0,'Données projet'!$E$12+1,1))-AVERAGE(OFFSET($H$3,0,0,'Données projet'!$E$12+1,1))</f>
        <v>792.99561449396947</v>
      </c>
      <c r="CE55" s="59">
        <f t="shared" si="40"/>
        <v>236.67982295656702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37.700991156258659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37.700991156258659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64.968447199579543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10.118749999999999</v>
      </c>
      <c r="CT55" s="12">
        <f>IF('Données projet'!$A$140&gt;35,CT54+CS55-DB54,IF(A55&lt;'Données projet'!$A$140,$CQ$205^A55,IF(A55='Données projet'!$A$140,'Données projet'!$B$140,CT54+CS55-DB54)))</f>
        <v>192.98749999999998</v>
      </c>
      <c r="CU55" s="17">
        <f>CT55*VLOOKUP('Données projet'!$B$13,Paramètres!$A$1:$I$89,3,0)*VLOOKUP('Données projet'!$B$13,Paramètres!$A$1:$I$89,5,0)</f>
        <v>210.74234999999996</v>
      </c>
      <c r="CV55" s="13">
        <f t="shared" si="41"/>
        <v>52.097774519278559</v>
      </c>
      <c r="CW55" s="20">
        <f t="shared" si="13"/>
        <v>457.77988353774339</v>
      </c>
      <c r="CX55" s="59">
        <f t="shared" si="14"/>
        <v>732.66418993620175</v>
      </c>
      <c r="CY55" s="59">
        <f ca="1">AVERAGE(OFFSET($CX$3,0,0,'Données projet'!$E$13+1,1))-AVERAGE(OFFSET($H$3,0,0,'Données projet'!$E$13+1,1))</f>
        <v>763.36868301262712</v>
      </c>
      <c r="CZ55" s="59">
        <f t="shared" si="42"/>
        <v>229.04531240965548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36.151635355316522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36.151635355316522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64.968447199579543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7.4</v>
      </c>
      <c r="DO55" s="12">
        <f>IF('Données projet'!$A$166&gt;35,DO54+DN55-DW54,IF(A55&lt;'Données projet'!$A$166,$DL$205^A55,IF(A55='Données projet'!$A$166,'Données projet'!$B$166,DO54+DN55-DW54)))</f>
        <v>216.8000000000001</v>
      </c>
      <c r="DP55" s="17">
        <f>DO55*VLOOKUP('Données projet'!$B$14,Paramètres!$A$1:$I$89,3,0)*VLOOKUP('Données projet'!$B$14,Paramètres!$A$1:$I$89,5,0)</f>
        <v>189.39648000000011</v>
      </c>
      <c r="DQ55" s="13">
        <f t="shared" si="43"/>
        <v>47.406498452084548</v>
      </c>
      <c r="DR55" s="20">
        <f t="shared" si="16"/>
        <v>412.43185413738075</v>
      </c>
      <c r="DS55" s="59">
        <f t="shared" si="17"/>
        <v>687.31616053583912</v>
      </c>
      <c r="DT55" s="59">
        <f ca="1">AVERAGE(OFFSET($DS$3,0,0,'Données projet'!$E$14+1,1))-AVERAGE(OFFSET($H$3,0,0,'Données projet'!$E$14+1,1))</f>
        <v>396.6970447595329</v>
      </c>
      <c r="DU55" s="59">
        <f t="shared" si="44"/>
        <v>369.61271293069467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41.661558190119187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41.661558190119187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64.968447199579543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6.6</v>
      </c>
      <c r="EJ55" s="12">
        <f>IF('Données projet'!$A$192&gt;35,EJ54+EI55-ER54,IF(A55&lt;'Données projet'!$A$192,$EG$205^A55,IF(A55='Données projet'!$A$192,'Données projet'!$B$192,EJ54+EI55-ER54)))</f>
        <v>198.20000000000005</v>
      </c>
      <c r="EK55" s="17">
        <f>EJ55*VLOOKUP('Données projet'!$B$15,Paramètres!$A$1:$I$89,3,0)*VLOOKUP('Données projet'!$B$15,Paramètres!$A$1:$I$89,5,0)</f>
        <v>207.15864000000008</v>
      </c>
      <c r="EL55" s="13">
        <f t="shared" si="45"/>
        <v>51.314185628735935</v>
      </c>
      <c r="EM55" s="20">
        <f t="shared" si="19"/>
        <v>450.17350463671522</v>
      </c>
      <c r="EN55" s="59">
        <f t="shared" si="20"/>
        <v>725.05781103517359</v>
      </c>
      <c r="EO55" s="59">
        <f ca="1">AVERAGE(OFFSET($EN$3,0,0,'Données projet'!$E$15+1,1))-AVERAGE(OFFSET($H$3,0,0,'Données projet'!$E$15+1,1))</f>
        <v>431.09356354216391</v>
      </c>
      <c r="EP55" s="59">
        <f t="shared" si="46"/>
        <v>386.91437941921049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42.863759139815571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42.863759139815571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64.968447199579543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13.559999999999995</v>
      </c>
      <c r="FE55" s="12">
        <f>IF('Données projet'!$A$218&gt;35,FE54+FD55-FM54,IF(A55&lt;'Données projet'!$A$218,$FB$205^A55,IF(A55='Données projet'!$A$218,'Données projet'!$B$218,FE54+FD55-FM54)))</f>
        <v>265.22000000000003</v>
      </c>
      <c r="FF55" s="17">
        <f>FE55*VLOOKUP('Données projet'!$B$16,Paramètres!$A$1:$I$89,3,0)*VLOOKUP('Données projet'!$B$16,Paramètres!$A$1:$I$89,5,0)</f>
        <v>177.90957600000004</v>
      </c>
      <c r="FG55" s="13">
        <f t="shared" si="47"/>
        <v>44.856789623508945</v>
      </c>
      <c r="FH55" s="20">
        <f t="shared" si="22"/>
        <v>387.98475346094483</v>
      </c>
      <c r="FI55" s="59">
        <f t="shared" si="23"/>
        <v>662.86905985940325</v>
      </c>
      <c r="FJ55" s="59">
        <f ca="1">AVERAGE(OFFSET($FI$3,0,0,'Données projet'!$E$16+1,1))-AVERAGE(OFFSET($H$3,0,0,'Données projet'!$E$16+1,1))</f>
        <v>552.1327469597087</v>
      </c>
      <c r="FK55" s="59">
        <f t="shared" si="48"/>
        <v>208.33496548935977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52.785736723420051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52.785736723420051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64.968447199579543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16.972857142857134</v>
      </c>
      <c r="FZ55" s="12">
        <f>IF('Données projet'!$A$244&gt;35,FZ54+FY55-GH54,IF(A55&lt;'Données projet'!$A$244,$FW$205^A55,IF(A55='Données projet'!$A$244,'Données projet'!$B$244,FZ54+FY55-GH54)))</f>
        <v>316.25857142857183</v>
      </c>
      <c r="GA55" s="17">
        <f>FZ55*VLOOKUP('Données projet'!$B$17,Paramètres!$A$1:$I$89,3,0)*VLOOKUP('Données projet'!$B$17,Paramètres!$A$1:$I$89,5,0)</f>
        <v>148.00901142857163</v>
      </c>
      <c r="GB55" s="13">
        <f t="shared" si="49"/>
        <v>38.125775058500331</v>
      </c>
      <c r="GC55" s="20">
        <f t="shared" si="25"/>
        <v>324.18475313165033</v>
      </c>
      <c r="GD55" s="59">
        <f t="shared" si="26"/>
        <v>599.06905953010869</v>
      </c>
      <c r="GE55" s="59">
        <f ca="1">AVERAGE(OFFSET($GD$3,0,0,'Données projet'!$E$17+1,1))-AVERAGE(OFFSET($H$3,0,0,'Données projet'!$E$17+1,1))</f>
        <v>337.47103484642059</v>
      </c>
      <c r="GF55" s="59">
        <f t="shared" si="50"/>
        <v>252.98767501756402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83.316879805253009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83.316879805253009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64.968447199579543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2.5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9.1666666666666661</v>
      </c>
      <c r="H56" s="66">
        <f t="shared" si="1"/>
        <v>220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65.05573339179999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369.00000000000011</v>
      </c>
      <c r="O56" s="13">
        <f>N56*VLOOKUP('Données projet'!$B$9,Paramètres!$A$1:$I$89,3,0)*VLOOKUP('Données projet'!$B$9,Paramètres!$A$1:$I$89,5,0)</f>
        <v>333.87120000000004</v>
      </c>
      <c r="P56" s="13">
        <f t="shared" si="33"/>
        <v>78.232360111376309</v>
      </c>
      <c r="Q56" s="20">
        <f t="shared" si="53"/>
        <v>717.74703386064709</v>
      </c>
      <c r="R56" s="59">
        <f t="shared" si="0"/>
        <v>992.95138963058048</v>
      </c>
      <c r="S56" s="59">
        <f ca="1">AVERAGE(OFFSET($R$3,0,0,'Données projet'!$E$9+1,1))-AVERAGE(OFFSET($H$3,0,0,'Données projet'!$E$9+1,1))</f>
        <v>441.35963046694803</v>
      </c>
      <c r="T56" s="59">
        <f t="shared" si="34"/>
        <v>620.99339242993983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6.7035390102835164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6.7035390102835164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65.05573339179999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4.8</v>
      </c>
      <c r="AI56" s="13">
        <f>IF('Données projet'!$A$62&gt;35,AI55+AH56-AQ55,IF(A56&lt;'Données projet'!$A$62,$AF$205^A56,IF(A56='Données projet'!$A$62,'Données projet'!$B$62,AI55+AH56-AQ55)))</f>
        <v>175.39999999999998</v>
      </c>
      <c r="AJ56" s="13">
        <f>AI56*VLOOKUP('Données projet'!$B$10,Paramètres!$A$1:$I$89,3,0)*VLOOKUP('Données projet'!$B$10,Paramètres!$A$1:$I$89,5,0)</f>
        <v>153.22943999999998</v>
      </c>
      <c r="AK56" s="13">
        <f t="shared" si="35"/>
        <v>39.311575138468363</v>
      </c>
      <c r="AL56" s="20">
        <f t="shared" si="4"/>
        <v>335.34226803283235</v>
      </c>
      <c r="AM56" s="59">
        <f t="shared" si="5"/>
        <v>610.54662380276568</v>
      </c>
      <c r="AN56" s="59">
        <f ca="1">AVERAGE(OFFSET($AM$3,0,0,'Données projet'!$E$10+1,1))-AVERAGE(OFFSET($H$3,0,0,'Données projet'!$E$10+1,1))</f>
        <v>273.89085939326111</v>
      </c>
      <c r="AO56" s="59">
        <f t="shared" si="36"/>
        <v>266.46247641705179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29.967838313666924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29.967838313666924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65.05573339179999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10.118749999999999</v>
      </c>
      <c r="BD56" s="12">
        <f>IF('Données projet'!$A$88&gt;35,BD55+BC56-BL55,IF(A56&lt;'Données projet'!$A$88,$BA$205^A56,IF(A56='Données projet'!$A$88,'Données projet'!$B$88,BD55+BC56-BL55)))</f>
        <v>203.10624999999999</v>
      </c>
      <c r="BE56" s="13">
        <f>BD56*VLOOKUP('Données projet'!$B$11,Paramètres!$A$1:$I$89,3,0)*VLOOKUP('Données projet'!$B$11,Paramètres!$A$1:$I$89,5,0)</f>
        <v>193.27590749999999</v>
      </c>
      <c r="BF56" s="13">
        <f t="shared" si="37"/>
        <v>48.263487344253761</v>
      </c>
      <c r="BG56" s="20">
        <f t="shared" si="7"/>
        <v>420.68111268707526</v>
      </c>
      <c r="BH56" s="59">
        <f t="shared" si="8"/>
        <v>695.88546845700853</v>
      </c>
      <c r="BI56" s="59">
        <f ca="1">AVERAGE(OFFSET($BH$3,0,0,'Données projet'!$E$11+1,1))-AVERAGE(OFFSET($H$3,0,0,'Données projet'!$E$11+1,1))</f>
        <v>674.33345465979289</v>
      </c>
      <c r="BJ56" s="59">
        <f t="shared" si="38"/>
        <v>206.09542990296671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30.88580220022088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30.88580220022088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65.05573339179999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10.118749999999999</v>
      </c>
      <c r="BY56" s="12">
        <f>IF('Données projet'!$A$114&gt;35,BY55+BX56-CG55,IF(A56&lt;'Données projet'!$A$114,$BV$205^A56,IF(A56='Données projet'!$A$114,'Données projet'!$B$114,BY55+BX56-CG55)))</f>
        <v>203.10624999999999</v>
      </c>
      <c r="BZ56" s="13">
        <f>BY56*VLOOKUP('Données projet'!$B$12,Paramètres!$A$1:$I$89,3,0)*VLOOKUP('Données projet'!$B$12,Paramètres!$A$1:$I$89,5,0)</f>
        <v>231.29739750000002</v>
      </c>
      <c r="CA56" s="13">
        <f t="shared" si="39"/>
        <v>56.563117299882443</v>
      </c>
      <c r="CB56" s="20">
        <f t="shared" si="10"/>
        <v>501.35706327646199</v>
      </c>
      <c r="CC56" s="59">
        <f t="shared" si="11"/>
        <v>776.56141904639526</v>
      </c>
      <c r="CD56" s="59">
        <f ca="1">AVERAGE(OFFSET($CC$3,0,0,'Données projet'!$E$12+1,1))-AVERAGE(OFFSET($H$3,0,0,'Données projet'!$E$12+1,1))</f>
        <v>792.99561449396947</v>
      </c>
      <c r="CE56" s="59">
        <f t="shared" si="40"/>
        <v>236.67982295656702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36.961697715018431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36.961697715018431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65.05573339179999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10.118749999999999</v>
      </c>
      <c r="CT56" s="12">
        <f>IF('Données projet'!$A$140&gt;35,CT55+CS56-DB55,IF(A56&lt;'Données projet'!$A$140,$CQ$205^A56,IF(A56='Données projet'!$A$140,'Données projet'!$B$140,CT55+CS56-DB55)))</f>
        <v>203.10624999999999</v>
      </c>
      <c r="CU56" s="17">
        <f>CT56*VLOOKUP('Données projet'!$B$13,Paramètres!$A$1:$I$89,3,0)*VLOOKUP('Données projet'!$B$13,Paramètres!$A$1:$I$89,5,0)</f>
        <v>221.79202499999997</v>
      </c>
      <c r="CV56" s="13">
        <f t="shared" si="41"/>
        <v>54.504189412324834</v>
      </c>
      <c r="CW56" s="20">
        <f t="shared" si="13"/>
        <v>481.2159067681323</v>
      </c>
      <c r="CX56" s="59">
        <f t="shared" si="14"/>
        <v>756.42026253806557</v>
      </c>
      <c r="CY56" s="59">
        <f ca="1">AVERAGE(OFFSET($CX$3,0,0,'Données projet'!$E$13+1,1))-AVERAGE(OFFSET($H$3,0,0,'Données projet'!$E$13+1,1))</f>
        <v>763.36868301262712</v>
      </c>
      <c r="CZ56" s="59">
        <f t="shared" si="42"/>
        <v>229.04531240965548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35.44272383631904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35.44272383631904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65.05573339179999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7.4</v>
      </c>
      <c r="DO56" s="12">
        <f>IF('Données projet'!$A$166&gt;35,DO55+DN56-DW55,IF(A56&lt;'Données projet'!$A$166,$DL$205^A56,IF(A56='Données projet'!$A$166,'Données projet'!$B$166,DO55+DN56-DW55)))</f>
        <v>224.2000000000001</v>
      </c>
      <c r="DP56" s="17">
        <f>DO56*VLOOKUP('Données projet'!$B$14,Paramètres!$A$1:$I$89,3,0)*VLOOKUP('Données projet'!$B$14,Paramètres!$A$1:$I$89,5,0)</f>
        <v>195.86112000000011</v>
      </c>
      <c r="DQ56" s="13">
        <f t="shared" si="43"/>
        <v>48.833463106716465</v>
      </c>
      <c r="DR56" s="20">
        <f t="shared" si="16"/>
        <v>426.17639891086469</v>
      </c>
      <c r="DS56" s="59">
        <f t="shared" si="17"/>
        <v>701.38075468079796</v>
      </c>
      <c r="DT56" s="59">
        <f ca="1">AVERAGE(OFFSET($DS$3,0,0,'Données projet'!$E$14+1,1))-AVERAGE(OFFSET($H$3,0,0,'Données projet'!$E$14+1,1))</f>
        <v>396.6970447595329</v>
      </c>
      <c r="DU56" s="59">
        <f t="shared" si="44"/>
        <v>369.61271293069467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40.844600445052315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40.844600445052315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65.05573339179999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6.6</v>
      </c>
      <c r="EJ56" s="12">
        <f>IF('Données projet'!$A$192&gt;35,EJ55+EI56-ER55,IF(A56&lt;'Données projet'!$A$192,$EG$205^A56,IF(A56='Données projet'!$A$192,'Données projet'!$B$192,EJ55+EI56-ER55)))</f>
        <v>204.80000000000004</v>
      </c>
      <c r="EK56" s="17">
        <f>EJ56*VLOOKUP('Données projet'!$B$15,Paramètres!$A$1:$I$89,3,0)*VLOOKUP('Données projet'!$B$15,Paramètres!$A$1:$I$89,5,0)</f>
        <v>214.05696000000006</v>
      </c>
      <c r="EL56" s="13">
        <f t="shared" si="45"/>
        <v>52.821143827018723</v>
      </c>
      <c r="EM56" s="20">
        <f t="shared" si="19"/>
        <v>464.81269749872439</v>
      </c>
      <c r="EN56" s="59">
        <f t="shared" si="20"/>
        <v>740.01705326865772</v>
      </c>
      <c r="EO56" s="59">
        <f ca="1">AVERAGE(OFFSET($EN$3,0,0,'Données projet'!$E$15+1,1))-AVERAGE(OFFSET($H$3,0,0,'Données projet'!$E$15+1,1))</f>
        <v>431.09356354216391</v>
      </c>
      <c r="EP56" s="59">
        <f t="shared" si="46"/>
        <v>386.91437941921049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42.023226967395324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42.023226967395324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65.05573339179999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13.559999999999995</v>
      </c>
      <c r="FE56" s="12">
        <f>IF('Données projet'!$A$218&gt;35,FE55+FD56-FM55,IF(A56&lt;'Données projet'!$A$218,$FB$205^A56,IF(A56='Données projet'!$A$218,'Données projet'!$B$218,FE55+FD56-FM55)))</f>
        <v>278.78000000000003</v>
      </c>
      <c r="FF56" s="17">
        <f>FE56*VLOOKUP('Données projet'!$B$16,Paramètres!$A$1:$I$89,3,0)*VLOOKUP('Données projet'!$B$16,Paramètres!$A$1:$I$89,5,0)</f>
        <v>187.00562400000004</v>
      </c>
      <c r="FG56" s="13">
        <f t="shared" si="47"/>
        <v>46.877328025671261</v>
      </c>
      <c r="FH56" s="20">
        <f t="shared" si="22"/>
        <v>407.34614144471084</v>
      </c>
      <c r="FI56" s="59">
        <f t="shared" si="23"/>
        <v>682.55049721464411</v>
      </c>
      <c r="FJ56" s="59">
        <f ca="1">AVERAGE(OFFSET($FI$3,0,0,'Données projet'!$E$16+1,1))-AVERAGE(OFFSET($H$3,0,0,'Données projet'!$E$16+1,1))</f>
        <v>552.1327469597087</v>
      </c>
      <c r="FK56" s="59">
        <f t="shared" si="48"/>
        <v>208.33496548935977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51.75064062239408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51.75064062239408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65.05573339179999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16.972857142857134</v>
      </c>
      <c r="FZ56" s="12">
        <f>IF('Données projet'!$A$244&gt;35,FZ55+FY56-GH55,IF(A56&lt;'Données projet'!$A$244,$FW$205^A56,IF(A56='Données projet'!$A$244,'Données projet'!$B$244,FZ55+FY56-GH55)))</f>
        <v>333.23142857142898</v>
      </c>
      <c r="GA56" s="17">
        <f>FZ56*VLOOKUP('Données projet'!$B$17,Paramètres!$A$1:$I$89,3,0)*VLOOKUP('Données projet'!$B$17,Paramètres!$A$1:$I$89,5,0)</f>
        <v>155.95230857142877</v>
      </c>
      <c r="GB56" s="13">
        <f t="shared" si="49"/>
        <v>39.928190273182487</v>
      </c>
      <c r="GC56" s="20">
        <f t="shared" si="25"/>
        <v>341.15853548769792</v>
      </c>
      <c r="GD56" s="59">
        <f t="shared" si="26"/>
        <v>616.36289125763119</v>
      </c>
      <c r="GE56" s="59">
        <f ca="1">AVERAGE(OFFSET($GD$3,0,0,'Données projet'!$E$17+1,1))-AVERAGE(OFFSET($H$3,0,0,'Données projet'!$E$17+1,1))</f>
        <v>337.47103484642059</v>
      </c>
      <c r="GF56" s="59">
        <f t="shared" si="50"/>
        <v>252.98767501756402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81.683086610550788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81.683086610550788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65.05573339179999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2.5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9.1666666666666661</v>
      </c>
      <c r="H57" s="66">
        <f t="shared" si="1"/>
        <v>220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65.141505363728086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369.00000000000011</v>
      </c>
      <c r="O57" s="13">
        <f>N57*VLOOKUP('Données projet'!$B$9,Paramètres!$A$1:$I$89,3,0)*VLOOKUP('Données projet'!$B$9,Paramètres!$A$1:$I$89,5,0)</f>
        <v>333.87120000000004</v>
      </c>
      <c r="P57" s="13">
        <f t="shared" si="33"/>
        <v>78.232360111376309</v>
      </c>
      <c r="Q57" s="20">
        <f t="shared" si="53"/>
        <v>717.74703386064709</v>
      </c>
      <c r="R57" s="59">
        <f t="shared" si="0"/>
        <v>993.26588686098341</v>
      </c>
      <c r="S57" s="59">
        <f ca="1">AVERAGE(OFFSET($R$3,0,0,'Données projet'!$E$9+1,1))-AVERAGE(OFFSET($H$3,0,0,'Données projet'!$E$9+1,1))</f>
        <v>441.35963046694803</v>
      </c>
      <c r="T57" s="59">
        <f t="shared" si="34"/>
        <v>620.99339242993983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6.5720866990469222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6.5720866990469222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65.141505363728086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4.8</v>
      </c>
      <c r="AI57" s="13">
        <f>IF('Données projet'!$A$62&gt;35,AI56+AH57-AQ56,IF(A57&lt;'Données projet'!$A$62,$AF$205^A57,IF(A57='Données projet'!$A$62,'Données projet'!$B$62,AI56+AH57-AQ56)))</f>
        <v>180.2</v>
      </c>
      <c r="AJ57" s="13">
        <f>AI57*VLOOKUP('Données projet'!$B$10,Paramètres!$A$1:$I$89,3,0)*VLOOKUP('Données projet'!$B$10,Paramètres!$A$1:$I$89,5,0)</f>
        <v>157.42272000000003</v>
      </c>
      <c r="AK57" s="13">
        <f t="shared" si="35"/>
        <v>40.260654441499831</v>
      </c>
      <c r="AL57" s="20">
        <f t="shared" si="4"/>
        <v>344.29854381894557</v>
      </c>
      <c r="AM57" s="59">
        <f t="shared" si="5"/>
        <v>619.81739681928184</v>
      </c>
      <c r="AN57" s="59">
        <f ca="1">AVERAGE(OFFSET($AM$3,0,0,'Données projet'!$E$10+1,1))-AVERAGE(OFFSET($H$3,0,0,'Données projet'!$E$10+1,1))</f>
        <v>273.89085939326111</v>
      </c>
      <c r="AO57" s="59">
        <f t="shared" si="36"/>
        <v>266.46247641705179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29.380187282912427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29.380187282912427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65.141505363728086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10.118749999999999</v>
      </c>
      <c r="BD57" s="12">
        <f>IF('Données projet'!$A$88&gt;35,BD56+BC57-BL56,IF(A57&lt;'Données projet'!$A$88,$BA$205^A57,IF(A57='Données projet'!$A$88,'Données projet'!$B$88,BD56+BC57-BL56)))</f>
        <v>213.22499999999999</v>
      </c>
      <c r="BE57" s="13">
        <f>BD57*VLOOKUP('Données projet'!$B$11,Paramètres!$A$1:$I$89,3,0)*VLOOKUP('Données projet'!$B$11,Paramètres!$A$1:$I$89,5,0)</f>
        <v>202.90491</v>
      </c>
      <c r="BF57" s="13">
        <f t="shared" si="37"/>
        <v>50.382042247767416</v>
      </c>
      <c r="BG57" s="20">
        <f t="shared" si="7"/>
        <v>441.14144183152825</v>
      </c>
      <c r="BH57" s="59">
        <f t="shared" si="8"/>
        <v>716.66029483186458</v>
      </c>
      <c r="BI57" s="59">
        <f ca="1">AVERAGE(OFFSET($BH$3,0,0,'Données projet'!$E$11+1,1))-AVERAGE(OFFSET($H$3,0,0,'Données projet'!$E$11+1,1))</f>
        <v>674.33345465979289</v>
      </c>
      <c r="BJ57" s="59">
        <f t="shared" si="38"/>
        <v>206.09542990296671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30.280150457553745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30.280150457553745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65.141505363728086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10.118749999999999</v>
      </c>
      <c r="BY57" s="12">
        <f>IF('Données projet'!$A$114&gt;35,BY56+BX57-CG56,IF(A57&lt;'Données projet'!$A$114,$BV$205^A57,IF(A57='Données projet'!$A$114,'Données projet'!$B$114,BY56+BX57-CG56)))</f>
        <v>213.22499999999999</v>
      </c>
      <c r="BZ57" s="13">
        <f>BY57*VLOOKUP('Données projet'!$B$12,Paramètres!$A$1:$I$89,3,0)*VLOOKUP('Données projet'!$B$12,Paramètres!$A$1:$I$89,5,0)</f>
        <v>242.82062999999999</v>
      </c>
      <c r="CA57" s="13">
        <f t="shared" si="39"/>
        <v>59.045989469043064</v>
      </c>
      <c r="CB57" s="20">
        <f t="shared" si="10"/>
        <v>525.75102890858318</v>
      </c>
      <c r="CC57" s="59">
        <f t="shared" si="11"/>
        <v>801.2698819089195</v>
      </c>
      <c r="CD57" s="59">
        <f ca="1">AVERAGE(OFFSET($CC$3,0,0,'Données projet'!$E$12+1,1))-AVERAGE(OFFSET($H$3,0,0,'Données projet'!$E$12+1,1))</f>
        <v>792.99561449396947</v>
      </c>
      <c r="CE57" s="59">
        <f t="shared" si="40"/>
        <v>236.67982295656702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36.236901367236449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36.236901367236449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65.141505363728086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10.118749999999999</v>
      </c>
      <c r="CT57" s="12">
        <f>IF('Données projet'!$A$140&gt;35,CT56+CS57-DB56,IF(A57&lt;'Données projet'!$A$140,$CQ$205^A57,IF(A57='Données projet'!$A$140,'Données projet'!$B$140,CT56+CS57-DB56)))</f>
        <v>213.22499999999999</v>
      </c>
      <c r="CU57" s="17">
        <f>CT57*VLOOKUP('Données projet'!$B$13,Paramètres!$A$1:$I$89,3,0)*VLOOKUP('Données projet'!$B$13,Paramètres!$A$1:$I$89,5,0)</f>
        <v>232.8417</v>
      </c>
      <c r="CV57" s="13">
        <f t="shared" si="41"/>
        <v>56.89668369931843</v>
      </c>
      <c r="CW57" s="20">
        <f t="shared" si="13"/>
        <v>504.62768494297961</v>
      </c>
      <c r="CX57" s="59">
        <f t="shared" si="14"/>
        <v>780.14653794331593</v>
      </c>
      <c r="CY57" s="59">
        <f ca="1">AVERAGE(OFFSET($CX$3,0,0,'Données projet'!$E$13+1,1))-AVERAGE(OFFSET($H$3,0,0,'Données projet'!$E$13+1,1))</f>
        <v>763.36868301262712</v>
      </c>
      <c r="CZ57" s="59">
        <f t="shared" si="42"/>
        <v>229.04531240965548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34.747713639815771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34.747713639815771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65.141505363728086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7.4</v>
      </c>
      <c r="DO57" s="12">
        <f>IF('Données projet'!$A$166&gt;35,DO56+DN57-DW56,IF(A57&lt;'Données projet'!$A$166,$DL$205^A57,IF(A57='Données projet'!$A$166,'Données projet'!$B$166,DO56+DN57-DW56)))</f>
        <v>231.60000000000011</v>
      </c>
      <c r="DP57" s="17">
        <f>DO57*VLOOKUP('Données projet'!$B$14,Paramètres!$A$1:$I$89,3,0)*VLOOKUP('Données projet'!$B$14,Paramètres!$A$1:$I$89,5,0)</f>
        <v>202.32576000000014</v>
      </c>
      <c r="DQ57" s="13">
        <f t="shared" si="43"/>
        <v>50.254954935552938</v>
      </c>
      <c r="DR57" s="20">
        <f t="shared" si="16"/>
        <v>439.91141184608824</v>
      </c>
      <c r="DS57" s="59">
        <f t="shared" si="17"/>
        <v>715.43026484642451</v>
      </c>
      <c r="DT57" s="59">
        <f ca="1">AVERAGE(OFFSET($DS$3,0,0,'Données projet'!$E$14+1,1))-AVERAGE(OFFSET($H$3,0,0,'Données projet'!$E$14+1,1))</f>
        <v>396.6970447595329</v>
      </c>
      <c r="DU57" s="59">
        <f t="shared" si="44"/>
        <v>369.61271293069467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40.043662743071181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40.043662743071181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65.141505363728086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6.6</v>
      </c>
      <c r="EJ57" s="12">
        <f>IF('Données projet'!$A$192&gt;35,EJ56+EI57-ER56,IF(A57&lt;'Données projet'!$A$192,$EG$205^A57,IF(A57='Données projet'!$A$192,'Données projet'!$B$192,EJ56+EI57-ER56)))</f>
        <v>211.40000000000003</v>
      </c>
      <c r="EK57" s="17">
        <f>EJ57*VLOOKUP('Données projet'!$B$15,Paramètres!$A$1:$I$89,3,0)*VLOOKUP('Données projet'!$B$15,Paramètres!$A$1:$I$89,5,0)</f>
        <v>220.95528000000007</v>
      </c>
      <c r="EL57" s="13">
        <f t="shared" si="45"/>
        <v>54.322458723287411</v>
      </c>
      <c r="EM57" s="20">
        <f t="shared" si="19"/>
        <v>479.44206160972567</v>
      </c>
      <c r="EN57" s="59">
        <f t="shared" si="20"/>
        <v>754.96091461006199</v>
      </c>
      <c r="EO57" s="59">
        <f ca="1">AVERAGE(OFFSET($EN$3,0,0,'Données projet'!$E$15+1,1))-AVERAGE(OFFSET($H$3,0,0,'Données projet'!$E$15+1,1))</f>
        <v>431.09356354216391</v>
      </c>
      <c r="EP57" s="59">
        <f t="shared" si="46"/>
        <v>386.91437941921049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41.199177118202236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41.199177118202236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65.141505363728086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13.559999999999995</v>
      </c>
      <c r="FE57" s="12">
        <f>IF('Données projet'!$A$218&gt;35,FE56+FD57-FM56,IF(A57&lt;'Données projet'!$A$218,$FB$205^A57,IF(A57='Données projet'!$A$218,'Données projet'!$B$218,FE56+FD57-FM56)))</f>
        <v>292.34000000000003</v>
      </c>
      <c r="FF57" s="17">
        <f>FE57*VLOOKUP('Données projet'!$B$16,Paramètres!$A$1:$I$89,3,0)*VLOOKUP('Données projet'!$B$16,Paramètres!$A$1:$I$89,5,0)</f>
        <v>196.10167200000001</v>
      </c>
      <c r="FG57" s="13">
        <f t="shared" si="47"/>
        <v>48.886454207292829</v>
      </c>
      <c r="FH57" s="20">
        <f t="shared" si="22"/>
        <v>426.68765314436837</v>
      </c>
      <c r="FI57" s="59">
        <f t="shared" si="23"/>
        <v>702.20650614470469</v>
      </c>
      <c r="FJ57" s="59">
        <f ca="1">AVERAGE(OFFSET($FI$3,0,0,'Données projet'!$E$16+1,1))-AVERAGE(OFFSET($H$3,0,0,'Données projet'!$E$16+1,1))</f>
        <v>552.1327469597087</v>
      </c>
      <c r="FK57" s="59">
        <f t="shared" si="48"/>
        <v>208.33496548935977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50.73584212456295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50.73584212456295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65.141505363728086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16.972857142857134</v>
      </c>
      <c r="FZ57" s="12">
        <f>IF('Données projet'!$A$244&gt;35,FZ56+FY57-GH56,IF(A57&lt;'Données projet'!$A$244,$FW$205^A57,IF(A57='Données projet'!$A$244,'Données projet'!$B$244,FZ56+FY57-GH56)))</f>
        <v>350.20428571428613</v>
      </c>
      <c r="GA57" s="17">
        <f>FZ57*VLOOKUP('Données projet'!$B$17,Paramètres!$A$1:$I$89,3,0)*VLOOKUP('Données projet'!$B$17,Paramètres!$A$1:$I$89,5,0)</f>
        <v>163.89560571428589</v>
      </c>
      <c r="GB57" s="13">
        <f t="shared" si="49"/>
        <v>41.719946196221798</v>
      </c>
      <c r="GC57" s="20">
        <f t="shared" si="25"/>
        <v>358.11375291080088</v>
      </c>
      <c r="GD57" s="59">
        <f t="shared" si="26"/>
        <v>633.63260591113726</v>
      </c>
      <c r="GE57" s="59">
        <f ca="1">AVERAGE(OFFSET($GD$3,0,0,'Données projet'!$E$17+1,1))-AVERAGE(OFFSET($H$3,0,0,'Données projet'!$E$17+1,1))</f>
        <v>337.47103484642059</v>
      </c>
      <c r="GF57" s="59">
        <f t="shared" si="50"/>
        <v>252.98767501756402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80.081331103881226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80.081331103881226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65.141505363728086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2.5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9.1666666666666661</v>
      </c>
      <c r="H58" s="66">
        <f t="shared" si="1"/>
        <v>220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65.225789383700643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369.00000000000011</v>
      </c>
      <c r="O58" s="13">
        <f>N58*VLOOKUP('Données projet'!$B$9,Paramètres!$A$1:$I$89,3,0)*VLOOKUP('Données projet'!$B$9,Paramètres!$A$1:$I$89,5,0)</f>
        <v>333.87120000000004</v>
      </c>
      <c r="P58" s="13">
        <f t="shared" si="33"/>
        <v>78.232360111376309</v>
      </c>
      <c r="Q58" s="20">
        <f t="shared" si="53"/>
        <v>717.74703386064709</v>
      </c>
      <c r="R58" s="59">
        <f t="shared" si="0"/>
        <v>993.57492826754947</v>
      </c>
      <c r="S58" s="59">
        <f ca="1">AVERAGE(OFFSET($R$3,0,0,'Données projet'!$E$9+1,1))-AVERAGE(OFFSET($H$3,0,0,'Données projet'!$E$9+1,1))</f>
        <v>441.35963046694803</v>
      </c>
      <c r="T58" s="59">
        <f t="shared" si="34"/>
        <v>620.99339242993983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6.4432120874556844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6.4432120874556844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65.225789383700643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185</v>
      </c>
      <c r="AG58" s="12">
        <f>VLOOKUP(A58,'Données projet'!$A$61:$I$81,9,0)</f>
        <v>4.8</v>
      </c>
      <c r="AH58" s="12">
        <f t="array" ref="AH58">INDEX(AG:AG,MIN(IF(ISNUMBER(AG58:AG254),ROW(AG58:AG254),"")))</f>
        <v>4.8</v>
      </c>
      <c r="AI58" s="13">
        <f>IF('Données projet'!$A$62&gt;35,AI57+AH58-AQ57,IF(A58&lt;'Données projet'!$A$62,$AF$205^A58,IF(A58='Données projet'!$A$62,'Données projet'!$B$62,AI57+AH58-AQ57)))</f>
        <v>185</v>
      </c>
      <c r="AJ58" s="13">
        <f>AI58*VLOOKUP('Données projet'!$B$10,Paramètres!$A$1:$I$89,3,0)*VLOOKUP('Données projet'!$B$10,Paramètres!$A$1:$I$89,5,0)</f>
        <v>161.61600000000001</v>
      </c>
      <c r="AK58" s="13">
        <f t="shared" si="35"/>
        <v>41.20679526204917</v>
      </c>
      <c r="AL58" s="20">
        <f t="shared" si="4"/>
        <v>353.24970174806896</v>
      </c>
      <c r="AM58" s="59">
        <f t="shared" si="5"/>
        <v>629.07759615497139</v>
      </c>
      <c r="AN58" s="59">
        <f ca="1">AVERAGE(OFFSET($AM$3,0,0,'Données projet'!$E$10+1,1))-AVERAGE(OFFSET($H$3,0,0,'Données projet'!$E$10+1,1))</f>
        <v>273.89085939326111</v>
      </c>
      <c r="AO58" s="59">
        <f t="shared" si="36"/>
        <v>266.46247641705179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11</v>
      </c>
      <c r="AR58" s="16">
        <f>IF(ISNA(VLOOKUP(A58,'Données projet'!$A$61:$I$81,5,0)),0%,VLOOKUP(A58,'Données projet'!$A$61:$I$81,5,0)*VLOOKUP('Données projet'!$B$10,Paramètres!$A$1:$I$89,7,0))</f>
        <v>0.53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34.434317654794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34.434317654794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65.225789383700643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10.118749999999999</v>
      </c>
      <c r="BD58" s="12">
        <f>IF('Données projet'!$A$88&gt;35,BD57+BC58-BL57,IF(A58&lt;'Données projet'!$A$88,$BA$205^A58,IF(A58='Données projet'!$A$88,'Données projet'!$B$88,BD57+BC58-BL57)))</f>
        <v>223.34375</v>
      </c>
      <c r="BE58" s="13">
        <f>BD58*VLOOKUP('Données projet'!$B$11,Paramètres!$A$1:$I$89,3,0)*VLOOKUP('Données projet'!$B$11,Paramètres!$A$1:$I$89,5,0)</f>
        <v>212.53391250000001</v>
      </c>
      <c r="BF58" s="13">
        <f t="shared" si="37"/>
        <v>52.4889222112512</v>
      </c>
      <c r="BG58" s="20">
        <f t="shared" si="7"/>
        <v>461.58143712209585</v>
      </c>
      <c r="BH58" s="59">
        <f t="shared" si="8"/>
        <v>737.40933152899822</v>
      </c>
      <c r="BI58" s="59">
        <f ca="1">AVERAGE(OFFSET($BH$3,0,0,'Données projet'!$E$11+1,1))-AVERAGE(OFFSET($H$3,0,0,'Données projet'!$E$11+1,1))</f>
        <v>674.33345465979289</v>
      </c>
      <c r="BJ58" s="59">
        <f t="shared" si="38"/>
        <v>206.09542990296671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29.686375176149227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29.686375176149227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65.225789383700643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10.118749999999999</v>
      </c>
      <c r="BY58" s="12">
        <f>IF('Données projet'!$A$114&gt;35,BY57+BX58-CG57,IF(A58&lt;'Données projet'!$A$114,$BV$205^A58,IF(A58='Données projet'!$A$114,'Données projet'!$B$114,BY57+BX58-CG57)))</f>
        <v>223.34375</v>
      </c>
      <c r="BZ58" s="13">
        <f>BY58*VLOOKUP('Données projet'!$B$12,Paramètres!$A$1:$I$89,3,0)*VLOOKUP('Données projet'!$B$12,Paramètres!$A$1:$I$89,5,0)</f>
        <v>254.34386249999997</v>
      </c>
      <c r="CA58" s="13">
        <f t="shared" si="39"/>
        <v>61.515179017267748</v>
      </c>
      <c r="CB58" s="20">
        <f t="shared" si="10"/>
        <v>550.12116397590796</v>
      </c>
      <c r="CC58" s="59">
        <f t="shared" si="11"/>
        <v>825.94905838281034</v>
      </c>
      <c r="CD58" s="59">
        <f ca="1">AVERAGE(OFFSET($CC$3,0,0,'Données projet'!$E$12+1,1))-AVERAGE(OFFSET($H$3,0,0,'Données projet'!$E$12+1,1))</f>
        <v>792.99561449396947</v>
      </c>
      <c r="CE58" s="59">
        <f t="shared" si="40"/>
        <v>236.67982295656702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35.526317833752351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35.526317833752351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65.225789383700643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10.118749999999999</v>
      </c>
      <c r="CT58" s="12">
        <f>IF('Données projet'!$A$140&gt;35,CT57+CS58-DB57,IF(A58&lt;'Données projet'!$A$140,$CQ$205^A58,IF(A58='Données projet'!$A$140,'Données projet'!$B$140,CT57+CS58-DB57)))</f>
        <v>223.34375</v>
      </c>
      <c r="CU58" s="17">
        <f>CT58*VLOOKUP('Données projet'!$B$13,Paramètres!$A$1:$I$89,3,0)*VLOOKUP('Données projet'!$B$13,Paramètres!$A$1:$I$89,5,0)</f>
        <v>243.89137499999998</v>
      </c>
      <c r="CV58" s="13">
        <f t="shared" si="41"/>
        <v>59.275993420136281</v>
      </c>
      <c r="CW58" s="20">
        <f t="shared" si="13"/>
        <v>528.01649999840402</v>
      </c>
      <c r="CX58" s="59">
        <f t="shared" si="14"/>
        <v>803.84439440530639</v>
      </c>
      <c r="CY58" s="59">
        <f ca="1">AVERAGE(OFFSET($CX$3,0,0,'Données projet'!$E$13+1,1))-AVERAGE(OFFSET($H$3,0,0,'Données projet'!$E$13+1,1))</f>
        <v>763.36868301262712</v>
      </c>
      <c r="CZ58" s="59">
        <f t="shared" si="42"/>
        <v>229.04531240965548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34.066332169351568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34.066332169351568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65.225789383700643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239</v>
      </c>
      <c r="DM58" s="12">
        <f>VLOOKUP(A58,'Données projet'!$A$165:$I$185,9,0)</f>
        <v>7.4</v>
      </c>
      <c r="DN58" s="12">
        <f t="array" ref="DN58">INDEX(DM:DM,MIN(IF(ISNUMBER(DM58:DM254),ROW(DM58:DM254),"")))</f>
        <v>7.4</v>
      </c>
      <c r="DO58" s="12">
        <f>IF('Données projet'!$A$166&gt;35,DO57+DN58-DW57,IF(A58&lt;'Données projet'!$A$166,$DL$205^A58,IF(A58='Données projet'!$A$166,'Données projet'!$B$166,DO57+DN58-DW57)))</f>
        <v>239.00000000000011</v>
      </c>
      <c r="DP58" s="17">
        <f>DO58*VLOOKUP('Données projet'!$B$14,Paramètres!$A$1:$I$89,3,0)*VLOOKUP('Données projet'!$B$14,Paramètres!$A$1:$I$89,5,0)</f>
        <v>208.79040000000015</v>
      </c>
      <c r="DQ58" s="13">
        <f t="shared" si="43"/>
        <v>51.671168863475195</v>
      </c>
      <c r="DR58" s="20">
        <f t="shared" si="16"/>
        <v>453.63723243721955</v>
      </c>
      <c r="DS58" s="59">
        <f t="shared" si="17"/>
        <v>729.46512684412187</v>
      </c>
      <c r="DT58" s="59">
        <f ca="1">AVERAGE(OFFSET($DS$3,0,0,'Données projet'!$E$14+1,1))-AVERAGE(OFFSET($H$3,0,0,'Données projet'!$E$14+1,1))</f>
        <v>396.6970447595329</v>
      </c>
      <c r="DU58" s="59">
        <f t="shared" si="44"/>
        <v>369.61271293069467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26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50.055392106302776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50.055392106302776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65.225789383700643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218</v>
      </c>
      <c r="EH58" s="12">
        <f>VLOOKUP(A58,'Données projet'!$A$191:$I$211,9,0)</f>
        <v>6.6</v>
      </c>
      <c r="EI58" s="12">
        <f t="array" ref="EI58">INDEX(EH:EH,MIN(IF(ISNUMBER(EH58:EH254),ROW(EH58:EH254),"")))</f>
        <v>6.6</v>
      </c>
      <c r="EJ58" s="12">
        <f>IF('Données projet'!$A$192&gt;35,EJ57+EI58-ER57,IF(A58&lt;'Données projet'!$A$192,$EG$205^A58,IF(A58='Données projet'!$A$192,'Données projet'!$B$192,EJ57+EI58-ER57)))</f>
        <v>218.00000000000003</v>
      </c>
      <c r="EK58" s="17">
        <f>EJ58*VLOOKUP('Données projet'!$B$15,Paramètres!$A$1:$I$89,3,0)*VLOOKUP('Données projet'!$B$15,Paramètres!$A$1:$I$89,5,0)</f>
        <v>227.85360000000006</v>
      </c>
      <c r="EL58" s="13">
        <f t="shared" si="45"/>
        <v>55.818326719749848</v>
      </c>
      <c r="EM58" s="20">
        <f t="shared" si="19"/>
        <v>494.06193903689768</v>
      </c>
      <c r="EN58" s="59">
        <f t="shared" si="20"/>
        <v>769.88983344380006</v>
      </c>
      <c r="EO58" s="59">
        <f ca="1">AVERAGE(OFFSET($EN$3,0,0,'Données projet'!$E$15+1,1))-AVERAGE(OFFSET($H$3,0,0,'Données projet'!$E$15+1,1))</f>
        <v>431.09356354216391</v>
      </c>
      <c r="EP58" s="59">
        <f t="shared" si="46"/>
        <v>386.91437941921049</v>
      </c>
      <c r="EQ58" s="15">
        <f>IF(ISNA(VLOOKUP(A58,'Données projet'!$A$191:$I$211,3,0)),0,VLOOKUP(A58,'Données projet'!$A$191:$I$211,3,0))</f>
        <v>8</v>
      </c>
      <c r="ER58" s="15">
        <f>IF(ISNA(VLOOKUP(A58,'Données projet'!$A$191:$I$211,4,0)),0,VLOOKUP(A58,'Données projet'!$A$191:$I$211,4,0))</f>
        <v>23</v>
      </c>
      <c r="ES58" s="16">
        <f>IF(ISNA(VLOOKUP(A58,'Données projet'!$A$191:$I$211,5,0)),0%,VLOOKUP(A58,'Données projet'!$A$191:$I$211,5,0)*VLOOKUP('Données projet'!$B$15,Paramètres!$A$1:$I$89,7,0))</f>
        <v>0.43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51.818564650333784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51.818564650333784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65.225789383700643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13.559999999999995</v>
      </c>
      <c r="FE58" s="12">
        <f>IF('Données projet'!$A$218&gt;35,FE57+FD58-FM57,IF(A58&lt;'Données projet'!$A$218,$FB$205^A58,IF(A58='Données projet'!$A$218,'Données projet'!$B$218,FE57+FD58-FM57)))</f>
        <v>305.90000000000003</v>
      </c>
      <c r="FF58" s="17">
        <f>FE58*VLOOKUP('Données projet'!$B$16,Paramètres!$A$1:$I$89,3,0)*VLOOKUP('Données projet'!$B$16,Paramètres!$A$1:$I$89,5,0)</f>
        <v>205.19772</v>
      </c>
      <c r="FG58" s="13">
        <f t="shared" si="47"/>
        <v>50.884757972824104</v>
      </c>
      <c r="FH58" s="20">
        <f t="shared" si="22"/>
        <v>446.01031580266863</v>
      </c>
      <c r="FI58" s="59">
        <f t="shared" si="23"/>
        <v>721.838210209571</v>
      </c>
      <c r="FJ58" s="59">
        <f ca="1">AVERAGE(OFFSET($FI$3,0,0,'Données projet'!$E$16+1,1))-AVERAGE(OFFSET($H$3,0,0,'Données projet'!$E$16+1,1))</f>
        <v>552.1327469597087</v>
      </c>
      <c r="FK58" s="59">
        <f t="shared" si="48"/>
        <v>208.33496548935977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49.740943206308323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49.740943206308323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65.225789383700643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16.972857142857134</v>
      </c>
      <c r="FZ58" s="12">
        <f>IF('Données projet'!$A$244&gt;35,FZ57+FY58-GH57,IF(A58&lt;'Données projet'!$A$244,$FW$205^A58,IF(A58='Données projet'!$A$244,'Données projet'!$B$244,FZ57+FY58-GH57)))</f>
        <v>367.17714285714328</v>
      </c>
      <c r="GA58" s="17">
        <f>FZ58*VLOOKUP('Données projet'!$B$17,Paramètres!$A$1:$I$89,3,0)*VLOOKUP('Données projet'!$B$17,Paramètres!$A$1:$I$89,5,0)</f>
        <v>171.83890285714307</v>
      </c>
      <c r="GB58" s="13">
        <f t="shared" si="49"/>
        <v>43.501618407139496</v>
      </c>
      <c r="GC58" s="20">
        <f t="shared" si="25"/>
        <v>375.0514078686254</v>
      </c>
      <c r="GD58" s="59">
        <f t="shared" si="26"/>
        <v>650.87930227552783</v>
      </c>
      <c r="GE58" s="59">
        <f ca="1">AVERAGE(OFFSET($GD$3,0,0,'Données projet'!$E$17+1,1))-AVERAGE(OFFSET($H$3,0,0,'Données projet'!$E$17+1,1))</f>
        <v>337.47103484642059</v>
      </c>
      <c r="GF58" s="59">
        <f t="shared" si="50"/>
        <v>252.98767501756402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78.510985045723061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78.510985045723061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65.225789383700643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2.5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9.1666666666666661</v>
      </c>
      <c r="H59" s="66">
        <f t="shared" si="1"/>
        <v>220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65.308611264357509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369.00000000000011</v>
      </c>
      <c r="O59" s="13">
        <f>N59*VLOOKUP('Données projet'!$B$9,Paramètres!$A$1:$I$89,3,0)*VLOOKUP('Données projet'!$B$9,Paramètres!$A$1:$I$89,5,0)</f>
        <v>333.87120000000004</v>
      </c>
      <c r="P59" s="13">
        <f t="shared" si="33"/>
        <v>78.232360111376309</v>
      </c>
      <c r="Q59" s="20">
        <f t="shared" si="53"/>
        <v>717.74703386064709</v>
      </c>
      <c r="R59" s="59">
        <f t="shared" si="0"/>
        <v>993.87860849662457</v>
      </c>
      <c r="S59" s="59">
        <f ca="1">AVERAGE(OFFSET($R$3,0,0,'Données projet'!$E$9+1,1))-AVERAGE(OFFSET($H$3,0,0,'Données projet'!$E$9+1,1))</f>
        <v>441.35963046694803</v>
      </c>
      <c r="T59" s="59">
        <f t="shared" si="34"/>
        <v>620.99339242993983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6.3168646283919996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6.3168646283919996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65.308611264357509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4</v>
      </c>
      <c r="AI59" s="13">
        <f>IF('Données projet'!$A$62&gt;35,AI58+AH59-AQ58,IF(A59&lt;'Données projet'!$A$62,$AF$205^A59,IF(A59='Données projet'!$A$62,'Données projet'!$B$62,AI58+AH59-AQ58)))</f>
        <v>178</v>
      </c>
      <c r="AJ59" s="13">
        <f>AI59*VLOOKUP('Données projet'!$B$10,Paramètres!$A$1:$I$89,3,0)*VLOOKUP('Données projet'!$B$10,Paramètres!$A$1:$I$89,5,0)</f>
        <v>155.50080000000003</v>
      </c>
      <c r="AK59" s="13">
        <f t="shared" si="35"/>
        <v>39.826029828200333</v>
      </c>
      <c r="AL59" s="20">
        <f t="shared" si="4"/>
        <v>340.19422861744891</v>
      </c>
      <c r="AM59" s="59">
        <f t="shared" si="5"/>
        <v>616.32580325342644</v>
      </c>
      <c r="AN59" s="59">
        <f ca="1">AVERAGE(OFFSET($AM$3,0,0,'Données projet'!$E$10+1,1))-AVERAGE(OFFSET($H$3,0,0,'Données projet'!$E$10+1,1))</f>
        <v>273.89085939326111</v>
      </c>
      <c r="AO59" s="59">
        <f t="shared" si="36"/>
        <v>266.46247641705179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33.759081688443402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33.759081688443402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65.308611264357509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10.118749999999999</v>
      </c>
      <c r="BD59" s="12">
        <f>IF('Données projet'!$A$88&gt;35,BD58+BC59-BL58,IF(A59&lt;'Données projet'!$A$88,$BA$205^A59,IF(A59='Données projet'!$A$88,'Données projet'!$B$88,BD58+BC59-BL58)))</f>
        <v>233.46250000000001</v>
      </c>
      <c r="BE59" s="13">
        <f>BD59*VLOOKUP('Données projet'!$B$11,Paramètres!$A$1:$I$89,3,0)*VLOOKUP('Données projet'!$B$11,Paramètres!$A$1:$I$89,5,0)</f>
        <v>222.16291500000003</v>
      </c>
      <c r="BF59" s="13">
        <f t="shared" si="37"/>
        <v>54.58471660275751</v>
      </c>
      <c r="BG59" s="20">
        <f t="shared" si="7"/>
        <v>482.00212504146936</v>
      </c>
      <c r="BH59" s="59">
        <f t="shared" si="8"/>
        <v>758.13369967744688</v>
      </c>
      <c r="BI59" s="59">
        <f ca="1">AVERAGE(OFFSET($BH$3,0,0,'Données projet'!$E$11+1,1))-AVERAGE(OFFSET($H$3,0,0,'Données projet'!$E$11+1,1))</f>
        <v>674.33345465979289</v>
      </c>
      <c r="BJ59" s="59">
        <f t="shared" si="38"/>
        <v>206.09542990296671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29.10424346584589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29.10424346584589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65.308611264357509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10.118749999999999</v>
      </c>
      <c r="BY59" s="12">
        <f>IF('Données projet'!$A$114&gt;35,BY58+BX59-CG58,IF(A59&lt;'Données projet'!$A$114,$BV$205^A59,IF(A59='Données projet'!$A$114,'Données projet'!$B$114,BY58+BX59-CG58)))</f>
        <v>233.46250000000001</v>
      </c>
      <c r="BZ59" s="13">
        <f>BY59*VLOOKUP('Données projet'!$B$12,Paramètres!$A$1:$I$89,3,0)*VLOOKUP('Données projet'!$B$12,Paramètres!$A$1:$I$89,5,0)</f>
        <v>265.86709500000001</v>
      </c>
      <c r="CA59" s="13">
        <f t="shared" si="39"/>
        <v>63.971376663278058</v>
      </c>
      <c r="CB59" s="20">
        <f t="shared" si="10"/>
        <v>574.46867148020931</v>
      </c>
      <c r="CC59" s="59">
        <f t="shared" si="11"/>
        <v>850.60024611618678</v>
      </c>
      <c r="CD59" s="59">
        <f ca="1">AVERAGE(OFFSET($CC$3,0,0,'Données projet'!$E$12+1,1))-AVERAGE(OFFSET($H$3,0,0,'Données projet'!$E$12+1,1))</f>
        <v>792.99561449396947</v>
      </c>
      <c r="CE59" s="59">
        <f t="shared" si="40"/>
        <v>236.67982295656702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34.82966840994672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34.82966840994672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65.308611264357509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10.118749999999999</v>
      </c>
      <c r="CT59" s="12">
        <f>IF('Données projet'!$A$140&gt;35,CT58+CS59-DB58,IF(A59&lt;'Données projet'!$A$140,$CQ$205^A59,IF(A59='Données projet'!$A$140,'Données projet'!$B$140,CT58+CS59-DB58)))</f>
        <v>233.46250000000001</v>
      </c>
      <c r="CU59" s="17">
        <f>CT59*VLOOKUP('Données projet'!$B$13,Paramètres!$A$1:$I$89,3,0)*VLOOKUP('Données projet'!$B$13,Paramètres!$A$1:$I$89,5,0)</f>
        <v>254.94104999999999</v>
      </c>
      <c r="CV59" s="13">
        <f t="shared" si="41"/>
        <v>61.642784150966996</v>
      </c>
      <c r="CW59" s="20">
        <f t="shared" si="13"/>
        <v>551.38351114626744</v>
      </c>
      <c r="CX59" s="59">
        <f t="shared" si="14"/>
        <v>827.51508578224502</v>
      </c>
      <c r="CY59" s="59">
        <f ca="1">AVERAGE(OFFSET($CX$3,0,0,'Données projet'!$E$13+1,1))-AVERAGE(OFFSET($H$3,0,0,'Données projet'!$E$13+1,1))</f>
        <v>763.36868301262712</v>
      </c>
      <c r="CZ59" s="59">
        <f t="shared" si="42"/>
        <v>229.04531240965548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33.398312173921511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33.398312173921511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65.308611264357509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6.6</v>
      </c>
      <c r="DO59" s="12">
        <f>IF('Données projet'!$A$166&gt;35,DO58+DN59-DW58,IF(A59&lt;'Données projet'!$A$166,$DL$205^A59,IF(A59='Données projet'!$A$166,'Données projet'!$B$166,DO58+DN59-DW58)))</f>
        <v>219.60000000000011</v>
      </c>
      <c r="DP59" s="17">
        <f>DO59*VLOOKUP('Données projet'!$B$14,Paramètres!$A$1:$I$89,3,0)*VLOOKUP('Données projet'!$B$14,Paramètres!$A$1:$I$89,5,0)</f>
        <v>191.84256000000011</v>
      </c>
      <c r="DQ59" s="13">
        <f t="shared" si="43"/>
        <v>47.947087613384845</v>
      </c>
      <c r="DR59" s="20">
        <f t="shared" si="16"/>
        <v>417.6336362599788</v>
      </c>
      <c r="DS59" s="59">
        <f t="shared" si="17"/>
        <v>693.76521089595633</v>
      </c>
      <c r="DT59" s="59">
        <f ca="1">AVERAGE(OFFSET($DS$3,0,0,'Données projet'!$E$14+1,1))-AVERAGE(OFFSET($H$3,0,0,'Données projet'!$E$14+1,1))</f>
        <v>396.6970447595329</v>
      </c>
      <c r="DU59" s="59">
        <f t="shared" si="44"/>
        <v>369.61271293069467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49.073836397872697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49.073836397872697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65.308611264357509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</v>
      </c>
      <c r="EJ59" s="12">
        <f>IF('Données projet'!$A$192&gt;35,EJ58+EI59-ER58,IF(A59&lt;'Données projet'!$A$192,$EG$205^A59,IF(A59='Données projet'!$A$192,'Données projet'!$B$192,EJ58+EI59-ER58)))</f>
        <v>201.00000000000003</v>
      </c>
      <c r="EK59" s="17">
        <f>EJ59*VLOOKUP('Données projet'!$B$15,Paramètres!$A$1:$I$89,3,0)*VLOOKUP('Données projet'!$B$15,Paramètres!$A$1:$I$89,5,0)</f>
        <v>210.08520000000004</v>
      </c>
      <c r="EL59" s="13">
        <f t="shared" si="45"/>
        <v>51.954203602341138</v>
      </c>
      <c r="EM59" s="20">
        <f t="shared" si="19"/>
        <v>456.38529460741091</v>
      </c>
      <c r="EN59" s="59">
        <f t="shared" si="20"/>
        <v>732.51686924338844</v>
      </c>
      <c r="EO59" s="59">
        <f ca="1">AVERAGE(OFFSET($EN$3,0,0,'Données projet'!$E$15+1,1))-AVERAGE(OFFSET($H$3,0,0,'Données projet'!$E$15+1,1))</f>
        <v>431.09356354216391</v>
      </c>
      <c r="EP59" s="59">
        <f t="shared" si="46"/>
        <v>386.91437941921049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50.802434203744319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50.802434203744319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65.308611264357509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13.559999999999995</v>
      </c>
      <c r="FE59" s="12">
        <f>IF('Données projet'!$A$218&gt;35,FE58+FD59-FM58,IF(A59&lt;'Données projet'!$A$218,$FB$205^A59,IF(A59='Données projet'!$A$218,'Données projet'!$B$218,FE58+FD59-FM58)))</f>
        <v>319.46000000000004</v>
      </c>
      <c r="FF59" s="17">
        <f>FE59*VLOOKUP('Données projet'!$B$16,Paramètres!$A$1:$I$89,3,0)*VLOOKUP('Données projet'!$B$16,Paramètres!$A$1:$I$89,5,0)</f>
        <v>214.29376800000003</v>
      </c>
      <c r="FG59" s="13">
        <f t="shared" si="47"/>
        <v>52.872773880327863</v>
      </c>
      <c r="FH59" s="20">
        <f t="shared" si="22"/>
        <v>465.31506044157101</v>
      </c>
      <c r="FI59" s="59">
        <f t="shared" si="23"/>
        <v>741.44663507754854</v>
      </c>
      <c r="FJ59" s="59">
        <f ca="1">AVERAGE(OFFSET($FI$3,0,0,'Données projet'!$E$16+1,1))-AVERAGE(OFFSET($H$3,0,0,'Données projet'!$E$16+1,1))</f>
        <v>552.1327469597087</v>
      </c>
      <c r="FK59" s="59">
        <f t="shared" si="48"/>
        <v>208.33496548935977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48.765553649012247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48.765553649012247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65.308611264357509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>
        <f>VLOOKUP(A59,'Données projet'!$A$243:$I$263,2,0)</f>
        <v>384.15</v>
      </c>
      <c r="FX59" s="12">
        <f>VLOOKUP(A59,'Données projet'!$A$243:$I$263,9,0)</f>
        <v>16.972857142857134</v>
      </c>
      <c r="FY59" s="12">
        <f t="array" ref="FY59">INDEX(FX:FX,MIN(IF(ISNUMBER(FX59:FX255),ROW(FX59:FX255),"")))</f>
        <v>16.972857142857134</v>
      </c>
      <c r="FZ59" s="12">
        <f>IF('Données projet'!$A$244&gt;35,FZ58+FY59-GH58,IF(A59&lt;'Données projet'!$A$244,$FW$205^A59,IF(A59='Données projet'!$A$244,'Données projet'!$B$244,FZ58+FY59-GH58)))</f>
        <v>384.15000000000043</v>
      </c>
      <c r="GA59" s="17">
        <f>FZ59*VLOOKUP('Données projet'!$B$17,Paramètres!$A$1:$I$89,3,0)*VLOOKUP('Données projet'!$B$17,Paramètres!$A$1:$I$89,5,0)</f>
        <v>179.78220000000022</v>
      </c>
      <c r="GB59" s="13">
        <f t="shared" si="49"/>
        <v>45.273726265350682</v>
      </c>
      <c r="GC59" s="20">
        <f t="shared" si="25"/>
        <v>391.9724049121528</v>
      </c>
      <c r="GD59" s="59">
        <f t="shared" si="26"/>
        <v>668.10397954813038</v>
      </c>
      <c r="GE59" s="59">
        <f ca="1">AVERAGE(OFFSET($GD$3,0,0,'Données projet'!$E$17+1,1))-AVERAGE(OFFSET($H$3,0,0,'Données projet'!$E$17+1,1))</f>
        <v>337.47103484642059</v>
      </c>
      <c r="GF59" s="59">
        <f t="shared" si="50"/>
        <v>252.98767501756402</v>
      </c>
      <c r="GG59" s="15">
        <f>IF(ISNA(VLOOKUP(A59,'Données projet'!$A$243:$I$263,3,0)),0,VLOOKUP(A59,'Données projet'!$A$243:$I$263,3,0))</f>
        <v>3</v>
      </c>
      <c r="GH59" s="15">
        <f>IF(ISNA(VLOOKUP(A59,'Données projet'!$A$243:$I$263,4,0)),0,VLOOKUP(A59,'Données projet'!$A$243:$I$263,4,0))</f>
        <v>79.39</v>
      </c>
      <c r="GI59" s="16">
        <f>IF(ISNA(VLOOKUP(A59,'Données projet'!$A$243:$I$263,5,0)),0%,VLOOKUP(A59,'Données projet'!$A$243:$I$263,5,0)*VLOOKUP('Données projet'!$B$17,Paramètres!$A$1:$I$89,7,0))</f>
        <v>0.55000000000000004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104.07975859095349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104.07975859095349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65.308611264357509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2.5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9.1666666666666661</v>
      </c>
      <c r="H60" s="66">
        <f t="shared" si="1"/>
        <v>220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65.389996370546953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369.00000000000011</v>
      </c>
      <c r="O60" s="13">
        <f>N60*VLOOKUP('Données projet'!$B$9,Paramètres!$A$1:$I$89,3,0)*VLOOKUP('Données projet'!$B$9,Paramètres!$A$1:$I$89,5,0)</f>
        <v>333.87120000000004</v>
      </c>
      <c r="P60" s="13">
        <f t="shared" si="33"/>
        <v>78.232360111376309</v>
      </c>
      <c r="Q60" s="20">
        <f t="shared" si="53"/>
        <v>717.74703386064709</v>
      </c>
      <c r="R60" s="59">
        <f t="shared" si="0"/>
        <v>994.17702055265261</v>
      </c>
      <c r="S60" s="59">
        <f ca="1">AVERAGE(OFFSET($R$3,0,0,'Données projet'!$E$9+1,1))-AVERAGE(OFFSET($H$3,0,0,'Données projet'!$E$9+1,1))</f>
        <v>441.35963046694803</v>
      </c>
      <c r="T60" s="59">
        <f t="shared" si="34"/>
        <v>620.99339242993983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6.1929947659362128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6.1929947659362128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65.389996370546953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4</v>
      </c>
      <c r="AI60" s="13">
        <f>IF('Données projet'!$A$62&gt;35,AI59+AH60-AQ59,IF(A60&lt;'Données projet'!$A$62,$AF$205^A60,IF(A60='Données projet'!$A$62,'Données projet'!$B$62,AI59+AH60-AQ59)))</f>
        <v>182</v>
      </c>
      <c r="AJ60" s="13">
        <f>AI60*VLOOKUP('Données projet'!$B$10,Paramètres!$A$1:$I$89,3,0)*VLOOKUP('Données projet'!$B$10,Paramètres!$A$1:$I$89,5,0)</f>
        <v>158.99520000000004</v>
      </c>
      <c r="AK60" s="13">
        <f t="shared" si="35"/>
        <v>40.615796933386044</v>
      </c>
      <c r="AL60" s="20">
        <f t="shared" si="4"/>
        <v>347.65581965898076</v>
      </c>
      <c r="AM60" s="59">
        <f t="shared" si="5"/>
        <v>624.08580635098633</v>
      </c>
      <c r="AN60" s="59">
        <f ca="1">AVERAGE(OFFSET($AM$3,0,0,'Données projet'!$E$10+1,1))-AVERAGE(OFFSET($H$3,0,0,'Données projet'!$E$10+1,1))</f>
        <v>273.89085939326111</v>
      </c>
      <c r="AO60" s="59">
        <f t="shared" si="36"/>
        <v>266.46247641705179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33.097086687539665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33.097086687539665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65.389996370546953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10.118749999999999</v>
      </c>
      <c r="BD60" s="12">
        <f>IF('Données projet'!$A$88&gt;35,BD59+BC60-BL59,IF(A60&lt;'Données projet'!$A$88,$BA$205^A60,IF(A60='Données projet'!$A$88,'Données projet'!$B$88,BD59+BC60-BL59)))</f>
        <v>243.58125000000001</v>
      </c>
      <c r="BE60" s="13">
        <f>BD60*VLOOKUP('Données projet'!$B$11,Paramètres!$A$1:$I$89,3,0)*VLOOKUP('Données projet'!$B$11,Paramètres!$A$1:$I$89,5,0)</f>
        <v>231.79191750000001</v>
      </c>
      <c r="BF60" s="13">
        <f t="shared" si="37"/>
        <v>56.669960812295315</v>
      </c>
      <c r="BG60" s="20">
        <f t="shared" si="7"/>
        <v>502.40443806058096</v>
      </c>
      <c r="BH60" s="59">
        <f t="shared" si="8"/>
        <v>778.83442475258653</v>
      </c>
      <c r="BI60" s="59">
        <f ca="1">AVERAGE(OFFSET($BH$3,0,0,'Données projet'!$E$11+1,1))-AVERAGE(OFFSET($H$3,0,0,'Données projet'!$E$11+1,1))</f>
        <v>674.33345465979289</v>
      </c>
      <c r="BJ60" s="59">
        <f t="shared" si="38"/>
        <v>206.09542990296671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28.533527003316319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28.533527003316319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65.389996370546953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10.118749999999999</v>
      </c>
      <c r="BY60" s="12">
        <f>IF('Données projet'!$A$114&gt;35,BY59+BX60-CG59,IF(A60&lt;'Données projet'!$A$114,$BV$205^A60,IF(A60='Données projet'!$A$114,'Données projet'!$B$114,BY59+BX60-CG59)))</f>
        <v>243.58125000000001</v>
      </c>
      <c r="BZ60" s="13">
        <f>BY60*VLOOKUP('Données projet'!$B$12,Paramètres!$A$1:$I$89,3,0)*VLOOKUP('Données projet'!$B$12,Paramètres!$A$1:$I$89,5,0)</f>
        <v>277.39032750000001</v>
      </c>
      <c r="CA60" s="13">
        <f t="shared" si="39"/>
        <v>66.415209865418817</v>
      </c>
      <c r="CB60" s="20">
        <f t="shared" si="10"/>
        <v>598.79464424477112</v>
      </c>
      <c r="CC60" s="59">
        <f t="shared" si="11"/>
        <v>875.22463093677663</v>
      </c>
      <c r="CD60" s="59">
        <f ca="1">AVERAGE(OFFSET($CC$3,0,0,'Données projet'!$E$12+1,1))-AVERAGE(OFFSET($H$3,0,0,'Données projet'!$E$12+1,1))</f>
        <v>792.99561449396947</v>
      </c>
      <c r="CE60" s="59">
        <f t="shared" si="40"/>
        <v>236.67982295656702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34.146679856427724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34.146679856427724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65.389996370546953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10.118749999999999</v>
      </c>
      <c r="CT60" s="12">
        <f>IF('Données projet'!$A$140&gt;35,CT59+CS60-DB59,IF(A60&lt;'Données projet'!$A$140,$CQ$205^A60,IF(A60='Données projet'!$A$140,'Données projet'!$B$140,CT59+CS60-DB59)))</f>
        <v>243.58125000000001</v>
      </c>
      <c r="CU60" s="17">
        <f>CT60*VLOOKUP('Données projet'!$B$13,Paramètres!$A$1:$I$89,3,0)*VLOOKUP('Données projet'!$B$13,Paramètres!$A$1:$I$89,5,0)</f>
        <v>265.990725</v>
      </c>
      <c r="CV60" s="13">
        <f t="shared" si="41"/>
        <v>63.997660510334271</v>
      </c>
      <c r="CW60" s="20">
        <f t="shared" si="13"/>
        <v>574.72977143049877</v>
      </c>
      <c r="CX60" s="59">
        <f t="shared" si="14"/>
        <v>851.15975812250429</v>
      </c>
      <c r="CY60" s="59">
        <f ca="1">AVERAGE(OFFSET($CX$3,0,0,'Données projet'!$E$13+1,1))-AVERAGE(OFFSET($H$3,0,0,'Données projet'!$E$13+1,1))</f>
        <v>763.36868301262712</v>
      </c>
      <c r="CZ60" s="59">
        <f t="shared" si="42"/>
        <v>229.04531240965548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32.74339164314987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32.74339164314987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65.389996370546953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6.6</v>
      </c>
      <c r="DO60" s="12">
        <f>IF('Données projet'!$A$166&gt;35,DO59+DN60-DW59,IF(A60&lt;'Données projet'!$A$166,$DL$205^A60,IF(A60='Données projet'!$A$166,'Données projet'!$B$166,DO59+DN60-DW59)))</f>
        <v>226.2000000000001</v>
      </c>
      <c r="DP60" s="17">
        <f>DO60*VLOOKUP('Données projet'!$B$14,Paramètres!$A$1:$I$89,3,0)*VLOOKUP('Données projet'!$B$14,Paramètres!$A$1:$I$89,5,0)</f>
        <v>197.60832000000011</v>
      </c>
      <c r="DQ60" s="13">
        <f t="shared" si="43"/>
        <v>49.218181392381403</v>
      </c>
      <c r="DR60" s="20">
        <f t="shared" si="16"/>
        <v>429.88948992506448</v>
      </c>
      <c r="DS60" s="59">
        <f t="shared" si="17"/>
        <v>706.31947661706999</v>
      </c>
      <c r="DT60" s="59">
        <f ca="1">AVERAGE(OFFSET($DS$3,0,0,'Données projet'!$E$14+1,1))-AVERAGE(OFFSET($H$3,0,0,'Données projet'!$E$14+1,1))</f>
        <v>396.6970447595329</v>
      </c>
      <c r="DU60" s="59">
        <f t="shared" si="44"/>
        <v>369.61271293069467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48.11152839819507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48.11152839819507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65.389996370546953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</v>
      </c>
      <c r="EJ60" s="12">
        <f>IF('Données projet'!$A$192&gt;35,EJ59+EI60-ER59,IF(A60&lt;'Données projet'!$A$192,$EG$205^A60,IF(A60='Données projet'!$A$192,'Données projet'!$B$192,EJ59+EI60-ER59)))</f>
        <v>207.00000000000003</v>
      </c>
      <c r="EK60" s="17">
        <f>EJ60*VLOOKUP('Données projet'!$B$15,Paramètres!$A$1:$I$89,3,0)*VLOOKUP('Données projet'!$B$15,Paramètres!$A$1:$I$89,5,0)</f>
        <v>216.35640000000004</v>
      </c>
      <c r="EL60" s="13">
        <f t="shared" si="45"/>
        <v>53.322199188237285</v>
      </c>
      <c r="EM60" s="20">
        <f t="shared" si="19"/>
        <v>469.69022691951341</v>
      </c>
      <c r="EN60" s="59">
        <f t="shared" si="20"/>
        <v>746.12021361151892</v>
      </c>
      <c r="EO60" s="59">
        <f ca="1">AVERAGE(OFFSET($EN$3,0,0,'Données projet'!$E$15+1,1))-AVERAGE(OFFSET($H$3,0,0,'Données projet'!$E$15+1,1))</f>
        <v>431.09356354216391</v>
      </c>
      <c r="EP60" s="59">
        <f t="shared" si="46"/>
        <v>386.91437941921049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49.806229455434099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49.806229455434099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65.389996370546953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13.559999999999995</v>
      </c>
      <c r="FE60" s="12">
        <f>IF('Données projet'!$A$218&gt;35,FE59+FD60-FM59,IF(A60&lt;'Données projet'!$A$218,$FB$205^A60,IF(A60='Données projet'!$A$218,'Données projet'!$B$218,FE59+FD60-FM59)))</f>
        <v>333.02000000000004</v>
      </c>
      <c r="FF60" s="17">
        <f>FE60*VLOOKUP('Données projet'!$B$16,Paramètres!$A$1:$I$89,3,0)*VLOOKUP('Données projet'!$B$16,Paramètres!$A$1:$I$89,5,0)</f>
        <v>223.38981600000005</v>
      </c>
      <c r="FG60" s="13">
        <f t="shared" si="47"/>
        <v>54.850988540582023</v>
      </c>
      <c r="FH60" s="20">
        <f t="shared" si="22"/>
        <v>484.60273457484709</v>
      </c>
      <c r="FI60" s="59">
        <f t="shared" si="23"/>
        <v>761.0327212668526</v>
      </c>
      <c r="FJ60" s="59">
        <f ca="1">AVERAGE(OFFSET($FI$3,0,0,'Données projet'!$E$16+1,1))-AVERAGE(OFFSET($H$3,0,0,'Données projet'!$E$16+1,1))</f>
        <v>552.1327469597087</v>
      </c>
      <c r="FK60" s="59">
        <f t="shared" si="48"/>
        <v>208.33496548935977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47.809290886005861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47.809290886005861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65.389996370546953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16.66</v>
      </c>
      <c r="FZ60" s="12">
        <f>IF('Données projet'!$A$244&gt;35,FZ59+FY60-GH59,IF(A60&lt;'Données projet'!$A$244,$FW$205^A60,IF(A60='Données projet'!$A$244,'Données projet'!$B$244,FZ59+FY60-GH59)))</f>
        <v>321.42000000000047</v>
      </c>
      <c r="GA60" s="17">
        <f>FZ60*VLOOKUP('Données projet'!$B$17,Paramètres!$A$1:$I$89,3,0)*VLOOKUP('Données projet'!$B$17,Paramètres!$A$1:$I$89,5,0)</f>
        <v>150.42456000000021</v>
      </c>
      <c r="GB60" s="13">
        <f t="shared" si="49"/>
        <v>38.675052527505471</v>
      </c>
      <c r="GC60" s="20">
        <f t="shared" si="25"/>
        <v>329.34849181873909</v>
      </c>
      <c r="GD60" s="59">
        <f t="shared" si="26"/>
        <v>605.77847851074466</v>
      </c>
      <c r="GE60" s="59">
        <f ca="1">AVERAGE(OFFSET($GD$3,0,0,'Données projet'!$E$17+1,1))-AVERAGE(OFFSET($H$3,0,0,'Données projet'!$E$17+1,1))</f>
        <v>337.47103484642059</v>
      </c>
      <c r="GF60" s="59">
        <f t="shared" si="50"/>
        <v>252.98767501756402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102.03881800736927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102.03881800736927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65.389996370546953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2.5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9.1666666666666661</v>
      </c>
      <c r="H61" s="66">
        <f t="shared" si="1"/>
        <v>220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65.469969627093874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369.00000000000011</v>
      </c>
      <c r="O61" s="13">
        <f>N61*VLOOKUP('Données projet'!$B$9,Paramètres!$A$1:$I$89,3,0)*VLOOKUP('Données projet'!$B$9,Paramètres!$A$1:$I$89,5,0)</f>
        <v>333.87120000000004</v>
      </c>
      <c r="P61" s="13">
        <f t="shared" si="33"/>
        <v>78.232360111376309</v>
      </c>
      <c r="Q61" s="20">
        <f t="shared" si="53"/>
        <v>717.74703386064709</v>
      </c>
      <c r="R61" s="59">
        <f t="shared" si="0"/>
        <v>994.47025582665788</v>
      </c>
      <c r="S61" s="59">
        <f ca="1">AVERAGE(OFFSET($R$3,0,0,'Données projet'!$E$9+1,1))-AVERAGE(OFFSET($H$3,0,0,'Données projet'!$E$9+1,1))</f>
        <v>441.35963046694803</v>
      </c>
      <c r="T61" s="59">
        <f t="shared" si="34"/>
        <v>620.99339242993983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6.0715539159300285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6.0715539159300285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65.469969627093874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4</v>
      </c>
      <c r="AI61" s="13">
        <f>IF('Données projet'!$A$62&gt;35,AI60+AH61-AQ60,IF(A61&lt;'Données projet'!$A$62,$AF$205^A61,IF(A61='Données projet'!$A$62,'Données projet'!$B$62,AI60+AH61-AQ60)))</f>
        <v>186</v>
      </c>
      <c r="AJ61" s="13">
        <f>AI61*VLOOKUP('Données projet'!$B$10,Paramètres!$A$1:$I$89,3,0)*VLOOKUP('Données projet'!$B$10,Paramètres!$A$1:$I$89,5,0)</f>
        <v>162.48960000000002</v>
      </c>
      <c r="AK61" s="13">
        <f t="shared" si="35"/>
        <v>41.403546033820696</v>
      </c>
      <c r="AL61" s="20">
        <f t="shared" si="4"/>
        <v>355.11389600890442</v>
      </c>
      <c r="AM61" s="59">
        <f t="shared" si="5"/>
        <v>631.83711797491526</v>
      </c>
      <c r="AN61" s="59">
        <f ca="1">AVERAGE(OFFSET($AM$3,0,0,'Données projet'!$E$10+1,1))-AVERAGE(OFFSET($H$3,0,0,'Données projet'!$E$10+1,1))</f>
        <v>273.89085939326111</v>
      </c>
      <c r="AO61" s="59">
        <f t="shared" si="36"/>
        <v>266.46247641705179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32.448073004826568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32.448073004826568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65.469969627093874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10.118749999999999</v>
      </c>
      <c r="BC61" s="12">
        <f t="array" ref="BC61">INDEX(BB:BB,MIN(IF(ISNUMBER(BB61:BB257),ROW(BB61:BB257),"")))</f>
        <v>10.118749999999999</v>
      </c>
      <c r="BD61" s="12">
        <f>IF('Données projet'!$A$88&gt;35,BD60+BC61-BL60,IF(A61&lt;'Données projet'!$A$88,$BA$205^A61,IF(A61='Données projet'!$A$88,'Données projet'!$B$88,BD60+BC61-BL60)))</f>
        <v>253.70000000000002</v>
      </c>
      <c r="BE61" s="13">
        <f>BD61*VLOOKUP('Données projet'!$B$11,Paramètres!$A$1:$I$89,3,0)*VLOOKUP('Données projet'!$B$11,Paramètres!$A$1:$I$89,5,0)</f>
        <v>241.42092000000002</v>
      </c>
      <c r="BF61" s="13">
        <f t="shared" si="37"/>
        <v>58.745143231289255</v>
      </c>
      <c r="BG61" s="20">
        <f t="shared" si="7"/>
        <v>522.78922679449545</v>
      </c>
      <c r="BH61" s="59">
        <f t="shared" si="8"/>
        <v>799.51244876050623</v>
      </c>
      <c r="BI61" s="59">
        <f ca="1">AVERAGE(OFFSET($BH$3,0,0,'Données projet'!$E$11+1,1))-AVERAGE(OFFSET($H$3,0,0,'Données projet'!$E$11+1,1))</f>
        <v>674.33345465979289</v>
      </c>
      <c r="BJ61" s="59">
        <f t="shared" si="38"/>
        <v>206.09542990296671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0.43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48.297872392272851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48.297872392272851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65.469969627093874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253.7</v>
      </c>
      <c r="BW61" s="12">
        <f>VLOOKUP(A61,'Données projet'!$A$113:$I$133,9,0)</f>
        <v>10.118749999999999</v>
      </c>
      <c r="BX61" s="12">
        <f t="array" ref="BX61">INDEX(BW:BW,MIN(IF(ISNUMBER(BW61:BW257),ROW(BW61:BW257),"")))</f>
        <v>10.118749999999999</v>
      </c>
      <c r="BY61" s="12">
        <f>IF('Données projet'!$A$114&gt;35,BY60+BX61-CG60,IF(A61&lt;'Données projet'!$A$114,$BV$205^A61,IF(A61='Données projet'!$A$114,'Données projet'!$B$114,BY60+BX61-CG60)))</f>
        <v>253.70000000000002</v>
      </c>
      <c r="BZ61" s="13">
        <f>BY61*VLOOKUP('Données projet'!$B$12,Paramètres!$A$1:$I$89,3,0)*VLOOKUP('Données projet'!$B$12,Paramètres!$A$1:$I$89,5,0)</f>
        <v>288.91356000000002</v>
      </c>
      <c r="CA61" s="13">
        <f t="shared" si="39"/>
        <v>68.847251001339458</v>
      </c>
      <c r="CB61" s="20">
        <f t="shared" si="10"/>
        <v>623.10007916066616</v>
      </c>
      <c r="CC61" s="59">
        <f t="shared" si="11"/>
        <v>899.82330112667705</v>
      </c>
      <c r="CD61" s="59">
        <f ca="1">AVERAGE(OFFSET($CC$3,0,0,'Données projet'!$E$12+1,1))-AVERAGE(OFFSET($H$3,0,0,'Données projet'!$E$12+1,1))</f>
        <v>792.99561449396947</v>
      </c>
      <c r="CE61" s="59">
        <f t="shared" si="40"/>
        <v>236.67982295656702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44.93</v>
      </c>
      <c r="CH61" s="16">
        <f>IF(ISNA(VLOOKUP(A61,'Données projet'!$A$113:$I$133,5,0)),0%,VLOOKUP(A61,'Données projet'!$A$113:$I$133,5,0)*VLOOKUP('Données projet'!$B$12,Paramètres!$A$1:$I$89,7,0))</f>
        <v>0.43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57.799093190752757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57.799093190752757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65.469969627093874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253.7</v>
      </c>
      <c r="CR61" s="12">
        <f>VLOOKUP(A61,'Données projet'!$A$139:$I$159,9,0)</f>
        <v>10.118749999999999</v>
      </c>
      <c r="CS61" s="12">
        <f t="array" ref="CS61">INDEX(CR:CR,MIN(IF(ISNUMBER(CR61:CR257),ROW(CR61:CR257),"")))</f>
        <v>10.118749999999999</v>
      </c>
      <c r="CT61" s="12">
        <f>IF('Données projet'!$A$140&gt;35,CT60+CS61-DB60,IF(A61&lt;'Données projet'!$A$140,$CQ$205^A61,IF(A61='Données projet'!$A$140,'Données projet'!$B$140,CT60+CS61-DB60)))</f>
        <v>253.70000000000002</v>
      </c>
      <c r="CU61" s="17">
        <f>CT61*VLOOKUP('Données projet'!$B$13,Paramètres!$A$1:$I$89,3,0)*VLOOKUP('Données projet'!$B$13,Paramètres!$A$1:$I$89,5,0)</f>
        <v>277.04040000000003</v>
      </c>
      <c r="CV61" s="13">
        <f t="shared" si="41"/>
        <v>66.341174041033128</v>
      </c>
      <c r="CW61" s="20">
        <f t="shared" si="13"/>
        <v>598.05624145479942</v>
      </c>
      <c r="CX61" s="59">
        <f t="shared" si="14"/>
        <v>874.77946342081032</v>
      </c>
      <c r="CY61" s="59">
        <f ca="1">AVERAGE(OFFSET($CX$3,0,0,'Données projet'!$E$13+1,1))-AVERAGE(OFFSET($H$3,0,0,'Données projet'!$E$13+1,1))</f>
        <v>763.36868301262712</v>
      </c>
      <c r="CZ61" s="59">
        <f t="shared" si="42"/>
        <v>229.04531240965548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44.93</v>
      </c>
      <c r="DC61" s="16">
        <f>IF(ISNA(VLOOKUP(A61,'Données projet'!$A$139:$I$159,5,0)),0%,VLOOKUP(A61,'Données projet'!$A$139:$I$159,5,0)*VLOOKUP('Données projet'!$B$13,Paramètres!$A$1:$I$89,7,0))</f>
        <v>0.43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55.423787991132784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55.423787991132784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65.469969627093874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6.6</v>
      </c>
      <c r="DO61" s="12">
        <f>IF('Données projet'!$A$166&gt;35,DO60+DN61-DW60,IF(A61&lt;'Données projet'!$A$166,$DL$205^A61,IF(A61='Données projet'!$A$166,'Données projet'!$B$166,DO60+DN61-DW60)))</f>
        <v>232.8000000000001</v>
      </c>
      <c r="DP61" s="17">
        <f>DO61*VLOOKUP('Données projet'!$B$14,Paramètres!$A$1:$I$89,3,0)*VLOOKUP('Données projet'!$B$14,Paramètres!$A$1:$I$89,5,0)</f>
        <v>203.37408000000013</v>
      </c>
      <c r="DQ61" s="13">
        <f t="shared" si="43"/>
        <v>50.484964849140624</v>
      </c>
      <c r="DR61" s="20">
        <f t="shared" si="16"/>
        <v>442.1378364455868</v>
      </c>
      <c r="DS61" s="59">
        <f t="shared" si="17"/>
        <v>718.8610584115977</v>
      </c>
      <c r="DT61" s="59">
        <f ca="1">AVERAGE(OFFSET($DS$3,0,0,'Données projet'!$E$14+1,1))-AVERAGE(OFFSET($H$3,0,0,'Données projet'!$E$14+1,1))</f>
        <v>396.6970447595329</v>
      </c>
      <c r="DU61" s="59">
        <f t="shared" si="44"/>
        <v>369.61271293069467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47.168090671441199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47.168090671441199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65.469969627093874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</v>
      </c>
      <c r="EJ61" s="12">
        <f>IF('Données projet'!$A$192&gt;35,EJ60+EI61-ER60,IF(A61&lt;'Données projet'!$A$192,$EG$205^A61,IF(A61='Données projet'!$A$192,'Données projet'!$B$192,EJ60+EI61-ER60)))</f>
        <v>213.00000000000003</v>
      </c>
      <c r="EK61" s="17">
        <f>EJ61*VLOOKUP('Données projet'!$B$15,Paramètres!$A$1:$I$89,3,0)*VLOOKUP('Données projet'!$B$15,Paramètres!$A$1:$I$89,5,0)</f>
        <v>222.62760000000006</v>
      </c>
      <c r="EL61" s="13">
        <f t="shared" si="45"/>
        <v>54.685586371535265</v>
      </c>
      <c r="EM61" s="20">
        <f t="shared" si="19"/>
        <v>482.98713293042402</v>
      </c>
      <c r="EN61" s="59">
        <f t="shared" si="20"/>
        <v>759.71035489643486</v>
      </c>
      <c r="EO61" s="59">
        <f ca="1">AVERAGE(OFFSET($EN$3,0,0,'Données projet'!$E$15+1,1))-AVERAGE(OFFSET($H$3,0,0,'Données projet'!$E$15+1,1))</f>
        <v>431.09356354216391</v>
      </c>
      <c r="EP61" s="59">
        <f t="shared" si="46"/>
        <v>386.91437941921049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48.82955967461335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48.82955967461335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65.469969627093874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>
        <f>VLOOKUP(A61,'Données projet'!$A$217:$I$237,2,0)</f>
        <v>346.58</v>
      </c>
      <c r="FC61" s="12">
        <f>VLOOKUP(A61,'Données projet'!$A$217:$I$237,9,0)</f>
        <v>13.559999999999995</v>
      </c>
      <c r="FD61" s="12">
        <f t="array" ref="FD61">INDEX(FC:FC,MIN(IF(ISNUMBER(FC61:FC257),ROW(FC61:FC257),"")))</f>
        <v>13.559999999999995</v>
      </c>
      <c r="FE61" s="12">
        <f>IF('Données projet'!$A$218&gt;35,FE60+FD61-FM60,IF(A61&lt;'Données projet'!$A$218,$FB$205^A61,IF(A61='Données projet'!$A$218,'Données projet'!$B$218,FE60+FD61-FM60)))</f>
        <v>346.58000000000004</v>
      </c>
      <c r="FF61" s="17">
        <f>FE61*VLOOKUP('Données projet'!$B$16,Paramètres!$A$1:$I$89,3,0)*VLOOKUP('Données projet'!$B$16,Paramètres!$A$1:$I$89,5,0)</f>
        <v>232.48586400000002</v>
      </c>
      <c r="FG61" s="13">
        <f t="shared" si="47"/>
        <v>56.819846693877139</v>
      </c>
      <c r="FH61" s="20">
        <f t="shared" si="22"/>
        <v>503.87411279183601</v>
      </c>
      <c r="FI61" s="59">
        <f t="shared" si="23"/>
        <v>780.59733475784685</v>
      </c>
      <c r="FJ61" s="59">
        <f ca="1">AVERAGE(OFFSET($FI$3,0,0,'Données projet'!$E$16+1,1))-AVERAGE(OFFSET($H$3,0,0,'Données projet'!$E$16+1,1))</f>
        <v>552.1327469597087</v>
      </c>
      <c r="FK61" s="59">
        <f t="shared" si="48"/>
        <v>208.33496548935977</v>
      </c>
      <c r="FL61" s="15">
        <f>IF(ISNA(VLOOKUP(A61,'Données projet'!$A$217:$I$237,3,0)),0,VLOOKUP(A61,'Données projet'!$A$217:$I$237,3,0))</f>
        <v>4</v>
      </c>
      <c r="FM61" s="15">
        <f>IF(ISNA(VLOOKUP(A61,'Données projet'!$A$217:$I$237,4,0)),0,VLOOKUP(A61,'Données projet'!$A$217:$I$237,4,0))</f>
        <v>62.16</v>
      </c>
      <c r="FN61" s="16">
        <f>IF(ISNA(VLOOKUP(A61,'Données projet'!$A$217:$I$237,5,0)),0%,VLOOKUP(A61,'Données projet'!$A$217:$I$237,5,0)*VLOOKUP('Données projet'!$B$16,Paramètres!$A$1:$I$89,7,0))</f>
        <v>0.53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71.301980827923927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71.301980827923927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65.469969627093874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16.66</v>
      </c>
      <c r="FZ61" s="12">
        <f>IF('Données projet'!$A$244&gt;35,FZ60+FY61-GH60,IF(A61&lt;'Données projet'!$A$244,$FW$205^A61,IF(A61='Données projet'!$A$244,'Données projet'!$B$244,FZ60+FY61-GH60)))</f>
        <v>338.0800000000005</v>
      </c>
      <c r="GA61" s="17">
        <f>FZ61*VLOOKUP('Données projet'!$B$17,Paramètres!$A$1:$I$89,3,0)*VLOOKUP('Données projet'!$B$17,Paramètres!$A$1:$I$89,5,0)</f>
        <v>158.22144000000023</v>
      </c>
      <c r="GB61" s="13">
        <f t="shared" si="49"/>
        <v>40.441095623793032</v>
      </c>
      <c r="GC61" s="20">
        <f t="shared" si="25"/>
        <v>346.0039162114399</v>
      </c>
      <c r="GD61" s="59">
        <f t="shared" si="26"/>
        <v>622.7271381774508</v>
      </c>
      <c r="GE61" s="59">
        <f ca="1">AVERAGE(OFFSET($GD$3,0,0,'Données projet'!$E$17+1,1))-AVERAGE(OFFSET($H$3,0,0,'Données projet'!$E$17+1,1))</f>
        <v>337.47103484642059</v>
      </c>
      <c r="GF61" s="59">
        <f t="shared" si="50"/>
        <v>252.98767501756402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100.03789902377829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100.03789902377829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65.469969627093874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2.5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9.1666666666666661</v>
      </c>
      <c r="H62" s="66">
        <f t="shared" si="1"/>
        <v>220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65.548555526433105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369.00000000000011</v>
      </c>
      <c r="O62" s="13">
        <f>N62*VLOOKUP('Données projet'!$B$9,Paramètres!$A$1:$I$89,3,0)*VLOOKUP('Données projet'!$B$9,Paramètres!$A$1:$I$89,5,0)</f>
        <v>333.87120000000004</v>
      </c>
      <c r="P62" s="13">
        <f t="shared" si="33"/>
        <v>78.232360111376309</v>
      </c>
      <c r="Q62" s="20">
        <f t="shared" si="53"/>
        <v>717.74703386064709</v>
      </c>
      <c r="R62" s="59">
        <f t="shared" si="0"/>
        <v>994.75840412423508</v>
      </c>
      <c r="S62" s="59">
        <f ca="1">AVERAGE(OFFSET($R$3,0,0,'Données projet'!$E$9+1,1))-AVERAGE(OFFSET($H$3,0,0,'Données projet'!$E$9+1,1))</f>
        <v>441.35963046694803</v>
      </c>
      <c r="T62" s="59">
        <f t="shared" si="34"/>
        <v>620.99339242993983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5.9524944469208609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5.9524944469208609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65.548555526433105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4</v>
      </c>
      <c r="AI62" s="13">
        <f>IF('Données projet'!$A$62&gt;35,AI61+AH62-AQ61,IF(A62&lt;'Données projet'!$A$62,$AF$205^A62,IF(A62='Données projet'!$A$62,'Données projet'!$B$62,AI61+AH62-AQ61)))</f>
        <v>190</v>
      </c>
      <c r="AJ62" s="13">
        <f>AI62*VLOOKUP('Données projet'!$B$10,Paramètres!$A$1:$I$89,3,0)*VLOOKUP('Données projet'!$B$10,Paramètres!$A$1:$I$89,5,0)</f>
        <v>165.98400000000001</v>
      </c>
      <c r="AK62" s="13">
        <f t="shared" si="35"/>
        <v>42.189325525922243</v>
      </c>
      <c r="AL62" s="20">
        <f t="shared" si="4"/>
        <v>362.56854195764794</v>
      </c>
      <c r="AM62" s="59">
        <f t="shared" si="5"/>
        <v>639.57991222123599</v>
      </c>
      <c r="AN62" s="59">
        <f ca="1">AVERAGE(OFFSET($AM$3,0,0,'Données projet'!$E$10+1,1))-AVERAGE(OFFSET($H$3,0,0,'Données projet'!$E$10+1,1))</f>
        <v>273.89085939326111</v>
      </c>
      <c r="AO62" s="59">
        <f t="shared" si="36"/>
        <v>266.46247641705179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31.811786084572216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31.811786084572216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65.548555526433105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9.75</v>
      </c>
      <c r="BD62" s="12">
        <f>IF('Données projet'!$A$88&gt;35,BD61+BC62-BL61,IF(A62&lt;'Données projet'!$A$88,$BA$205^A62,IF(A62='Données projet'!$A$88,'Données projet'!$B$88,BD61+BC62-BL61)))</f>
        <v>218.52000000000004</v>
      </c>
      <c r="BE62" s="13">
        <f>BD62*VLOOKUP('Données projet'!$B$11,Paramètres!$A$1:$I$89,3,0)*VLOOKUP('Données projet'!$B$11,Paramètres!$A$1:$I$89,5,0)</f>
        <v>207.94363200000006</v>
      </c>
      <c r="BF62" s="13">
        <f t="shared" si="37"/>
        <v>51.485960516377354</v>
      </c>
      <c r="BG62" s="20">
        <f t="shared" si="7"/>
        <v>451.83987363269057</v>
      </c>
      <c r="BH62" s="59">
        <f t="shared" si="8"/>
        <v>728.85124389627867</v>
      </c>
      <c r="BI62" s="59">
        <f ca="1">AVERAGE(OFFSET($BH$3,0,0,'Données projet'!$E$11+1,1))-AVERAGE(OFFSET($H$3,0,0,'Données projet'!$E$11+1,1))</f>
        <v>674.33345465979289</v>
      </c>
      <c r="BJ62" s="59">
        <f t="shared" si="38"/>
        <v>206.09542990296671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47.350780573453726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47.350780573453726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65.548555526433105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9.75</v>
      </c>
      <c r="BY62" s="12">
        <f>IF('Données projet'!$A$114&gt;35,BY61+BX62-CG61,IF(A62&lt;'Données projet'!$A$114,$BV$205^A62,IF(A62='Données projet'!$A$114,'Données projet'!$B$114,BY61+BX62-CG61)))</f>
        <v>218.52000000000004</v>
      </c>
      <c r="BZ62" s="13">
        <f>BY62*VLOOKUP('Données projet'!$B$12,Paramètres!$A$1:$I$89,3,0)*VLOOKUP('Données projet'!$B$12,Paramètres!$A$1:$I$89,5,0)</f>
        <v>248.85057600000005</v>
      </c>
      <c r="CA62" s="13">
        <f t="shared" si="39"/>
        <v>60.339743027949517</v>
      </c>
      <c r="CB62" s="20">
        <f t="shared" si="10"/>
        <v>538.50647230701213</v>
      </c>
      <c r="CC62" s="59">
        <f t="shared" si="11"/>
        <v>815.51784257060012</v>
      </c>
      <c r="CD62" s="59">
        <f ca="1">AVERAGE(OFFSET($CC$3,0,0,'Données projet'!$E$12+1,1))-AVERAGE(OFFSET($H$3,0,0,'Données projet'!$E$12+1,1))</f>
        <v>792.99561449396947</v>
      </c>
      <c r="CE62" s="59">
        <f t="shared" si="40"/>
        <v>236.67982295656702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56.665688227247898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56.665688227247898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65.548555526433105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9.75</v>
      </c>
      <c r="CT62" s="12">
        <f>IF('Données projet'!$A$140&gt;35,CT61+CS62-DB61,IF(A62&lt;'Données projet'!$A$140,$CQ$205^A62,IF(A62='Données projet'!$A$140,'Données projet'!$B$140,CT61+CS62-DB61)))</f>
        <v>218.52000000000004</v>
      </c>
      <c r="CU62" s="17">
        <f>CT62*VLOOKUP('Données projet'!$B$13,Paramètres!$A$1:$I$89,3,0)*VLOOKUP('Données projet'!$B$13,Paramètres!$A$1:$I$89,5,0)</f>
        <v>238.62384000000006</v>
      </c>
      <c r="CV62" s="13">
        <f t="shared" si="41"/>
        <v>58.143343932941299</v>
      </c>
      <c r="CW62" s="20">
        <f t="shared" si="13"/>
        <v>516.86951201653949</v>
      </c>
      <c r="CX62" s="59">
        <f t="shared" si="14"/>
        <v>793.88088228012748</v>
      </c>
      <c r="CY62" s="59">
        <f ca="1">AVERAGE(OFFSET($CX$3,0,0,'Données projet'!$E$13+1,1))-AVERAGE(OFFSET($H$3,0,0,'Données projet'!$E$13+1,1))</f>
        <v>763.36868301262712</v>
      </c>
      <c r="CZ62" s="59">
        <f t="shared" si="42"/>
        <v>229.04531240965548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54.336961313799364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54.336961313799364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65.548555526433105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6.6</v>
      </c>
      <c r="DO62" s="12">
        <f>IF('Données projet'!$A$166&gt;35,DO61+DN62-DW61,IF(A62&lt;'Données projet'!$A$166,$DL$205^A62,IF(A62='Données projet'!$A$166,'Données projet'!$B$166,DO61+DN62-DW61)))</f>
        <v>239.40000000000009</v>
      </c>
      <c r="DP62" s="17">
        <f>DO62*VLOOKUP('Données projet'!$B$14,Paramètres!$A$1:$I$89,3,0)*VLOOKUP('Données projet'!$B$14,Paramètres!$A$1:$I$89,5,0)</f>
        <v>209.13984000000008</v>
      </c>
      <c r="DQ62" s="13">
        <f t="shared" si="43"/>
        <v>51.747574219710266</v>
      </c>
      <c r="DR62" s="20">
        <f t="shared" si="16"/>
        <v>454.37891309932888</v>
      </c>
      <c r="DS62" s="59">
        <f t="shared" si="17"/>
        <v>731.39028336291699</v>
      </c>
      <c r="DT62" s="59">
        <f ca="1">AVERAGE(OFFSET($DS$3,0,0,'Données projet'!$E$14+1,1))-AVERAGE(OFFSET($H$3,0,0,'Données projet'!$E$14+1,1))</f>
        <v>396.6970447595329</v>
      </c>
      <c r="DU62" s="59">
        <f t="shared" si="44"/>
        <v>369.61271293069467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46.243153183068777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46.243153183068777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65.548555526433105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</v>
      </c>
      <c r="EJ62" s="12">
        <f>IF('Données projet'!$A$192&gt;35,EJ61+EI62-ER61,IF(A62&lt;'Données projet'!$A$192,$EG$205^A62,IF(A62='Données projet'!$A$192,'Données projet'!$B$192,EJ61+EI62-ER61)))</f>
        <v>219.00000000000003</v>
      </c>
      <c r="EK62" s="17">
        <f>EJ62*VLOOKUP('Données projet'!$B$15,Paramètres!$A$1:$I$89,3,0)*VLOOKUP('Données projet'!$B$15,Paramètres!$A$1:$I$89,5,0)</f>
        <v>228.89880000000002</v>
      </c>
      <c r="EL62" s="13">
        <f t="shared" si="45"/>
        <v>56.044509878204664</v>
      </c>
      <c r="EM62" s="20">
        <f t="shared" si="19"/>
        <v>496.27626470453976</v>
      </c>
      <c r="EN62" s="59">
        <f t="shared" si="20"/>
        <v>773.2876349681278</v>
      </c>
      <c r="EO62" s="59">
        <f ca="1">AVERAGE(OFFSET($EN$3,0,0,'Données projet'!$E$15+1,1))-AVERAGE(OFFSET($H$3,0,0,'Données projet'!$E$15+1,1))</f>
        <v>431.09356354216391</v>
      </c>
      <c r="EP62" s="59">
        <f t="shared" si="46"/>
        <v>386.91437941921049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47.872041792484751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47.872041792484751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65.548555526433105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13.062500000000007</v>
      </c>
      <c r="FE62" s="12">
        <f>IF('Données projet'!$A$218&gt;35,FE61+FD62-FM61,IF(A62&lt;'Données projet'!$A$218,$FB$205^A62,IF(A62='Données projet'!$A$218,'Données projet'!$B$218,FE61+FD62-FM61)))</f>
        <v>297.48250000000007</v>
      </c>
      <c r="FF62" s="17">
        <f>FE62*VLOOKUP('Données projet'!$B$16,Paramètres!$A$1:$I$89,3,0)*VLOOKUP('Données projet'!$B$16,Paramètres!$A$1:$I$89,5,0)</f>
        <v>199.55126100000004</v>
      </c>
      <c r="FG62" s="13">
        <f t="shared" si="47"/>
        <v>49.645535586393962</v>
      </c>
      <c r="FH62" s="20">
        <f t="shared" si="22"/>
        <v>434.01775405463621</v>
      </c>
      <c r="FI62" s="59">
        <f t="shared" si="23"/>
        <v>711.02912431822426</v>
      </c>
      <c r="FJ62" s="59">
        <f ca="1">AVERAGE(OFFSET($FI$3,0,0,'Données projet'!$E$16+1,1))-AVERAGE(OFFSET($H$3,0,0,'Données projet'!$E$16+1,1))</f>
        <v>552.1327469597087</v>
      </c>
      <c r="FK62" s="59">
        <f t="shared" si="48"/>
        <v>208.33496548935977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69.903792473802369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69.903792473802369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65.548555526433105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16.66</v>
      </c>
      <c r="FZ62" s="12">
        <f>IF('Données projet'!$A$244&gt;35,FZ61+FY62-GH61,IF(A62&lt;'Données projet'!$A$244,$FW$205^A62,IF(A62='Données projet'!$A$244,'Données projet'!$B$244,FZ61+FY62-GH61)))</f>
        <v>354.74000000000052</v>
      </c>
      <c r="GA62" s="17">
        <f>FZ62*VLOOKUP('Données projet'!$B$17,Paramètres!$A$1:$I$89,3,0)*VLOOKUP('Données projet'!$B$17,Paramètres!$A$1:$I$89,5,0)</f>
        <v>166.01832000000024</v>
      </c>
      <c r="GB62" s="13">
        <f t="shared" si="49"/>
        <v>42.197033391225446</v>
      </c>
      <c r="GC62" s="20">
        <f t="shared" si="25"/>
        <v>362.64174048971807</v>
      </c>
      <c r="GD62" s="59">
        <f t="shared" si="26"/>
        <v>639.65311075330612</v>
      </c>
      <c r="GE62" s="59">
        <f ca="1">AVERAGE(OFFSET($GD$3,0,0,'Données projet'!$E$17+1,1))-AVERAGE(OFFSET($H$3,0,0,'Données projet'!$E$17+1,1))</f>
        <v>337.47103484642059</v>
      </c>
      <c r="GF62" s="59">
        <f t="shared" si="50"/>
        <v>252.98767501756402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98.076216841015466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98.076216841015466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65.548555526433105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2.5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9.1666666666666661</v>
      </c>
      <c r="H63" s="66">
        <f t="shared" si="1"/>
        <v>220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65.625778136110569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369.00000000000011</v>
      </c>
      <c r="O63" s="13">
        <f>N63*VLOOKUP('Données projet'!$B$9,Paramètres!$A$1:$I$89,3,0)*VLOOKUP('Données projet'!$B$9,Paramètres!$A$1:$I$89,5,0)</f>
        <v>333.87120000000004</v>
      </c>
      <c r="P63" s="13">
        <f t="shared" si="33"/>
        <v>78.232360111376309</v>
      </c>
      <c r="Q63" s="20">
        <f t="shared" si="53"/>
        <v>717.74703386064709</v>
      </c>
      <c r="R63" s="59">
        <f t="shared" si="0"/>
        <v>995.04155369305249</v>
      </c>
      <c r="S63" s="59">
        <f ca="1">AVERAGE(OFFSET($R$3,0,0,'Données projet'!$E$9+1,1))-AVERAGE(OFFSET($H$3,0,0,'Données projet'!$E$9+1,1))</f>
        <v>441.35963046694803</v>
      </c>
      <c r="T63" s="59">
        <f t="shared" si="34"/>
        <v>620.99339242993983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5.8357696614798575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5.8357696614798575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65.625778136110569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194</v>
      </c>
      <c r="AG63" s="12">
        <f>VLOOKUP(A63,'Données projet'!$A$61:$I$81,9,0)</f>
        <v>4</v>
      </c>
      <c r="AH63" s="12">
        <f t="array" ref="AH63">INDEX(AG:AG,MIN(IF(ISNUMBER(AG63:AG259),ROW(AG63:AG259),"")))</f>
        <v>4</v>
      </c>
      <c r="AI63" s="13">
        <f>IF('Données projet'!$A$62&gt;35,AI62+AH63-AQ62,IF(A63&lt;'Données projet'!$A$62,$AF$205^A63,IF(A63='Données projet'!$A$62,'Données projet'!$B$62,AI62+AH63-AQ62)))</f>
        <v>194</v>
      </c>
      <c r="AJ63" s="13">
        <f>AI63*VLOOKUP('Données projet'!$B$10,Paramètres!$A$1:$I$89,3,0)*VLOOKUP('Données projet'!$B$10,Paramètres!$A$1:$I$89,5,0)</f>
        <v>169.47840000000002</v>
      </c>
      <c r="AK63" s="13">
        <f t="shared" si="35"/>
        <v>42.973181651930332</v>
      </c>
      <c r="AL63" s="20">
        <f t="shared" si="4"/>
        <v>370.01983804377869</v>
      </c>
      <c r="AM63" s="59">
        <f t="shared" si="5"/>
        <v>647.3143578761842</v>
      </c>
      <c r="AN63" s="59">
        <f ca="1">AVERAGE(OFFSET($AM$3,0,0,'Données projet'!$E$10+1,1))-AVERAGE(OFFSET($H$3,0,0,'Données projet'!$E$10+1,1))</f>
        <v>273.89085939326111</v>
      </c>
      <c r="AO63" s="59">
        <f t="shared" si="36"/>
        <v>266.46247641705179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9</v>
      </c>
      <c r="AR63" s="16">
        <f>IF(ISNA(VLOOKUP(A63,'Données projet'!$A$61:$I$81,5,0)),0%,VLOOKUP(A63,'Données projet'!$A$61:$I$81,5,0)*VLOOKUP('Données projet'!$B$10,Paramètres!$A$1:$I$89,7,0))</f>
        <v>0.53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35.794551028108479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35.794551028108479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65.625778136110569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9.75</v>
      </c>
      <c r="BD63" s="12">
        <f>IF('Données projet'!$A$88&gt;35,BD62+BC63-BL62,IF(A63&lt;'Données projet'!$A$88,$BA$205^A63,IF(A63='Données projet'!$A$88,'Données projet'!$B$88,BD62+BC63-BL62)))</f>
        <v>228.27000000000004</v>
      </c>
      <c r="BE63" s="13">
        <f>BD63*VLOOKUP('Données projet'!$B$11,Paramètres!$A$1:$I$89,3,0)*VLOOKUP('Données projet'!$B$11,Paramètres!$A$1:$I$89,5,0)</f>
        <v>217.22173200000003</v>
      </c>
      <c r="BF63" s="13">
        <f t="shared" si="37"/>
        <v>53.51059698665523</v>
      </c>
      <c r="BG63" s="20">
        <f t="shared" si="7"/>
        <v>471.52547298509126</v>
      </c>
      <c r="BH63" s="59">
        <f t="shared" si="8"/>
        <v>748.81999281749677</v>
      </c>
      <c r="BI63" s="59">
        <f ca="1">AVERAGE(OFFSET($BH$3,0,0,'Données projet'!$E$11+1,1))-AVERAGE(OFFSET($H$3,0,0,'Données projet'!$E$11+1,1))</f>
        <v>674.33345465979289</v>
      </c>
      <c r="BJ63" s="59">
        <f t="shared" si="38"/>
        <v>206.09542990296671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46.422260647532674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46.422260647532674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65.625778136110569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9.75</v>
      </c>
      <c r="BY63" s="12">
        <f>IF('Données projet'!$A$114&gt;35,BY62+BX63-CG62,IF(A63&lt;'Données projet'!$A$114,$BV$205^A63,IF(A63='Données projet'!$A$114,'Données projet'!$B$114,BY62+BX63-CG62)))</f>
        <v>228.27000000000004</v>
      </c>
      <c r="BZ63" s="13">
        <f>BY63*VLOOKUP('Données projet'!$B$12,Paramètres!$A$1:$I$89,3,0)*VLOOKUP('Données projet'!$B$12,Paramètres!$A$1:$I$89,5,0)</f>
        <v>259.95387600000004</v>
      </c>
      <c r="CA63" s="13">
        <f t="shared" si="39"/>
        <v>62.712546081759143</v>
      </c>
      <c r="CB63" s="20">
        <f t="shared" si="10"/>
        <v>561.97735179239714</v>
      </c>
      <c r="CC63" s="59">
        <f t="shared" si="11"/>
        <v>839.27187162480254</v>
      </c>
      <c r="CD63" s="59">
        <f ca="1">AVERAGE(OFFSET($CC$3,0,0,'Données projet'!$E$12+1,1))-AVERAGE(OFFSET($H$3,0,0,'Données projet'!$E$12+1,1))</f>
        <v>792.99561449396947</v>
      </c>
      <c r="CE63" s="59">
        <f t="shared" si="40"/>
        <v>236.67982295656702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55.554508643768607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55.554508643768607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65.625778136110569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9.75</v>
      </c>
      <c r="CT63" s="12">
        <f>IF('Données projet'!$A$140&gt;35,CT62+CS63-DB62,IF(A63&lt;'Données projet'!$A$140,$CQ$205^A63,IF(A63='Données projet'!$A$140,'Données projet'!$B$140,CT62+CS63-DB62)))</f>
        <v>228.27000000000004</v>
      </c>
      <c r="CU63" s="17">
        <f>CT63*VLOOKUP('Données projet'!$B$13,Paramètres!$A$1:$I$89,3,0)*VLOOKUP('Données projet'!$B$13,Paramètres!$A$1:$I$89,5,0)</f>
        <v>249.27084000000002</v>
      </c>
      <c r="CV63" s="13">
        <f t="shared" si="41"/>
        <v>60.429775679574341</v>
      </c>
      <c r="CW63" s="20">
        <f t="shared" si="13"/>
        <v>539.39523897525862</v>
      </c>
      <c r="CX63" s="59">
        <f t="shared" si="14"/>
        <v>816.68975880766402</v>
      </c>
      <c r="CY63" s="59">
        <f ca="1">AVERAGE(OFFSET($CX$3,0,0,'Données projet'!$E$13+1,1))-AVERAGE(OFFSET($H$3,0,0,'Données projet'!$E$13+1,1))</f>
        <v>763.36868301262712</v>
      </c>
      <c r="CZ63" s="59">
        <f t="shared" si="42"/>
        <v>229.04531240965548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53.271446644709634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53.271446644709634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65.625778136110569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246</v>
      </c>
      <c r="DM63" s="12">
        <f>VLOOKUP(A63,'Données projet'!$A$165:$I$185,9,0)</f>
        <v>6.6</v>
      </c>
      <c r="DN63" s="12">
        <f t="array" ref="DN63">INDEX(DM:DM,MIN(IF(ISNUMBER(DM63:DM259),ROW(DM63:DM259),"")))</f>
        <v>6.6</v>
      </c>
      <c r="DO63" s="12">
        <f>IF('Données projet'!$A$166&gt;35,DO62+DN63-DW62,IF(A63&lt;'Données projet'!$A$166,$DL$205^A63,IF(A63='Données projet'!$A$166,'Données projet'!$B$166,DO62+DN63-DW62)))</f>
        <v>246.00000000000009</v>
      </c>
      <c r="DP63" s="17">
        <f>DO63*VLOOKUP('Données projet'!$B$14,Paramètres!$A$1:$I$89,3,0)*VLOOKUP('Données projet'!$B$14,Paramètres!$A$1:$I$89,5,0)</f>
        <v>214.90560000000008</v>
      </c>
      <c r="DQ63" s="13">
        <f t="shared" si="43"/>
        <v>53.006137800892326</v>
      </c>
      <c r="DR63" s="20">
        <f t="shared" si="16"/>
        <v>466.61294333655428</v>
      </c>
      <c r="DS63" s="59">
        <f t="shared" si="17"/>
        <v>743.90746316895979</v>
      </c>
      <c r="DT63" s="59">
        <f ca="1">AVERAGE(OFFSET($DS$3,0,0,'Données projet'!$E$14+1,1))-AVERAGE(OFFSET($H$3,0,0,'Données projet'!$E$14+1,1))</f>
        <v>396.6970447595329</v>
      </c>
      <c r="DU63" s="59">
        <f t="shared" si="44"/>
        <v>369.61271293069467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24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55.302778845826225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55.302778845826225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65.625778136110569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225</v>
      </c>
      <c r="EH63" s="12">
        <f>VLOOKUP(A63,'Données projet'!$A$191:$I$211,9,0)</f>
        <v>6</v>
      </c>
      <c r="EI63" s="12">
        <f t="array" ref="EI63">INDEX(EH:EH,MIN(IF(ISNUMBER(EH63:EH259),ROW(EH63:EH259),"")))</f>
        <v>6</v>
      </c>
      <c r="EJ63" s="12">
        <f>IF('Données projet'!$A$192&gt;35,EJ62+EI63-ER62,IF(A63&lt;'Données projet'!$A$192,$EG$205^A63,IF(A63='Données projet'!$A$192,'Données projet'!$B$192,EJ62+EI63-ER62)))</f>
        <v>225.00000000000003</v>
      </c>
      <c r="EK63" s="17">
        <f>EJ63*VLOOKUP('Données projet'!$B$15,Paramètres!$A$1:$I$89,3,0)*VLOOKUP('Données projet'!$B$15,Paramètres!$A$1:$I$89,5,0)</f>
        <v>235.17000000000004</v>
      </c>
      <c r="EL63" s="13">
        <f t="shared" si="45"/>
        <v>57.399106052685539</v>
      </c>
      <c r="EM63" s="20">
        <f t="shared" si="19"/>
        <v>509.55785970842743</v>
      </c>
      <c r="EN63" s="59">
        <f t="shared" si="20"/>
        <v>786.85237954083289</v>
      </c>
      <c r="EO63" s="59">
        <f ca="1">AVERAGE(OFFSET($EN$3,0,0,'Données projet'!$E$15+1,1))-AVERAGE(OFFSET($H$3,0,0,'Données projet'!$E$15+1,1))</f>
        <v>431.09356354216391</v>
      </c>
      <c r="EP63" s="59">
        <f t="shared" si="46"/>
        <v>386.91437941921049</v>
      </c>
      <c r="EQ63" s="15">
        <f>IF(ISNA(VLOOKUP(A63,'Données projet'!$A$191:$I$211,3,0)),0,VLOOKUP(A63,'Données projet'!$A$191:$I$211,3,0))</f>
        <v>9</v>
      </c>
      <c r="ER63" s="15">
        <f>IF(ISNA(VLOOKUP(A63,'Données projet'!$A$191:$I$211,4,0)),0,VLOOKUP(A63,'Données projet'!$A$191:$I$211,4,0))</f>
        <v>21</v>
      </c>
      <c r="ES63" s="16">
        <f>IF(ISNA(VLOOKUP(A63,'Données projet'!$A$191:$I$211,5,0)),0%,VLOOKUP(A63,'Données projet'!$A$191:$I$211,5,0)*VLOOKUP('Données projet'!$B$15,Paramètres!$A$1:$I$89,7,0))</f>
        <v>0.43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57.366902147407643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57.366902147407643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65.625778136110569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13.062500000000007</v>
      </c>
      <c r="FE63" s="12">
        <f>IF('Données projet'!$A$218&gt;35,FE62+FD63-FM62,IF(A63&lt;'Données projet'!$A$218,$FB$205^A63,IF(A63='Données projet'!$A$218,'Données projet'!$B$218,FE62+FD63-FM62)))</f>
        <v>310.54500000000007</v>
      </c>
      <c r="FF63" s="17">
        <f>FE63*VLOOKUP('Données projet'!$B$16,Paramètres!$A$1:$I$89,3,0)*VLOOKUP('Données projet'!$B$16,Paramètres!$A$1:$I$89,5,0)</f>
        <v>208.31358600000004</v>
      </c>
      <c r="FG63" s="13">
        <f t="shared" si="47"/>
        <v>51.566889053009298</v>
      </c>
      <c r="FH63" s="20">
        <f t="shared" si="22"/>
        <v>452.62516071732449</v>
      </c>
      <c r="FI63" s="59">
        <f t="shared" si="23"/>
        <v>729.91968054972995</v>
      </c>
      <c r="FJ63" s="59">
        <f ca="1">AVERAGE(OFFSET($FI$3,0,0,'Données projet'!$E$16+1,1))-AVERAGE(OFFSET($H$3,0,0,'Données projet'!$E$16+1,1))</f>
        <v>552.1327469597087</v>
      </c>
      <c r="FK63" s="59">
        <f t="shared" si="48"/>
        <v>208.33496548935977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68.533021740494448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68.533021740494448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65.625778136110569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16.66</v>
      </c>
      <c r="FZ63" s="12">
        <f>IF('Données projet'!$A$244&gt;35,FZ62+FY63-GH62,IF(A63&lt;'Données projet'!$A$244,$FW$205^A63,IF(A63='Données projet'!$A$244,'Données projet'!$B$244,FZ62+FY63-GH62)))</f>
        <v>371.40000000000055</v>
      </c>
      <c r="GA63" s="17">
        <f>FZ63*VLOOKUP('Données projet'!$B$17,Paramètres!$A$1:$I$89,3,0)*VLOOKUP('Données projet'!$B$17,Paramètres!$A$1:$I$89,5,0)</f>
        <v>173.81520000000023</v>
      </c>
      <c r="GB63" s="13">
        <f t="shared" si="49"/>
        <v>43.943394610022267</v>
      </c>
      <c r="GC63" s="20">
        <f t="shared" si="25"/>
        <v>379.26288561245588</v>
      </c>
      <c r="GD63" s="59">
        <f t="shared" si="26"/>
        <v>656.55740544486139</v>
      </c>
      <c r="GE63" s="59">
        <f ca="1">AVERAGE(OFFSET($GD$3,0,0,'Données projet'!$E$17+1,1))-AVERAGE(OFFSET($H$3,0,0,'Données projet'!$E$17+1,1))</f>
        <v>337.47103484642059</v>
      </c>
      <c r="GF63" s="59">
        <f t="shared" si="50"/>
        <v>252.98767501756402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96.153002049348629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96.153002049348629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65.625778136110569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2.5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9.1666666666666661</v>
      </c>
      <c r="H64" s="66">
        <f t="shared" si="1"/>
        <v>220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65.701661106154006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369.00000000000011</v>
      </c>
      <c r="O64" s="13">
        <f>N64*VLOOKUP('Données projet'!$B$9,Paramètres!$A$1:$I$89,3,0)*VLOOKUP('Données projet'!$B$9,Paramètres!$A$1:$I$89,5,0)</f>
        <v>333.87120000000004</v>
      </c>
      <c r="P64" s="13">
        <f t="shared" si="33"/>
        <v>78.232360111376309</v>
      </c>
      <c r="Q64" s="20">
        <f t="shared" si="53"/>
        <v>717.74703386064709</v>
      </c>
      <c r="R64" s="59">
        <f t="shared" si="0"/>
        <v>995.31979124987845</v>
      </c>
      <c r="S64" s="59">
        <f ca="1">AVERAGE(OFFSET($R$3,0,0,'Données projet'!$E$9+1,1))-AVERAGE(OFFSET($H$3,0,0,'Données projet'!$E$9+1,1))</f>
        <v>441.35963046694803</v>
      </c>
      <c r="T64" s="59">
        <f t="shared" si="34"/>
        <v>620.99339242993983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5.7213337778862625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5.7213337778862625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65.701661106154006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3.4</v>
      </c>
      <c r="AI64" s="13">
        <f>IF('Données projet'!$A$62&gt;35,AI63+AH64-AQ63,IF(A64&lt;'Données projet'!$A$62,$AF$205^A64,IF(A64='Données projet'!$A$62,'Données projet'!$B$62,AI63+AH64-AQ63)))</f>
        <v>188.4</v>
      </c>
      <c r="AJ64" s="13">
        <f>AI64*VLOOKUP('Données projet'!$B$10,Paramètres!$A$1:$I$89,3,0)*VLOOKUP('Données projet'!$B$10,Paramètres!$A$1:$I$89,5,0)</f>
        <v>164.58624000000003</v>
      </c>
      <c r="AK64" s="13">
        <f t="shared" si="35"/>
        <v>41.875247075991886</v>
      </c>
      <c r="AL64" s="20">
        <f t="shared" si="4"/>
        <v>359.58708999068591</v>
      </c>
      <c r="AM64" s="59">
        <f t="shared" si="5"/>
        <v>637.15984737991721</v>
      </c>
      <c r="AN64" s="59">
        <f ca="1">AVERAGE(OFFSET($AM$3,0,0,'Données projet'!$E$10+1,1))-AVERAGE(OFFSET($H$3,0,0,'Données projet'!$E$10+1,1))</f>
        <v>273.89085939326111</v>
      </c>
      <c r="AO64" s="59">
        <f t="shared" si="36"/>
        <v>266.46247641705179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35.09264171496762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35.09264171496762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65.701661106154006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9.75</v>
      </c>
      <c r="BD64" s="12">
        <f>IF('Données projet'!$A$88&gt;35,BD63+BC64-BL63,IF(A64&lt;'Données projet'!$A$88,$BA$205^A64,IF(A64='Données projet'!$A$88,'Données projet'!$B$88,BD63+BC64-BL63)))</f>
        <v>238.02000000000004</v>
      </c>
      <c r="BE64" s="13">
        <f>BD64*VLOOKUP('Données projet'!$B$11,Paramètres!$A$1:$I$89,3,0)*VLOOKUP('Données projet'!$B$11,Paramètres!$A$1:$I$89,5,0)</f>
        <v>226.49983200000003</v>
      </c>
      <c r="BF64" s="13">
        <f t="shared" si="37"/>
        <v>55.525189238843865</v>
      </c>
      <c r="BG64" s="20">
        <f t="shared" si="7"/>
        <v>491.19357865765318</v>
      </c>
      <c r="BH64" s="59">
        <f t="shared" si="8"/>
        <v>768.76633604688459</v>
      </c>
      <c r="BI64" s="59">
        <f ca="1">AVERAGE(OFFSET($BH$3,0,0,'Données projet'!$E$11+1,1))-AVERAGE(OFFSET($H$3,0,0,'Données projet'!$E$11+1,1))</f>
        <v>674.33345465979289</v>
      </c>
      <c r="BJ64" s="59">
        <f t="shared" si="38"/>
        <v>206.09542990296671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45.5119484310177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45.5119484310177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65.701661106154006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9.75</v>
      </c>
      <c r="BY64" s="12">
        <f>IF('Données projet'!$A$114&gt;35,BY63+BX64-CG63,IF(A64&lt;'Données projet'!$A$114,$BV$205^A64,IF(A64='Données projet'!$A$114,'Données projet'!$B$114,BY63+BX64-CG63)))</f>
        <v>238.02000000000004</v>
      </c>
      <c r="BZ64" s="13">
        <f>BY64*VLOOKUP('Données projet'!$B$12,Paramètres!$A$1:$I$89,3,0)*VLOOKUP('Données projet'!$B$12,Paramètres!$A$1:$I$89,5,0)</f>
        <v>271.05717600000003</v>
      </c>
      <c r="CA64" s="13">
        <f t="shared" si="39"/>
        <v>65.073577663650141</v>
      </c>
      <c r="CB64" s="20">
        <f t="shared" si="10"/>
        <v>585.42772929752402</v>
      </c>
      <c r="CC64" s="59">
        <f t="shared" si="11"/>
        <v>863.00048668675538</v>
      </c>
      <c r="CD64" s="59">
        <f ca="1">AVERAGE(OFFSET($CC$3,0,0,'Données projet'!$E$12+1,1))-AVERAGE(OFFSET($H$3,0,0,'Données projet'!$E$12+1,1))</f>
        <v>792.99561449396947</v>
      </c>
      <c r="CE64" s="59">
        <f t="shared" si="40"/>
        <v>236.67982295656702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54.465118614168723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54.465118614168723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65.701661106154006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9.75</v>
      </c>
      <c r="CT64" s="12">
        <f>IF('Données projet'!$A$140&gt;35,CT63+CS64-DB63,IF(A64&lt;'Données projet'!$A$140,$CQ$205^A64,IF(A64='Données projet'!$A$140,'Données projet'!$B$140,CT63+CS64-DB63)))</f>
        <v>238.02000000000004</v>
      </c>
      <c r="CU64" s="17">
        <f>CT64*VLOOKUP('Données projet'!$B$13,Paramètres!$A$1:$I$89,3,0)*VLOOKUP('Données projet'!$B$13,Paramètres!$A$1:$I$89,5,0)</f>
        <v>259.91784000000001</v>
      </c>
      <c r="CV64" s="13">
        <f t="shared" si="41"/>
        <v>62.704864442196971</v>
      </c>
      <c r="CW64" s="20">
        <f t="shared" si="13"/>
        <v>561.90121023682639</v>
      </c>
      <c r="CX64" s="59">
        <f t="shared" si="14"/>
        <v>839.47396762605774</v>
      </c>
      <c r="CY64" s="59">
        <f ca="1">AVERAGE(OFFSET($CX$3,0,0,'Données projet'!$E$13+1,1))-AVERAGE(OFFSET($H$3,0,0,'Données projet'!$E$13+1,1))</f>
        <v>763.36868301262712</v>
      </c>
      <c r="CZ64" s="59">
        <f t="shared" si="42"/>
        <v>229.04531240965548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52.226826068380973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52.226826068380973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65.701661106154006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</v>
      </c>
      <c r="DO64" s="12">
        <f>IF('Données projet'!$A$166&gt;35,DO63+DN64-DW63,IF(A64&lt;'Données projet'!$A$166,$DL$205^A64,IF(A64='Données projet'!$A$166,'Données projet'!$B$166,DO63+DN64-DW63)))</f>
        <v>228.00000000000009</v>
      </c>
      <c r="DP64" s="17">
        <f>DO64*VLOOKUP('Données projet'!$B$14,Paramètres!$A$1:$I$89,3,0)*VLOOKUP('Données projet'!$B$14,Paramètres!$A$1:$I$89,5,0)</f>
        <v>199.18080000000012</v>
      </c>
      <c r="DQ64" s="13">
        <f t="shared" si="43"/>
        <v>49.564089376413726</v>
      </c>
      <c r="DR64" s="20">
        <f t="shared" si="16"/>
        <v>433.2306823305874</v>
      </c>
      <c r="DS64" s="59">
        <f t="shared" si="17"/>
        <v>710.8034397198187</v>
      </c>
      <c r="DT64" s="59">
        <f ca="1">AVERAGE(OFFSET($DS$3,0,0,'Données projet'!$E$14+1,1))-AVERAGE(OFFSET($H$3,0,0,'Données projet'!$E$14+1,1))</f>
        <v>396.6970447595329</v>
      </c>
      <c r="DU64" s="59">
        <f t="shared" si="44"/>
        <v>369.61271293069467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54.218325084023974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54.218325084023974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65.701661106154006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5.6</v>
      </c>
      <c r="EJ64" s="12">
        <f>IF('Données projet'!$A$192&gt;35,EJ63+EI64-ER63,IF(A64&lt;'Données projet'!$A$192,$EG$205^A64,IF(A64='Données projet'!$A$192,'Données projet'!$B$192,EJ63+EI64-ER63)))</f>
        <v>209.60000000000002</v>
      </c>
      <c r="EK64" s="17">
        <f>EJ64*VLOOKUP('Données projet'!$B$15,Paramètres!$A$1:$I$89,3,0)*VLOOKUP('Données projet'!$B$15,Paramètres!$A$1:$I$89,5,0)</f>
        <v>219.07392000000004</v>
      </c>
      <c r="EL64" s="13">
        <f t="shared" si="45"/>
        <v>53.913557419387772</v>
      </c>
      <c r="EM64" s="20">
        <f t="shared" si="19"/>
        <v>475.45318983876706</v>
      </c>
      <c r="EN64" s="59">
        <f t="shared" si="20"/>
        <v>753.02594722799836</v>
      </c>
      <c r="EO64" s="59">
        <f ca="1">AVERAGE(OFFSET($EN$3,0,0,'Données projet'!$E$15+1,1))-AVERAGE(OFFSET($H$3,0,0,'Données projet'!$E$15+1,1))</f>
        <v>431.09356354216391</v>
      </c>
      <c r="EP64" s="59">
        <f t="shared" si="46"/>
        <v>386.91437941921049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56.241972186652276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56.241972186652276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65.701661106154006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13.062500000000007</v>
      </c>
      <c r="FE64" s="12">
        <f>IF('Données projet'!$A$218&gt;35,FE63+FD64-FM63,IF(A64&lt;'Données projet'!$A$218,$FB$205^A64,IF(A64='Données projet'!$A$218,'Données projet'!$B$218,FE63+FD64-FM63)))</f>
        <v>323.60750000000007</v>
      </c>
      <c r="FF64" s="17">
        <f>FE64*VLOOKUP('Données projet'!$B$16,Paramètres!$A$1:$I$89,3,0)*VLOOKUP('Données projet'!$B$16,Paramètres!$A$1:$I$89,5,0)</f>
        <v>217.07591100000008</v>
      </c>
      <c r="FG64" s="13">
        <f t="shared" si="47"/>
        <v>53.478855352994579</v>
      </c>
      <c r="FH64" s="20">
        <f t="shared" si="22"/>
        <v>471.21621806479902</v>
      </c>
      <c r="FI64" s="59">
        <f t="shared" si="23"/>
        <v>748.78897545403038</v>
      </c>
      <c r="FJ64" s="59">
        <f ca="1">AVERAGE(OFFSET($FI$3,0,0,'Données projet'!$E$16+1,1))-AVERAGE(OFFSET($H$3,0,0,'Données projet'!$E$16+1,1))</f>
        <v>552.1327469597087</v>
      </c>
      <c r="FK64" s="59">
        <f t="shared" si="48"/>
        <v>208.33496548935977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67.189130985179105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67.189130985179105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65.701661106154006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16.66</v>
      </c>
      <c r="FZ64" s="12">
        <f>IF('Données projet'!$A$244&gt;35,FZ63+FY64-GH63,IF(A64&lt;'Données projet'!$A$244,$FW$205^A64,IF(A64='Données projet'!$A$244,'Données projet'!$B$244,FZ63+FY64-GH63)))</f>
        <v>388.06000000000057</v>
      </c>
      <c r="GA64" s="17">
        <f>FZ64*VLOOKUP('Données projet'!$B$17,Paramètres!$A$1:$I$89,3,0)*VLOOKUP('Données projet'!$B$17,Paramètres!$A$1:$I$89,5,0)</f>
        <v>181.61208000000028</v>
      </c>
      <c r="GB64" s="13">
        <f t="shared" si="49"/>
        <v>45.68065793921636</v>
      </c>
      <c r="GC64" s="20">
        <f t="shared" si="25"/>
        <v>395.86818524413565</v>
      </c>
      <c r="GD64" s="59">
        <f t="shared" si="26"/>
        <v>673.44094263336706</v>
      </c>
      <c r="GE64" s="59">
        <f ca="1">AVERAGE(OFFSET($GD$3,0,0,'Données projet'!$E$17+1,1))-AVERAGE(OFFSET($H$3,0,0,'Données projet'!$E$17+1,1))</f>
        <v>337.47103484642059</v>
      </c>
      <c r="GF64" s="59">
        <f t="shared" si="50"/>
        <v>252.98767501756402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94.267500326701196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94.267500326701196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65.701661106154006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2.5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9.1666666666666661</v>
      </c>
      <c r="H65" s="66">
        <f t="shared" si="1"/>
        <v>220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65.776227676316097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369.00000000000011</v>
      </c>
      <c r="O65" s="13">
        <f>N65*VLOOKUP('Données projet'!$B$9,Paramètres!$A$1:$I$89,3,0)*VLOOKUP('Données projet'!$B$9,Paramètres!$A$1:$I$89,5,0)</f>
        <v>333.87120000000004</v>
      </c>
      <c r="P65" s="13">
        <f t="shared" si="33"/>
        <v>78.232360111376309</v>
      </c>
      <c r="Q65" s="20">
        <f t="shared" si="53"/>
        <v>717.74703386064709</v>
      </c>
      <c r="R65" s="59">
        <f t="shared" si="0"/>
        <v>995.59320200713944</v>
      </c>
      <c r="S65" s="59">
        <f ca="1">AVERAGE(OFFSET($R$3,0,0,'Données projet'!$E$9+1,1))-AVERAGE(OFFSET($H$3,0,0,'Données projet'!$E$9+1,1))</f>
        <v>441.35963046694803</v>
      </c>
      <c r="T65" s="59">
        <f t="shared" si="34"/>
        <v>620.99339242993983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5.6091419121709416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5.6091419121709416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65.776227676316097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3.4</v>
      </c>
      <c r="AI65" s="13">
        <f>IF('Données projet'!$A$62&gt;35,AI64+AH65-AQ64,IF(A65&lt;'Données projet'!$A$62,$AF$205^A65,IF(A65='Données projet'!$A$62,'Données projet'!$B$62,AI64+AH65-AQ64)))</f>
        <v>191.8</v>
      </c>
      <c r="AJ65" s="13">
        <f>AI65*VLOOKUP('Données projet'!$B$10,Paramètres!$A$1:$I$89,3,0)*VLOOKUP('Données projet'!$B$10,Paramètres!$A$1:$I$89,5,0)</f>
        <v>167.55648000000002</v>
      </c>
      <c r="AK65" s="13">
        <f t="shared" si="35"/>
        <v>42.542296108660942</v>
      </c>
      <c r="AL65" s="20">
        <f t="shared" si="4"/>
        <v>365.92203505591783</v>
      </c>
      <c r="AM65" s="59">
        <f t="shared" si="5"/>
        <v>643.76820320241018</v>
      </c>
      <c r="AN65" s="59">
        <f ca="1">AVERAGE(OFFSET($AM$3,0,0,'Données projet'!$E$10+1,1))-AVERAGE(OFFSET($H$3,0,0,'Données projet'!$E$10+1,1))</f>
        <v>273.89085939326111</v>
      </c>
      <c r="AO65" s="59">
        <f t="shared" si="36"/>
        <v>266.46247641705179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34.404496415335039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34.404496415335039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65.776227676316097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9.75</v>
      </c>
      <c r="BD65" s="12">
        <f>IF('Données projet'!$A$88&gt;35,BD64+BC65-BL64,IF(A65&lt;'Données projet'!$A$88,$BA$205^A65,IF(A65='Données projet'!$A$88,'Données projet'!$B$88,BD64+BC65-BL64)))</f>
        <v>247.77000000000004</v>
      </c>
      <c r="BE65" s="13">
        <f>BD65*VLOOKUP('Données projet'!$B$11,Paramètres!$A$1:$I$89,3,0)*VLOOKUP('Données projet'!$B$11,Paramètres!$A$1:$I$89,5,0)</f>
        <v>235.77793200000005</v>
      </c>
      <c r="BF65" s="13">
        <f t="shared" si="37"/>
        <v>57.530195773489787</v>
      </c>
      <c r="BG65" s="20">
        <f t="shared" si="7"/>
        <v>510.84498920549476</v>
      </c>
      <c r="BH65" s="59">
        <f t="shared" si="8"/>
        <v>788.69115735198716</v>
      </c>
      <c r="BI65" s="59">
        <f ca="1">AVERAGE(OFFSET($BH$3,0,0,'Données projet'!$E$11+1,1))-AVERAGE(OFFSET($H$3,0,0,'Données projet'!$E$11+1,1))</f>
        <v>674.33345465979289</v>
      </c>
      <c r="BJ65" s="59">
        <f t="shared" si="38"/>
        <v>206.09542990296671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44.619486881832955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44.619486881832955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65.776227676316097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9.75</v>
      </c>
      <c r="BY65" s="12">
        <f>IF('Données projet'!$A$114&gt;35,BY64+BX65-CG64,IF(A65&lt;'Données projet'!$A$114,$BV$205^A65,IF(A65='Données projet'!$A$114,'Données projet'!$B$114,BY64+BX65-CG64)))</f>
        <v>247.77000000000004</v>
      </c>
      <c r="BZ65" s="13">
        <f>BY65*VLOOKUP('Données projet'!$B$12,Paramètres!$A$1:$I$89,3,0)*VLOOKUP('Données projet'!$B$12,Paramètres!$A$1:$I$89,5,0)</f>
        <v>282.16047600000002</v>
      </c>
      <c r="CA65" s="13">
        <f t="shared" si="39"/>
        <v>67.423375120209414</v>
      </c>
      <c r="CB65" s="20">
        <f t="shared" si="10"/>
        <v>608.8585407010313</v>
      </c>
      <c r="CC65" s="59">
        <f t="shared" si="11"/>
        <v>886.70470884752365</v>
      </c>
      <c r="CD65" s="59">
        <f ca="1">AVERAGE(OFFSET($CC$3,0,0,'Données projet'!$E$12+1,1))-AVERAGE(OFFSET($H$3,0,0,'Données projet'!$E$12+1,1))</f>
        <v>792.99561449396947</v>
      </c>
      <c r="CE65" s="59">
        <f t="shared" si="40"/>
        <v>236.67982295656702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53.397090858586985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53.397090858586985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65.776227676316097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9.75</v>
      </c>
      <c r="CT65" s="12">
        <f>IF('Données projet'!$A$140&gt;35,CT64+CS65-DB64,IF(A65&lt;'Données projet'!$A$140,$CQ$205^A65,IF(A65='Données projet'!$A$140,'Données projet'!$B$140,CT64+CS65-DB64)))</f>
        <v>247.77000000000004</v>
      </c>
      <c r="CU65" s="17">
        <f>CT65*VLOOKUP('Données projet'!$B$13,Paramètres!$A$1:$I$89,3,0)*VLOOKUP('Données projet'!$B$13,Paramètres!$A$1:$I$89,5,0)</f>
        <v>270.56484000000006</v>
      </c>
      <c r="CV65" s="13">
        <f t="shared" si="41"/>
        <v>64.969128007691353</v>
      </c>
      <c r="CW65" s="20">
        <f t="shared" si="13"/>
        <v>584.38832761339597</v>
      </c>
      <c r="CX65" s="59">
        <f t="shared" si="14"/>
        <v>862.23449575988832</v>
      </c>
      <c r="CY65" s="59">
        <f ca="1">AVERAGE(OFFSET($CX$3,0,0,'Données projet'!$E$13+1,1))-AVERAGE(OFFSET($H$3,0,0,'Données projet'!$E$13+1,1))</f>
        <v>763.36868301262712</v>
      </c>
      <c r="CZ65" s="59">
        <f t="shared" si="42"/>
        <v>229.04531240965548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51.202689864398479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51.202689864398479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65.776227676316097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</v>
      </c>
      <c r="DO65" s="12">
        <f>IF('Données projet'!$A$166&gt;35,DO64+DN65-DW64,IF(A65&lt;'Données projet'!$A$166,$DL$205^A65,IF(A65='Données projet'!$A$166,'Données projet'!$B$166,DO64+DN65-DW64)))</f>
        <v>234.00000000000009</v>
      </c>
      <c r="DP65" s="17">
        <f>DO65*VLOOKUP('Données projet'!$B$14,Paramètres!$A$1:$I$89,3,0)*VLOOKUP('Données projet'!$B$14,Paramètres!$A$1:$I$89,5,0)</f>
        <v>204.4224000000001</v>
      </c>
      <c r="DQ65" s="13">
        <f t="shared" si="43"/>
        <v>50.714836797527312</v>
      </c>
      <c r="DR65" s="20">
        <f t="shared" si="16"/>
        <v>444.3640207556935</v>
      </c>
      <c r="DS65" s="59">
        <f t="shared" si="17"/>
        <v>722.21018890218579</v>
      </c>
      <c r="DT65" s="59">
        <f ca="1">AVERAGE(OFFSET($DS$3,0,0,'Données projet'!$E$14+1,1))-AVERAGE(OFFSET($H$3,0,0,'Données projet'!$E$14+1,1))</f>
        <v>396.6970447595329</v>
      </c>
      <c r="DU65" s="59">
        <f t="shared" si="44"/>
        <v>369.61271293069467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53.155136799039184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53.155136799039184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65.776227676316097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5.6</v>
      </c>
      <c r="EJ65" s="12">
        <f>IF('Données projet'!$A$192&gt;35,EJ64+EI65-ER64,IF(A65&lt;'Données projet'!$A$192,$EG$205^A65,IF(A65='Données projet'!$A$192,'Données projet'!$B$192,EJ64+EI65-ER64)))</f>
        <v>215.20000000000002</v>
      </c>
      <c r="EK65" s="17">
        <f>EJ65*VLOOKUP('Données projet'!$B$15,Paramètres!$A$1:$I$89,3,0)*VLOOKUP('Données projet'!$B$15,Paramètres!$A$1:$I$89,5,0)</f>
        <v>224.92704000000006</v>
      </c>
      <c r="EL65" s="13">
        <f t="shared" si="45"/>
        <v>55.184369220926527</v>
      </c>
      <c r="EM65" s="20">
        <f t="shared" si="19"/>
        <v>487.86070439311379</v>
      </c>
      <c r="EN65" s="59">
        <f t="shared" si="20"/>
        <v>765.70687253960614</v>
      </c>
      <c r="EO65" s="59">
        <f ca="1">AVERAGE(OFFSET($EN$3,0,0,'Données projet'!$E$15+1,1))-AVERAGE(OFFSET($H$3,0,0,'Données projet'!$E$15+1,1))</f>
        <v>431.09356354216391</v>
      </c>
      <c r="EP65" s="59">
        <f t="shared" si="46"/>
        <v>386.91437941921049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55.139101416287801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55.139101416287801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65.776227676316097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13.062500000000007</v>
      </c>
      <c r="FE65" s="12">
        <f>IF('Données projet'!$A$218&gt;35,FE64+FD65-FM64,IF(A65&lt;'Données projet'!$A$218,$FB$205^A65,IF(A65='Données projet'!$A$218,'Données projet'!$B$218,FE64+FD65-FM64)))</f>
        <v>336.67000000000007</v>
      </c>
      <c r="FF65" s="17">
        <f>FE65*VLOOKUP('Données projet'!$B$16,Paramètres!$A$1:$I$89,3,0)*VLOOKUP('Données projet'!$B$16,Paramètres!$A$1:$I$89,5,0)</f>
        <v>225.83823600000005</v>
      </c>
      <c r="FG65" s="13">
        <f t="shared" si="47"/>
        <v>55.38185674898812</v>
      </c>
      <c r="FH65" s="20">
        <f t="shared" si="22"/>
        <v>489.79166153782108</v>
      </c>
      <c r="FI65" s="59">
        <f t="shared" si="23"/>
        <v>767.63782968431337</v>
      </c>
      <c r="FJ65" s="59">
        <f ca="1">AVERAGE(OFFSET($FI$3,0,0,'Données projet'!$E$16+1,1))-AVERAGE(OFFSET($H$3,0,0,'Données projet'!$E$16+1,1))</f>
        <v>552.1327469597087</v>
      </c>
      <c r="FK65" s="59">
        <f t="shared" si="48"/>
        <v>208.33496548935977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65.871593107883072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65.871593107883072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65.776227676316097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16.66</v>
      </c>
      <c r="FZ65" s="12">
        <f>IF('Données projet'!$A$244&gt;35,FZ64+FY65-GH64,IF(A65&lt;'Données projet'!$A$244,$FW$205^A65,IF(A65='Données projet'!$A$244,'Données projet'!$B$244,FZ64+FY65-GH64)))</f>
        <v>404.7200000000006</v>
      </c>
      <c r="GA65" s="17">
        <f>FZ65*VLOOKUP('Données projet'!$B$17,Paramètres!$A$1:$I$89,3,0)*VLOOKUP('Données projet'!$B$17,Paramètres!$A$1:$I$89,5,0)</f>
        <v>189.40896000000029</v>
      </c>
      <c r="GB65" s="13">
        <f t="shared" si="49"/>
        <v>47.409258614274492</v>
      </c>
      <c r="GC65" s="20">
        <f t="shared" si="25"/>
        <v>412.4583974198618</v>
      </c>
      <c r="GD65" s="59">
        <f t="shared" si="26"/>
        <v>690.30456556635409</v>
      </c>
      <c r="GE65" s="59">
        <f ca="1">AVERAGE(OFFSET($GD$3,0,0,'Données projet'!$E$17+1,1))-AVERAGE(OFFSET($H$3,0,0,'Données projet'!$E$17+1,1))</f>
        <v>337.47103484642059</v>
      </c>
      <c r="GF65" s="59">
        <f t="shared" si="50"/>
        <v>252.98767501756402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92.418972142792384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92.418972142792384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65.776227676316097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2.5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9.1666666666666661</v>
      </c>
      <c r="H66" s="66">
        <f t="shared" si="1"/>
        <v>220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65.849500683191735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369.00000000000011</v>
      </c>
      <c r="O66" s="13">
        <f>N66*VLOOKUP('Données projet'!$B$9,Paramètres!$A$1:$I$89,3,0)*VLOOKUP('Données projet'!$B$9,Paramètres!$A$1:$I$89,5,0)</f>
        <v>333.87120000000004</v>
      </c>
      <c r="P66" s="13">
        <f t="shared" si="33"/>
        <v>78.232360111376309</v>
      </c>
      <c r="Q66" s="20">
        <f t="shared" si="53"/>
        <v>717.74703386064709</v>
      </c>
      <c r="R66" s="59">
        <f t="shared" si="0"/>
        <v>995.86186969901678</v>
      </c>
      <c r="S66" s="59">
        <f ca="1">AVERAGE(OFFSET($R$3,0,0,'Données projet'!$E$9+1,1))-AVERAGE(OFFSET($H$3,0,0,'Données projet'!$E$9+1,1))</f>
        <v>441.35963046694803</v>
      </c>
      <c r="T66" s="59">
        <f t="shared" si="34"/>
        <v>620.99339242993983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5.4991500605120169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5.4991500605120169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65.849500683191735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3.4</v>
      </c>
      <c r="AI66" s="13">
        <f>IF('Données projet'!$A$62&gt;35,AI65+AH66-AQ65,IF(A66&lt;'Données projet'!$A$62,$AF$205^A66,IF(A66='Données projet'!$A$62,'Données projet'!$B$62,AI65+AH66-AQ65)))</f>
        <v>195.20000000000002</v>
      </c>
      <c r="AJ66" s="13">
        <f>AI66*VLOOKUP('Données projet'!$B$10,Paramètres!$A$1:$I$89,3,0)*VLOOKUP('Données projet'!$B$10,Paramètres!$A$1:$I$89,5,0)</f>
        <v>170.52672000000004</v>
      </c>
      <c r="AK66" s="13">
        <f t="shared" si="35"/>
        <v>43.207970095682747</v>
      </c>
      <c r="AL66" s="20">
        <f t="shared" si="4"/>
        <v>372.25458524998089</v>
      </c>
      <c r="AM66" s="59">
        <f t="shared" si="5"/>
        <v>650.36942108835058</v>
      </c>
      <c r="AN66" s="59">
        <f ca="1">AVERAGE(OFFSET($AM$3,0,0,'Données projet'!$E$10+1,1))-AVERAGE(OFFSET($H$3,0,0,'Données projet'!$E$10+1,1))</f>
        <v>273.89085939326111</v>
      </c>
      <c r="AO66" s="59">
        <f t="shared" si="36"/>
        <v>266.46247641705179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33.729845225301069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33.729845225301069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65.849500683191735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9.75</v>
      </c>
      <c r="BD66" s="12">
        <f>IF('Données projet'!$A$88&gt;35,BD65+BC66-BL65,IF(A66&lt;'Données projet'!$A$88,$BA$205^A66,IF(A66='Données projet'!$A$88,'Données projet'!$B$88,BD65+BC66-BL65)))</f>
        <v>257.52000000000004</v>
      </c>
      <c r="BE66" s="13">
        <f>BD66*VLOOKUP('Données projet'!$B$11,Paramètres!$A$1:$I$89,3,0)*VLOOKUP('Données projet'!$B$11,Paramètres!$A$1:$I$89,5,0)</f>
        <v>245.05603200000004</v>
      </c>
      <c r="BF66" s="13">
        <f t="shared" si="37"/>
        <v>59.52603696328277</v>
      </c>
      <c r="BG66" s="20">
        <f t="shared" si="7"/>
        <v>530.48043677771761</v>
      </c>
      <c r="BH66" s="59">
        <f t="shared" si="8"/>
        <v>808.5952726160873</v>
      </c>
      <c r="BI66" s="59">
        <f ca="1">AVERAGE(OFFSET($BH$3,0,0,'Données projet'!$E$11+1,1))-AVERAGE(OFFSET($H$3,0,0,'Données projet'!$E$11+1,1))</f>
        <v>674.33345465979289</v>
      </c>
      <c r="BJ66" s="59">
        <f t="shared" si="38"/>
        <v>206.09542990296671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43.744525959279933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43.744525959279933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65.849500683191735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9.75</v>
      </c>
      <c r="BY66" s="12">
        <f>IF('Données projet'!$A$114&gt;35,BY65+BX66-CG65,IF(A66&lt;'Données projet'!$A$114,$BV$205^A66,IF(A66='Données projet'!$A$114,'Données projet'!$B$114,BY65+BX66-CG65)))</f>
        <v>257.52000000000004</v>
      </c>
      <c r="BZ66" s="13">
        <f>BY66*VLOOKUP('Données projet'!$B$12,Paramètres!$A$1:$I$89,3,0)*VLOOKUP('Données projet'!$B$12,Paramètres!$A$1:$I$89,5,0)</f>
        <v>293.26377600000006</v>
      </c>
      <c r="CA66" s="13">
        <f t="shared" si="39"/>
        <v>69.762431113510701</v>
      </c>
      <c r="CB66" s="20">
        <f t="shared" si="10"/>
        <v>632.27064405603119</v>
      </c>
      <c r="CC66" s="59">
        <f t="shared" si="11"/>
        <v>910.38547989440087</v>
      </c>
      <c r="CD66" s="59">
        <f ca="1">AVERAGE(OFFSET($CC$3,0,0,'Données projet'!$E$12+1,1))-AVERAGE(OFFSET($H$3,0,0,'Données projet'!$E$12+1,1))</f>
        <v>792.99561449396947</v>
      </c>
      <c r="CE66" s="59">
        <f t="shared" si="40"/>
        <v>236.67982295656702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52.350006475859594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52.350006475859594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65.849500683191735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9.75</v>
      </c>
      <c r="CT66" s="12">
        <f>IF('Données projet'!$A$140&gt;35,CT65+CS66-DB65,IF(A66&lt;'Données projet'!$A$140,$CQ$205^A66,IF(A66='Données projet'!$A$140,'Données projet'!$B$140,CT65+CS66-DB65)))</f>
        <v>257.52000000000004</v>
      </c>
      <c r="CU66" s="17">
        <f>CT66*VLOOKUP('Données projet'!$B$13,Paramètres!$A$1:$I$89,3,0)*VLOOKUP('Données projet'!$B$13,Paramètres!$A$1:$I$89,5,0)</f>
        <v>281.21184000000005</v>
      </c>
      <c r="CV66" s="13">
        <f t="shared" si="41"/>
        <v>67.223041104966697</v>
      </c>
      <c r="CW66" s="20">
        <f t="shared" si="13"/>
        <v>606.85741792448368</v>
      </c>
      <c r="CX66" s="59">
        <f t="shared" si="14"/>
        <v>884.97225376285337</v>
      </c>
      <c r="CY66" s="59">
        <f ca="1">AVERAGE(OFFSET($CX$3,0,0,'Données projet'!$E$13+1,1))-AVERAGE(OFFSET($H$3,0,0,'Données projet'!$E$13+1,1))</f>
        <v>763.36868301262712</v>
      </c>
      <c r="CZ66" s="59">
        <f t="shared" si="42"/>
        <v>229.04531240965548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50.198636346714679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50.198636346714679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65.849500683191735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</v>
      </c>
      <c r="DO66" s="12">
        <f>IF('Données projet'!$A$166&gt;35,DO65+DN66-DW65,IF(A66&lt;'Données projet'!$A$166,$DL$205^A66,IF(A66='Données projet'!$A$166,'Données projet'!$B$166,DO65+DN66-DW65)))</f>
        <v>240.00000000000009</v>
      </c>
      <c r="DP66" s="17">
        <f>DO66*VLOOKUP('Données projet'!$B$14,Paramètres!$A$1:$I$89,3,0)*VLOOKUP('Données projet'!$B$14,Paramètres!$A$1:$I$89,5,0)</f>
        <v>209.6640000000001</v>
      </c>
      <c r="DQ66" s="13">
        <f t="shared" si="43"/>
        <v>51.862154403304537</v>
      </c>
      <c r="DR66" s="20">
        <f t="shared" si="16"/>
        <v>455.49138558575561</v>
      </c>
      <c r="DS66" s="59">
        <f t="shared" si="17"/>
        <v>733.60622142412535</v>
      </c>
      <c r="DT66" s="59">
        <f ca="1">AVERAGE(OFFSET($DS$3,0,0,'Données projet'!$E$14+1,1))-AVERAGE(OFFSET($H$3,0,0,'Données projet'!$E$14+1,1))</f>
        <v>396.6970447595329</v>
      </c>
      <c r="DU66" s="59">
        <f t="shared" si="44"/>
        <v>369.61271293069467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52.112796987842124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52.112796987842124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65.849500683191735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5.6</v>
      </c>
      <c r="EJ66" s="12">
        <f>IF('Données projet'!$A$192&gt;35,EJ65+EI66-ER65,IF(A66&lt;'Données projet'!$A$192,$EG$205^A66,IF(A66='Données projet'!$A$192,'Données projet'!$B$192,EJ65+EI66-ER65)))</f>
        <v>220.8</v>
      </c>
      <c r="EK66" s="17">
        <f>EJ66*VLOOKUP('Données projet'!$B$15,Paramètres!$A$1:$I$89,3,0)*VLOOKUP('Données projet'!$B$15,Paramètres!$A$1:$I$89,5,0)</f>
        <v>230.78016000000002</v>
      </c>
      <c r="EL66" s="13">
        <f t="shared" si="45"/>
        <v>56.451337103640888</v>
      </c>
      <c r="EM66" s="20">
        <f t="shared" si="19"/>
        <v>500.26152412217448</v>
      </c>
      <c r="EN66" s="59">
        <f t="shared" si="20"/>
        <v>778.37635996054416</v>
      </c>
      <c r="EO66" s="59">
        <f ca="1">AVERAGE(OFFSET($EN$3,0,0,'Données projet'!$E$15+1,1))-AVERAGE(OFFSET($H$3,0,0,'Données projet'!$E$15+1,1))</f>
        <v>431.09356354216391</v>
      </c>
      <c r="EP66" s="59">
        <f t="shared" si="46"/>
        <v>386.91437941921049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54.057857269045421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54.057857269045421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65.849500683191735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13.062500000000007</v>
      </c>
      <c r="FE66" s="12">
        <f>IF('Données projet'!$A$218&gt;35,FE65+FD66-FM65,IF(A66&lt;'Données projet'!$A$218,$FB$205^A66,IF(A66='Données projet'!$A$218,'Données projet'!$B$218,FE65+FD66-FM65)))</f>
        <v>349.73250000000007</v>
      </c>
      <c r="FF66" s="17">
        <f>FE66*VLOOKUP('Données projet'!$B$16,Paramètres!$A$1:$I$89,3,0)*VLOOKUP('Données projet'!$B$16,Paramètres!$A$1:$I$89,5,0)</f>
        <v>234.60056100000006</v>
      </c>
      <c r="FG66" s="13">
        <f t="shared" si="47"/>
        <v>57.276280881372259</v>
      </c>
      <c r="FH66" s="20">
        <f t="shared" si="22"/>
        <v>508.35216627672344</v>
      </c>
      <c r="FI66" s="59">
        <f t="shared" si="23"/>
        <v>786.46700211509312</v>
      </c>
      <c r="FJ66" s="59">
        <f ca="1">AVERAGE(OFFSET($FI$3,0,0,'Données projet'!$E$16+1,1))-AVERAGE(OFFSET($H$3,0,0,'Données projet'!$E$16+1,1))</f>
        <v>552.1327469597087</v>
      </c>
      <c r="FK66" s="59">
        <f t="shared" si="48"/>
        <v>208.33496548935977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64.579891344742066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64.579891344742066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65.849500683191735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>
        <f>VLOOKUP(A66,'Données projet'!$A$243:$I$263,2,0)</f>
        <v>421.38</v>
      </c>
      <c r="FX66" s="12">
        <f>VLOOKUP(A66,'Données projet'!$A$243:$I$263,9,0)</f>
        <v>16.66</v>
      </c>
      <c r="FY66" s="12">
        <f t="array" ref="FY66">INDEX(FX:FX,MIN(IF(ISNUMBER(FX66:FX262),ROW(FX66:FX262),"")))</f>
        <v>16.66</v>
      </c>
      <c r="FZ66" s="12">
        <f>IF('Données projet'!$A$244&gt;35,FZ65+FY66-GH65,IF(A66&lt;'Données projet'!$A$244,$FW$205^A66,IF(A66='Données projet'!$A$244,'Données projet'!$B$244,FZ65+FY66-GH65)))</f>
        <v>421.38000000000062</v>
      </c>
      <c r="GA66" s="17">
        <f>FZ66*VLOOKUP('Données projet'!$B$17,Paramètres!$A$1:$I$89,3,0)*VLOOKUP('Données projet'!$B$17,Paramètres!$A$1:$I$89,5,0)</f>
        <v>197.20584000000031</v>
      </c>
      <c r="GB66" s="13">
        <f t="shared" si="49"/>
        <v>49.12959401084256</v>
      </c>
      <c r="GC66" s="20">
        <f t="shared" si="25"/>
        <v>429.03421423555136</v>
      </c>
      <c r="GD66" s="59">
        <f t="shared" si="26"/>
        <v>707.14905007392099</v>
      </c>
      <c r="GE66" s="59">
        <f ca="1">AVERAGE(OFFSET($GD$3,0,0,'Données projet'!$E$17+1,1))-AVERAGE(OFFSET($H$3,0,0,'Données projet'!$E$17+1,1))</f>
        <v>337.47103484642059</v>
      </c>
      <c r="GF66" s="59">
        <f t="shared" si="50"/>
        <v>252.98767501756402</v>
      </c>
      <c r="GG66" s="15">
        <f>IF(ISNA(VLOOKUP(A66,'Données projet'!$A$243:$I$263,3,0)),0,VLOOKUP(A66,'Données projet'!$A$243:$I$263,3,0))</f>
        <v>4</v>
      </c>
      <c r="GH66" s="15">
        <f>IF(ISNA(VLOOKUP(A66,'Données projet'!$A$243:$I$263,4,0)),0,VLOOKUP(A66,'Données projet'!$A$243:$I$263,4,0))</f>
        <v>79.099999999999994</v>
      </c>
      <c r="GI66" s="16">
        <f>IF(ISNA(VLOOKUP(A66,'Données projet'!$A$243:$I$263,5,0)),0%,VLOOKUP(A66,'Données projet'!$A$243:$I$263,5,0)*VLOOKUP('Données projet'!$B$17,Paramètres!$A$1:$I$89,7,0))</f>
        <v>0.55000000000000004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117.61599581374306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117.61599581374306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65.849500683191735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2.5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9.1666666666666661</v>
      </c>
      <c r="H67" s="66">
        <f t="shared" si="1"/>
        <v>220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65.921502567212002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369.00000000000011</v>
      </c>
      <c r="O67" s="13">
        <f>N67*VLOOKUP('Données projet'!$B$9,Paramètres!$A$1:$I$89,3,0)*VLOOKUP('Données projet'!$B$9,Paramètres!$A$1:$I$89,5,0)</f>
        <v>333.87120000000004</v>
      </c>
      <c r="P67" s="13">
        <f t="shared" si="33"/>
        <v>78.232360111376309</v>
      </c>
      <c r="Q67" s="20">
        <f t="shared" ref="Q67:Q98" si="54">(O67+P67)*0.475*44/12</f>
        <v>717.74703386064709</v>
      </c>
      <c r="R67" s="59">
        <f t="shared" ref="R67:R130" si="55">Q67+(I67+J67)*44/12</f>
        <v>996.12587660709119</v>
      </c>
      <c r="S67" s="59">
        <f ca="1">AVERAGE(OFFSET($R$3,0,0,'Données projet'!$E$9+1,1))-AVERAGE(OFFSET($H$3,0,0,'Données projet'!$E$9+1,1))</f>
        <v>441.35963046694803</v>
      </c>
      <c r="T67" s="59">
        <f t="shared" si="34"/>
        <v>620.99339242993983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5.3913150819757183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5.3913150819757183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65.921502567212002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3.4</v>
      </c>
      <c r="AI67" s="13">
        <f>IF('Données projet'!$A$62&gt;35,AI66+AH67-AQ66,IF(A67&lt;'Données projet'!$A$62,$AF$205^A67,IF(A67='Données projet'!$A$62,'Données projet'!$B$62,AI66+AH67-AQ66)))</f>
        <v>198.60000000000002</v>
      </c>
      <c r="AJ67" s="13">
        <f>AI67*VLOOKUP('Données projet'!$B$10,Paramètres!$A$1:$I$89,3,0)*VLOOKUP('Données projet'!$B$10,Paramètres!$A$1:$I$89,5,0)</f>
        <v>173.49696000000003</v>
      </c>
      <c r="AK67" s="13">
        <f t="shared" si="35"/>
        <v>43.872295751131787</v>
      </c>
      <c r="AL67" s="20">
        <f t="shared" si="4"/>
        <v>378.58478709988793</v>
      </c>
      <c r="AM67" s="59">
        <f t="shared" si="5"/>
        <v>656.96362984633197</v>
      </c>
      <c r="AN67" s="59">
        <f ca="1">AVERAGE(OFFSET($AM$3,0,0,'Données projet'!$E$10+1,1))-AVERAGE(OFFSET($H$3,0,0,'Données projet'!$E$10+1,1))</f>
        <v>273.89085939326111</v>
      </c>
      <c r="AO67" s="59">
        <f t="shared" si="36"/>
        <v>266.46247641705179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33.068423533607074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33.068423533607074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65.921502567212002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9.75</v>
      </c>
      <c r="BD67" s="12">
        <f>IF('Données projet'!$A$88&gt;35,BD66+BC67-BL66,IF(A67&lt;'Données projet'!$A$88,$BA$205^A67,IF(A67='Données projet'!$A$88,'Données projet'!$B$88,BD66+BC67-BL66)))</f>
        <v>267.27000000000004</v>
      </c>
      <c r="BE67" s="13">
        <f>BD67*VLOOKUP('Données projet'!$B$11,Paramètres!$A$1:$I$89,3,0)*VLOOKUP('Données projet'!$B$11,Paramètres!$A$1:$I$89,5,0)</f>
        <v>254.33413200000004</v>
      </c>
      <c r="BF67" s="13">
        <f t="shared" si="37"/>
        <v>61.513099546301312</v>
      </c>
      <c r="BG67" s="20">
        <f t="shared" si="7"/>
        <v>550.10059494314157</v>
      </c>
      <c r="BH67" s="59">
        <f t="shared" si="8"/>
        <v>828.47943768958567</v>
      </c>
      <c r="BI67" s="59">
        <f ca="1">AVERAGE(OFFSET($BH$3,0,0,'Données projet'!$E$11+1,1))-AVERAGE(OFFSET($H$3,0,0,'Données projet'!$E$11+1,1))</f>
        <v>674.33345465979289</v>
      </c>
      <c r="BJ67" s="59">
        <f t="shared" si="38"/>
        <v>206.09542990296671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42.886722486744709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42.886722486744709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65.921502567212002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9.75</v>
      </c>
      <c r="BY67" s="12">
        <f>IF('Données projet'!$A$114&gt;35,BY66+BX67-CG66,IF(A67&lt;'Données projet'!$A$114,$BV$205^A67,IF(A67='Données projet'!$A$114,'Données projet'!$B$114,BY66+BX67-CG66)))</f>
        <v>267.27000000000004</v>
      </c>
      <c r="BZ67" s="13">
        <f>BY67*VLOOKUP('Données projet'!$B$12,Paramètres!$A$1:$I$89,3,0)*VLOOKUP('Données projet'!$B$12,Paramètres!$A$1:$I$89,5,0)</f>
        <v>304.36707600000005</v>
      </c>
      <c r="CA67" s="13">
        <f t="shared" si="39"/>
        <v>72.091198887040989</v>
      </c>
      <c r="CB67" s="20">
        <f t="shared" si="10"/>
        <v>655.66482876159637</v>
      </c>
      <c r="CC67" s="59">
        <f t="shared" si="11"/>
        <v>934.04367150804046</v>
      </c>
      <c r="CD67" s="59">
        <f ca="1">AVERAGE(OFFSET($CC$3,0,0,'Données projet'!$E$12+1,1))-AVERAGE(OFFSET($H$3,0,0,'Données projet'!$E$12+1,1))</f>
        <v>792.99561449396947</v>
      </c>
      <c r="CE67" s="59">
        <f t="shared" si="40"/>
        <v>236.67982295656702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51.323454779219077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51.323454779219077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65.921502567212002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9.75</v>
      </c>
      <c r="CT67" s="12">
        <f>IF('Données projet'!$A$140&gt;35,CT66+CS67-DB66,IF(A67&lt;'Données projet'!$A$140,$CQ$205^A67,IF(A67='Données projet'!$A$140,'Données projet'!$B$140,CT66+CS67-DB66)))</f>
        <v>267.27000000000004</v>
      </c>
      <c r="CU67" s="17">
        <f>CT67*VLOOKUP('Données projet'!$B$13,Paramètres!$A$1:$I$89,3,0)*VLOOKUP('Données projet'!$B$13,Paramètres!$A$1:$I$89,5,0)</f>
        <v>291.85884000000004</v>
      </c>
      <c r="CV67" s="13">
        <f t="shared" si="41"/>
        <v>69.467040479203376</v>
      </c>
      <c r="CW67" s="20">
        <f t="shared" si="13"/>
        <v>629.30924183461252</v>
      </c>
      <c r="CX67" s="59">
        <f t="shared" si="14"/>
        <v>907.6880845810565</v>
      </c>
      <c r="CY67" s="59">
        <f ca="1">AVERAGE(OFFSET($CX$3,0,0,'Données projet'!$E$13+1,1))-AVERAGE(OFFSET($H$3,0,0,'Données projet'!$E$13+1,1))</f>
        <v>763.36868301262712</v>
      </c>
      <c r="CZ67" s="59">
        <f t="shared" si="42"/>
        <v>229.04531240965548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49.214271706100483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49.214271706100483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65.921502567212002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</v>
      </c>
      <c r="DO67" s="12">
        <f>IF('Données projet'!$A$166&gt;35,DO66+DN67-DW66,IF(A67&lt;'Données projet'!$A$166,$DL$205^A67,IF(A67='Données projet'!$A$166,'Données projet'!$B$166,DO66+DN67-DW66)))</f>
        <v>246.00000000000009</v>
      </c>
      <c r="DP67" s="17">
        <f>DO67*VLOOKUP('Données projet'!$B$14,Paramètres!$A$1:$I$89,3,0)*VLOOKUP('Données projet'!$B$14,Paramètres!$A$1:$I$89,5,0)</f>
        <v>214.90560000000008</v>
      </c>
      <c r="DQ67" s="13">
        <f t="shared" si="43"/>
        <v>53.006137800892326</v>
      </c>
      <c r="DR67" s="20">
        <f t="shared" si="16"/>
        <v>466.61294333655428</v>
      </c>
      <c r="DS67" s="59">
        <f t="shared" si="17"/>
        <v>744.99178608299826</v>
      </c>
      <c r="DT67" s="59">
        <f ca="1">AVERAGE(OFFSET($DS$3,0,0,'Données projet'!$E$14+1,1))-AVERAGE(OFFSET($H$3,0,0,'Données projet'!$E$14+1,1))</f>
        <v>396.6970447595329</v>
      </c>
      <c r="DU67" s="59">
        <f t="shared" si="44"/>
        <v>369.61271293069467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51.090896824578131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51.090896824578131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65.921502567212002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5.6</v>
      </c>
      <c r="EJ67" s="12">
        <f>IF('Données projet'!$A$192&gt;35,EJ66+EI67-ER66,IF(A67&lt;'Données projet'!$A$192,$EG$205^A67,IF(A67='Données projet'!$A$192,'Données projet'!$B$192,EJ66+EI67-ER66)))</f>
        <v>226.4</v>
      </c>
      <c r="EK67" s="17">
        <f>EJ67*VLOOKUP('Données projet'!$B$15,Paramètres!$A$1:$I$89,3,0)*VLOOKUP('Données projet'!$B$15,Paramètres!$A$1:$I$89,5,0)</f>
        <v>236.63328000000004</v>
      </c>
      <c r="EL67" s="13">
        <f t="shared" si="45"/>
        <v>57.71456976922498</v>
      </c>
      <c r="EM67" s="20">
        <f t="shared" si="19"/>
        <v>512.65583834806694</v>
      </c>
      <c r="EN67" s="59">
        <f t="shared" si="20"/>
        <v>791.03468109451092</v>
      </c>
      <c r="EO67" s="59">
        <f ca="1">AVERAGE(OFFSET($EN$3,0,0,'Données projet'!$E$15+1,1))-AVERAGE(OFFSET($H$3,0,0,'Données projet'!$E$15+1,1))</f>
        <v>431.09356354216391</v>
      </c>
      <c r="EP67" s="59">
        <f t="shared" si="46"/>
        <v>386.91437941921049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52.997815660036657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52.997815660036657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65.921502567212002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13.062500000000007</v>
      </c>
      <c r="FE67" s="12">
        <f>IF('Données projet'!$A$218&gt;35,FE66+FD67-FM66,IF(A67&lt;'Données projet'!$A$218,$FB$205^A67,IF(A67='Données projet'!$A$218,'Données projet'!$B$218,FE66+FD67-FM66)))</f>
        <v>362.79500000000007</v>
      </c>
      <c r="FF67" s="17">
        <f>FE67*VLOOKUP('Données projet'!$B$16,Paramètres!$A$1:$I$89,3,0)*VLOOKUP('Données projet'!$B$16,Paramètres!$A$1:$I$89,5,0)</f>
        <v>243.36288600000003</v>
      </c>
      <c r="FG67" s="13">
        <f t="shared" si="47"/>
        <v>59.162484793319621</v>
      </c>
      <c r="FH67" s="20">
        <f t="shared" si="22"/>
        <v>526.8983541316984</v>
      </c>
      <c r="FI67" s="59">
        <f t="shared" si="23"/>
        <v>805.27719687814238</v>
      </c>
      <c r="FJ67" s="59">
        <f ca="1">AVERAGE(OFFSET($FI$3,0,0,'Données projet'!$E$16+1,1))-AVERAGE(OFFSET($H$3,0,0,'Données projet'!$E$16+1,1))</f>
        <v>552.1327469597087</v>
      </c>
      <c r="FK67" s="59">
        <f t="shared" si="48"/>
        <v>208.33496548935977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63.313519065315973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63.313519065315973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65.921502567212002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16.133750000000006</v>
      </c>
      <c r="FZ67" s="12">
        <f>IF('Données projet'!$A$244&gt;35,FZ66+FY67-GH66,IF(A67&lt;'Données projet'!$A$244,$FW$205^A67,IF(A67='Données projet'!$A$244,'Données projet'!$B$244,FZ66+FY67-GH66)))</f>
        <v>358.41375000000062</v>
      </c>
      <c r="GA67" s="17">
        <f>FZ67*VLOOKUP('Données projet'!$B$17,Paramètres!$A$1:$I$89,3,0)*VLOOKUP('Données projet'!$B$17,Paramètres!$A$1:$I$89,5,0)</f>
        <v>167.73763500000027</v>
      </c>
      <c r="GB67" s="13">
        <f t="shared" si="49"/>
        <v>42.582934678270782</v>
      </c>
      <c r="GC67" s="20">
        <f t="shared" si="25"/>
        <v>366.30832552298875</v>
      </c>
      <c r="GD67" s="59">
        <f t="shared" si="26"/>
        <v>644.68716826943273</v>
      </c>
      <c r="GE67" s="59">
        <f ca="1">AVERAGE(OFFSET($GD$3,0,0,'Données projet'!$E$17+1,1))-AVERAGE(OFFSET($H$3,0,0,'Données projet'!$E$17+1,1))</f>
        <v>337.47103484642059</v>
      </c>
      <c r="GF67" s="59">
        <f t="shared" si="50"/>
        <v>252.98767501756402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115.3096178745094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115.3096178745094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65.921502567212002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2.5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9.1666666666666661</v>
      </c>
      <c r="H68" s="66">
        <f t="shared" ref="H68:H131" si="56">(B68+E68+F68)*44/12+(C68+D68)*0.475*44/12</f>
        <v>220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65.992255379516621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369.00000000000011</v>
      </c>
      <c r="O68" s="13">
        <f>N68*VLOOKUP('Données projet'!$B$9,Paramètres!$A$1:$I$89,3,0)*VLOOKUP('Données projet'!$B$9,Paramètres!$A$1:$I$89,5,0)</f>
        <v>333.87120000000004</v>
      </c>
      <c r="P68" s="13">
        <f t="shared" si="33"/>
        <v>78.232360111376309</v>
      </c>
      <c r="Q68" s="20">
        <f t="shared" si="54"/>
        <v>717.74703386064709</v>
      </c>
      <c r="R68" s="59">
        <f t="shared" si="55"/>
        <v>996.38530358554135</v>
      </c>
      <c r="S68" s="59">
        <f ca="1">AVERAGE(OFFSET($R$3,0,0,'Données projet'!$E$9+1,1))-AVERAGE(OFFSET($H$3,0,0,'Données projet'!$E$9+1,1))</f>
        <v>441.35963046694803</v>
      </c>
      <c r="T68" s="59">
        <f t="shared" si="34"/>
        <v>620.99339242993983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5.2855946815956738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5.2855946815956738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65.992255379516621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202</v>
      </c>
      <c r="AG68" s="12">
        <f>VLOOKUP(A68,'Données projet'!$A$61:$I$81,9,0)</f>
        <v>3.4</v>
      </c>
      <c r="AH68" s="12">
        <f t="array" ref="AH68">INDEX(AG:AG,MIN(IF(ISNUMBER(AG68:AG264),ROW(AG68:AG264),"")))</f>
        <v>3.4</v>
      </c>
      <c r="AI68" s="13">
        <f>IF('Données projet'!$A$62&gt;35,AI67+AH68-AQ67,IF(A68&lt;'Données projet'!$A$62,$AF$205^A68,IF(A68='Données projet'!$A$62,'Données projet'!$B$62,AI67+AH68-AQ67)))</f>
        <v>202.00000000000003</v>
      </c>
      <c r="AJ68" s="13">
        <f>AI68*VLOOKUP('Données projet'!$B$10,Paramètres!$A$1:$I$89,3,0)*VLOOKUP('Données projet'!$B$10,Paramètres!$A$1:$I$89,5,0)</f>
        <v>176.46720000000005</v>
      </c>
      <c r="AK68" s="13">
        <f t="shared" si="35"/>
        <v>44.535298821989393</v>
      </c>
      <c r="AL68" s="20">
        <f t="shared" ref="AL68:AL131" si="58">(AJ68+AK68)*0.475*44/12</f>
        <v>384.91268544829819</v>
      </c>
      <c r="AM68" s="59">
        <f t="shared" ref="AM68:AM131" si="59">AL68+(AD68+AE68)*44/12</f>
        <v>663.55095517319251</v>
      </c>
      <c r="AN68" s="59">
        <f ca="1">AVERAGE(OFFSET($AM$3,0,0,'Données projet'!$E$10+1,1))-AVERAGE(OFFSET($H$3,0,0,'Données projet'!$E$10+1,1))</f>
        <v>273.89085939326111</v>
      </c>
      <c r="AO68" s="59">
        <f t="shared" si="36"/>
        <v>266.46247641705179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8</v>
      </c>
      <c r="AR68" s="16">
        <f>IF(ISNA(VLOOKUP(A68,'Données projet'!$A$61:$I$81,5,0)),0%,VLOOKUP(A68,'Données projet'!$A$61:$I$81,5,0)*VLOOKUP('Données projet'!$B$10,Paramètres!$A$1:$I$89,7,0))</f>
        <v>0.53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36.514704953754133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36.514704953754133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65.992255379516621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9.75</v>
      </c>
      <c r="BD68" s="12">
        <f>IF('Données projet'!$A$88&gt;35,BD67+BC68-BL67,IF(A68&lt;'Données projet'!$A$88,$BA$205^A68,IF(A68='Données projet'!$A$88,'Données projet'!$B$88,BD67+BC68-BL67)))</f>
        <v>277.02000000000004</v>
      </c>
      <c r="BE68" s="13">
        <f>BD68*VLOOKUP('Données projet'!$B$11,Paramètres!$A$1:$I$89,3,0)*VLOOKUP('Données projet'!$B$11,Paramètres!$A$1:$I$89,5,0)</f>
        <v>263.61223200000001</v>
      </c>
      <c r="BF68" s="13">
        <f t="shared" si="37"/>
        <v>63.491740445176504</v>
      </c>
      <c r="BG68" s="20">
        <f t="shared" ref="BG68:BG131" si="61">(BE68+BF68)*0.475*44/12</f>
        <v>569.70608534201574</v>
      </c>
      <c r="BH68" s="59">
        <f t="shared" ref="BH68:BH131" si="62">BG68+(AY68+AZ68)*44/12</f>
        <v>848.34435506691011</v>
      </c>
      <c r="BI68" s="59">
        <f ca="1">AVERAGE(OFFSET($BH$3,0,0,'Données projet'!$E$11+1,1))-AVERAGE(OFFSET($H$3,0,0,'Données projet'!$E$11+1,1))</f>
        <v>674.33345465979289</v>
      </c>
      <c r="BJ68" s="59">
        <f t="shared" si="38"/>
        <v>206.09542990296671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42.045740017097444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42.045740017097444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65.992255379516621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9.75</v>
      </c>
      <c r="BY68" s="12">
        <f>IF('Données projet'!$A$114&gt;35,BY67+BX68-CG67,IF(A68&lt;'Données projet'!$A$114,$BV$205^A68,IF(A68='Données projet'!$A$114,'Données projet'!$B$114,BY67+BX68-CG67)))</f>
        <v>277.02000000000004</v>
      </c>
      <c r="BZ68" s="13">
        <f>BY68*VLOOKUP('Données projet'!$B$12,Paramètres!$A$1:$I$89,3,0)*VLOOKUP('Données projet'!$B$12,Paramètres!$A$1:$I$89,5,0)</f>
        <v>315.47037600000004</v>
      </c>
      <c r="CA68" s="13">
        <f t="shared" si="39"/>
        <v>74.410096741626916</v>
      </c>
      <c r="CB68" s="20">
        <f t="shared" ref="CB68:CB131" si="64">(BZ68+CA68)*0.475*44/12</f>
        <v>679.04182335833355</v>
      </c>
      <c r="CC68" s="59">
        <f t="shared" ref="CC68:CC131" si="65">CB68+(BT68+BU68)*44/12</f>
        <v>957.6800930832278</v>
      </c>
      <c r="CD68" s="59">
        <f ca="1">AVERAGE(OFFSET($CC$3,0,0,'Données projet'!$E$12+1,1))-AVERAGE(OFFSET($H$3,0,0,'Données projet'!$E$12+1,1))</f>
        <v>792.99561449396947</v>
      </c>
      <c r="CE68" s="59">
        <f t="shared" si="40"/>
        <v>236.67982295656702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50.31703313521497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50.31703313521497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65.992255379516621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9.75</v>
      </c>
      <c r="CT68" s="12">
        <f>IF('Données projet'!$A$140&gt;35,CT67+CS68-DB67,IF(A68&lt;'Données projet'!$A$140,$CQ$205^A68,IF(A68='Données projet'!$A$140,'Données projet'!$B$140,CT67+CS68-DB67)))</f>
        <v>277.02000000000004</v>
      </c>
      <c r="CU68" s="17">
        <f>CT68*VLOOKUP('Données projet'!$B$13,Paramètres!$A$1:$I$89,3,0)*VLOOKUP('Données projet'!$B$13,Paramètres!$A$1:$I$89,5,0)</f>
        <v>302.50584000000003</v>
      </c>
      <c r="CV68" s="13">
        <f t="shared" si="41"/>
        <v>71.70152920485296</v>
      </c>
      <c r="CW68" s="20">
        <f t="shared" ref="CW68:CW131" si="67">(CU68+CV68)*0.475*44/12</f>
        <v>651.74450136511894</v>
      </c>
      <c r="CX68" s="59">
        <f t="shared" ref="CX68:CX131" si="68">CW68+(CO68+CP68)*44/12</f>
        <v>930.38277109001319</v>
      </c>
      <c r="CY68" s="59">
        <f ca="1">AVERAGE(OFFSET($CX$3,0,0,'Données projet'!$E$13+1,1))-AVERAGE(OFFSET($H$3,0,0,'Données projet'!$E$13+1,1))</f>
        <v>763.36868301262712</v>
      </c>
      <c r="CZ68" s="59">
        <f t="shared" si="42"/>
        <v>229.04531240965548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48.249209855685585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48.249209855685585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65.992255379516621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252</v>
      </c>
      <c r="DM68" s="12">
        <f>VLOOKUP(A68,'Données projet'!$A$165:$I$185,9,0)</f>
        <v>6</v>
      </c>
      <c r="DN68" s="12">
        <f t="array" ref="DN68">INDEX(DM:DM,MIN(IF(ISNUMBER(DM68:DM264),ROW(DM68:DM264),"")))</f>
        <v>6</v>
      </c>
      <c r="DO68" s="12">
        <f>IF('Données projet'!$A$166&gt;35,DO67+DN68-DW67,IF(A68&lt;'Données projet'!$A$166,$DL$205^A68,IF(A68='Données projet'!$A$166,'Données projet'!$B$166,DO67+DN68-DW67)))</f>
        <v>252.00000000000009</v>
      </c>
      <c r="DP68" s="17">
        <f>DO68*VLOOKUP('Données projet'!$B$14,Paramètres!$A$1:$I$89,3,0)*VLOOKUP('Données projet'!$B$14,Paramètres!$A$1:$I$89,5,0)</f>
        <v>220.14720000000011</v>
      </c>
      <c r="DQ68" s="13">
        <f t="shared" si="43"/>
        <v>54.146877667769687</v>
      </c>
      <c r="DR68" s="20">
        <f t="shared" ref="DR68:DR131" si="70">(DP68+DQ68)*0.475*44/12</f>
        <v>477.72885193803239</v>
      </c>
      <c r="DS68" s="59">
        <f t="shared" ref="DS68:DS131" si="71">DR68+(DJ68+DK68)*44/12</f>
        <v>756.36712166292671</v>
      </c>
      <c r="DT68" s="59">
        <f ca="1">AVERAGE(OFFSET($DS$3,0,0,'Données projet'!$E$14+1,1))-AVERAGE(OFFSET($H$3,0,0,'Données projet'!$E$14+1,1))</f>
        <v>396.6970447595329</v>
      </c>
      <c r="DU68" s="59">
        <f t="shared" si="44"/>
        <v>369.61271293069467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22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59.224925717095651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59.224925717095651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65.992255379516621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232</v>
      </c>
      <c r="EH68" s="12">
        <f>VLOOKUP(A68,'Données projet'!$A$191:$I$211,9,0)</f>
        <v>5.6</v>
      </c>
      <c r="EI68" s="12">
        <f t="array" ref="EI68">INDEX(EH:EH,MIN(IF(ISNUMBER(EH68:EH264),ROW(EH68:EH264),"")))</f>
        <v>5.6</v>
      </c>
      <c r="EJ68" s="12">
        <f>IF('Données projet'!$A$192&gt;35,EJ67+EI68-ER67,IF(A68&lt;'Données projet'!$A$192,$EG$205^A68,IF(A68='Données projet'!$A$192,'Données projet'!$B$192,EJ67+EI68-ER67)))</f>
        <v>232</v>
      </c>
      <c r="EK68" s="17">
        <f>EJ68*VLOOKUP('Données projet'!$B$15,Paramètres!$A$1:$I$89,3,0)*VLOOKUP('Données projet'!$B$15,Paramètres!$A$1:$I$89,5,0)</f>
        <v>242.4864</v>
      </c>
      <c r="EL68" s="13">
        <f t="shared" si="45"/>
        <v>58.974170235372419</v>
      </c>
      <c r="EM68" s="20">
        <f t="shared" ref="EM68:EM131" si="73">(EK68+EL68)*0.475*44/12</f>
        <v>525.04382649327351</v>
      </c>
      <c r="EN68" s="59">
        <f t="shared" ref="EN68:EN131" si="74">EM68+(EE68+EF68)*44/12</f>
        <v>803.68209621816777</v>
      </c>
      <c r="EO68" s="59">
        <f ca="1">AVERAGE(OFFSET($EN$3,0,0,'Données projet'!$E$15+1,1))-AVERAGE(OFFSET($H$3,0,0,'Données projet'!$E$15+1,1))</f>
        <v>431.09356354216391</v>
      </c>
      <c r="EP68" s="59">
        <f t="shared" si="46"/>
        <v>386.91437941921049</v>
      </c>
      <c r="EQ68" s="15">
        <f>IF(ISNA(VLOOKUP(A68,'Données projet'!$A$191:$I$211,3,0)),0,VLOOKUP(A68,'Données projet'!$A$191:$I$211,3,0))</f>
        <v>10</v>
      </c>
      <c r="ER68" s="15">
        <f>IF(ISNA(VLOOKUP(A68,'Données projet'!$A$191:$I$211,4,0)),0,VLOOKUP(A68,'Données projet'!$A$191:$I$211,4,0))</f>
        <v>20</v>
      </c>
      <c r="ES68" s="16">
        <f>IF(ISNA(VLOOKUP(A68,'Données projet'!$A$191:$I$211,5,0)),0%,VLOOKUP(A68,'Données projet'!$A$191:$I$211,5,0)*VLOOKUP('Données projet'!$B$15,Paramètres!$A$1:$I$89,7,0))</f>
        <v>0.43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61.895324530334435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61.895324530334435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65.992255379516621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13.062500000000007</v>
      </c>
      <c r="FE68" s="12">
        <f>IF('Données projet'!$A$218&gt;35,FE67+FD68-FM67,IF(A68&lt;'Données projet'!$A$218,$FB$205^A68,IF(A68='Données projet'!$A$218,'Données projet'!$B$218,FE67+FD68-FM67)))</f>
        <v>375.85750000000007</v>
      </c>
      <c r="FF68" s="17">
        <f>FE68*VLOOKUP('Données projet'!$B$16,Paramètres!$A$1:$I$89,3,0)*VLOOKUP('Données projet'!$B$16,Paramètres!$A$1:$I$89,5,0)</f>
        <v>252.12521100000006</v>
      </c>
      <c r="FG68" s="13">
        <f t="shared" si="47"/>
        <v>61.040798359858073</v>
      </c>
      <c r="FH68" s="20">
        <f t="shared" ref="FH68:FH131" si="76">(FF68+FG68)*0.475*44/12</f>
        <v>545.43079963508615</v>
      </c>
      <c r="FI68" s="59">
        <f t="shared" ref="FI68:FI131" si="77">FH68+(EZ68+FA68)*44/12</f>
        <v>824.0690693599804</v>
      </c>
      <c r="FJ68" s="59">
        <f ca="1">AVERAGE(OFFSET($FI$3,0,0,'Données projet'!$E$16+1,1))-AVERAGE(OFFSET($H$3,0,0,'Données projet'!$E$16+1,1))</f>
        <v>552.1327469597087</v>
      </c>
      <c r="FK68" s="59">
        <f t="shared" si="48"/>
        <v>208.33496548935977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62.0719795738786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62.0719795738786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65.992255379516621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16.133750000000006</v>
      </c>
      <c r="FZ68" s="12">
        <f>IF('Données projet'!$A$244&gt;35,FZ67+FY68-GH67,IF(A68&lt;'Données projet'!$A$244,$FW$205^A68,IF(A68='Données projet'!$A$244,'Données projet'!$B$244,FZ67+FY68-GH67)))</f>
        <v>374.54750000000064</v>
      </c>
      <c r="GA68" s="17">
        <f>FZ68*VLOOKUP('Données projet'!$B$17,Paramètres!$A$1:$I$89,3,0)*VLOOKUP('Données projet'!$B$17,Paramètres!$A$1:$I$89,5,0)</f>
        <v>175.28823000000028</v>
      </c>
      <c r="GB68" s="13">
        <f t="shared" si="49"/>
        <v>44.272291346226936</v>
      </c>
      <c r="GC68" s="20">
        <f t="shared" ref="GC68:GC131" si="79">(GA68+GB68)*0.475*44/12</f>
        <v>382.40124134467914</v>
      </c>
      <c r="GD68" s="59">
        <f t="shared" ref="GD68:GD131" si="80">GC68+(FU68+FV68)*44/12</f>
        <v>661.03951106957345</v>
      </c>
      <c r="GE68" s="59">
        <f ca="1">AVERAGE(OFFSET($GD$3,0,0,'Données projet'!$E$17+1,1))-AVERAGE(OFFSET($H$3,0,0,'Données projet'!$E$17+1,1))</f>
        <v>337.47103484642059</v>
      </c>
      <c r="GF68" s="59">
        <f t="shared" si="50"/>
        <v>252.98767501756402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113.04846659991247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113.04846659991247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65.992255379516621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2.5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9.1666666666666661</v>
      </c>
      <c r="H69" s="66">
        <f t="shared" si="56"/>
        <v>220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66.061780788707324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369.00000000000011</v>
      </c>
      <c r="O69" s="13">
        <f>N69*VLOOKUP('Données projet'!$B$9,Paramètres!$A$1:$I$89,3,0)*VLOOKUP('Données projet'!$B$9,Paramètres!$A$1:$I$89,5,0)</f>
        <v>333.87120000000004</v>
      </c>
      <c r="P69" s="13">
        <f t="shared" ref="P69:P132" si="87">EXP(-1.0587+0.8836*LN(O69)+0.284)</f>
        <v>78.232360111376309</v>
      </c>
      <c r="Q69" s="20">
        <f t="shared" si="54"/>
        <v>717.74703386064709</v>
      </c>
      <c r="R69" s="59">
        <f t="shared" si="55"/>
        <v>996.64023008590721</v>
      </c>
      <c r="S69" s="59">
        <f ca="1">AVERAGE(OFFSET($R$3,0,0,'Données projet'!$E$9+1,1))-AVERAGE(OFFSET($H$3,0,0,'Données projet'!$E$9+1,1))</f>
        <v>441.35963046694803</v>
      </c>
      <c r="T69" s="59">
        <f t="shared" ref="T69:T132" si="88">$T$3</f>
        <v>620.99339242993983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5.1819473937840055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5.1819473937840055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66.061780788707324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3</v>
      </c>
      <c r="AI69" s="13">
        <f>IF('Données projet'!$A$62&gt;35,AI68+AH69-AQ68,IF(A69&lt;'Données projet'!$A$62,$AF$205^A69,IF(A69='Données projet'!$A$62,'Données projet'!$B$62,AI68+AH69-AQ68)))</f>
        <v>197.00000000000003</v>
      </c>
      <c r="AJ69" s="13">
        <f>AI69*VLOOKUP('Données projet'!$B$10,Paramètres!$A$1:$I$89,3,0)*VLOOKUP('Données projet'!$B$10,Paramètres!$A$1:$I$89,5,0)</f>
        <v>172.09920000000005</v>
      </c>
      <c r="AK69" s="13">
        <f t="shared" ref="AK69:AK132" si="89">EXP(-1.0587+0.8836*LN(AJ69)+0.284)</f>
        <v>43.559838214506989</v>
      </c>
      <c r="AL69" s="20">
        <f t="shared" si="58"/>
        <v>375.60615822359978</v>
      </c>
      <c r="AM69" s="59">
        <f t="shared" si="59"/>
        <v>654.49935444886</v>
      </c>
      <c r="AN69" s="59">
        <f ca="1">AVERAGE(OFFSET($AM$3,0,0,'Données projet'!$E$10+1,1))-AVERAGE(OFFSET($H$3,0,0,'Données projet'!$E$10+1,1))</f>
        <v>273.89085939326111</v>
      </c>
      <c r="AO69" s="59">
        <f t="shared" ref="AO69:AO132" si="90">$AO$3</f>
        <v>266.46247641705179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35.798673861381879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35.798673861381879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66.061780788707324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9.75</v>
      </c>
      <c r="BC69" s="12">
        <f t="array" ref="BC69">INDEX(BB:BB,MIN(IF(ISNUMBER(BB69:BB265),ROW(BB69:BB265),"")))</f>
        <v>9.75</v>
      </c>
      <c r="BD69" s="12">
        <f>IF('Données projet'!$A$88&gt;35,BD68+BC69-BL68,IF(A69&lt;'Données projet'!$A$88,$BA$205^A69,IF(A69='Données projet'!$A$88,'Données projet'!$B$88,BD68+BC69-BL68)))</f>
        <v>286.77000000000004</v>
      </c>
      <c r="BE69" s="13">
        <f>BD69*VLOOKUP('Données projet'!$B$11,Paramètres!$A$1:$I$89,3,0)*VLOOKUP('Données projet'!$B$11,Paramètres!$A$1:$I$89,5,0)</f>
        <v>272.89033200000006</v>
      </c>
      <c r="BF69" s="13">
        <f t="shared" ref="BF69:BF132" si="91">EXP(-1.0587+0.8836*LN(BE69)+0.284)</f>
        <v>65.462290033470694</v>
      </c>
      <c r="BG69" s="20">
        <f t="shared" si="61"/>
        <v>589.29748337496153</v>
      </c>
      <c r="BH69" s="59">
        <f t="shared" si="62"/>
        <v>868.19067960022176</v>
      </c>
      <c r="BI69" s="59">
        <f ca="1">AVERAGE(OFFSET($BH$3,0,0,'Données projet'!$E$11+1,1))-AVERAGE(OFFSET($H$3,0,0,'Données projet'!$E$11+1,1))</f>
        <v>674.33345465979289</v>
      </c>
      <c r="BJ69" s="59">
        <f t="shared" ref="BJ69:BJ132" si="92">$BJ$3</f>
        <v>206.09542990296671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0.43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63.79779831451831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63.79779831451831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66.061780788707324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286.77</v>
      </c>
      <c r="BW69" s="12">
        <f>VLOOKUP(A69,'Données projet'!$A$113:$I$133,9,0)</f>
        <v>9.75</v>
      </c>
      <c r="BX69" s="12">
        <f t="array" ref="BX69">INDEX(BW:BW,MIN(IF(ISNUMBER(BW69:BW265),ROW(BW69:BW265),"")))</f>
        <v>9.75</v>
      </c>
      <c r="BY69" s="12">
        <f>IF('Données projet'!$A$114&gt;35,BY68+BX69-CG68,IF(A69&lt;'Données projet'!$A$114,$BV$205^A69,IF(A69='Données projet'!$A$114,'Données projet'!$B$114,BY68+BX69-CG68)))</f>
        <v>286.77000000000004</v>
      </c>
      <c r="BZ69" s="13">
        <f>BY69*VLOOKUP('Données projet'!$B$12,Paramètres!$A$1:$I$89,3,0)*VLOOKUP('Données projet'!$B$12,Paramètres!$A$1:$I$89,5,0)</f>
        <v>326.57367600000003</v>
      </c>
      <c r="CA69" s="13">
        <f t="shared" ref="CA69:CA132" si="93">EXP(-1.0587+0.8836*LN(BZ69)+0.284)</f>
        <v>76.719511863515876</v>
      </c>
      <c r="CB69" s="20">
        <f t="shared" si="64"/>
        <v>702.40230219562352</v>
      </c>
      <c r="CC69" s="59">
        <f t="shared" si="65"/>
        <v>981.29549842088363</v>
      </c>
      <c r="CD69" s="59">
        <f ca="1">AVERAGE(OFFSET($CC$3,0,0,'Données projet'!$E$12+1,1))-AVERAGE(OFFSET($H$3,0,0,'Données projet'!$E$12+1,1))</f>
        <v>792.99561449396947</v>
      </c>
      <c r="CE69" s="59">
        <f t="shared" ref="CE69:CE132" si="94">$CE$3</f>
        <v>236.67982295656702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49.91</v>
      </c>
      <c r="CH69" s="16">
        <f>IF(ISNA(VLOOKUP(A69,'Données projet'!$A$113:$I$133,5,0)),0%,VLOOKUP(A69,'Données projet'!$A$113:$I$133,5,0)*VLOOKUP('Données projet'!$B$12,Paramètres!$A$1:$I$89,7,0))</f>
        <v>0.43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76.348184868194039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76.348184868194039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66.061780788707324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286.77</v>
      </c>
      <c r="CR69" s="12">
        <f>VLOOKUP(A69,'Données projet'!$A$139:$I$159,9,0)</f>
        <v>9.75</v>
      </c>
      <c r="CS69" s="12">
        <f t="array" ref="CS69">INDEX(CR:CR,MIN(IF(ISNUMBER(CR69:CR265),ROW(CR69:CR265),"")))</f>
        <v>9.75</v>
      </c>
      <c r="CT69" s="12">
        <f>IF('Données projet'!$A$140&gt;35,CT68+CS69-DB68,IF(A69&lt;'Données projet'!$A$140,$CQ$205^A69,IF(A69='Données projet'!$A$140,'Données projet'!$B$140,CT68+CS69-DB68)))</f>
        <v>286.77000000000004</v>
      </c>
      <c r="CU69" s="17">
        <f>CT69*VLOOKUP('Données projet'!$B$13,Paramètres!$A$1:$I$89,3,0)*VLOOKUP('Données projet'!$B$13,Paramètres!$A$1:$I$89,5,0)</f>
        <v>313.15284000000003</v>
      </c>
      <c r="CV69" s="13">
        <f t="shared" ref="CV69:CV132" si="95">EXP(-1.0587+0.8836*LN(CU69)+0.284)</f>
        <v>73.926880374375301</v>
      </c>
      <c r="CW69" s="20">
        <f t="shared" si="67"/>
        <v>674.16384631870358</v>
      </c>
      <c r="CX69" s="59">
        <f t="shared" si="68"/>
        <v>953.05704254396369</v>
      </c>
      <c r="CY69" s="59">
        <f ca="1">AVERAGE(OFFSET($CX$3,0,0,'Données projet'!$E$13+1,1))-AVERAGE(OFFSET($H$3,0,0,'Données projet'!$E$13+1,1))</f>
        <v>763.36868301262712</v>
      </c>
      <c r="CZ69" s="59">
        <f t="shared" ref="CZ69:CZ132" si="96">$CZ$3</f>
        <v>229.04531240965548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49.91</v>
      </c>
      <c r="DC69" s="16">
        <f>IF(ISNA(VLOOKUP(A69,'Données projet'!$A$139:$I$159,5,0)),0%,VLOOKUP(A69,'Données projet'!$A$139:$I$159,5,0)*VLOOKUP('Données projet'!$B$13,Paramètres!$A$1:$I$89,7,0))</f>
        <v>0.43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73.210588229775112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73.210588229775112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66.061780788707324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5.4</v>
      </c>
      <c r="DO69" s="12">
        <f>IF('Données projet'!$A$166&gt;35,DO68+DN69-DW68,IF(A69&lt;'Données projet'!$A$166,$DL$205^A69,IF(A69='Données projet'!$A$166,'Données projet'!$B$166,DO68+DN69-DW68)))</f>
        <v>235.40000000000009</v>
      </c>
      <c r="DP69" s="17">
        <f>DO69*VLOOKUP('Données projet'!$B$14,Paramètres!$A$1:$I$89,3,0)*VLOOKUP('Données projet'!$B$14,Paramètres!$A$1:$I$89,5,0)</f>
        <v>205.64544000000012</v>
      </c>
      <c r="DQ69" s="13">
        <f t="shared" ref="DQ69:DQ132" si="97">EXP(-1.0587+0.8836*LN(DP69)+0.284)</f>
        <v>50.982847417614401</v>
      </c>
      <c r="DR69" s="20">
        <f t="shared" si="70"/>
        <v>446.96093391901189</v>
      </c>
      <c r="DS69" s="59">
        <f t="shared" si="71"/>
        <v>725.85413014427206</v>
      </c>
      <c r="DT69" s="59">
        <f ca="1">AVERAGE(OFFSET($DS$3,0,0,'Données projet'!$E$14+1,1))-AVERAGE(OFFSET($H$3,0,0,'Données projet'!$E$14+1,1))</f>
        <v>396.6970447595329</v>
      </c>
      <c r="DU69" s="59">
        <f t="shared" ref="DU69:DU132" si="98">$DU$3</f>
        <v>369.61271293069467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58.063561047421182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58.063561047421182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66.061780788707324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</v>
      </c>
      <c r="EJ69" s="12">
        <f>IF('Données projet'!$A$192&gt;35,EJ68+EI69-ER68,IF(A69&lt;'Données projet'!$A$192,$EG$205^A69,IF(A69='Données projet'!$A$192,'Données projet'!$B$192,EJ68+EI69-ER68)))</f>
        <v>217</v>
      </c>
      <c r="EK69" s="17">
        <f>EJ69*VLOOKUP('Données projet'!$B$15,Paramètres!$A$1:$I$89,3,0)*VLOOKUP('Données projet'!$B$15,Paramètres!$A$1:$I$89,5,0)</f>
        <v>226.80840000000003</v>
      </c>
      <c r="EL69" s="13">
        <f t="shared" ref="EL69:EL132" si="99">EXP(-1.0587+0.8836*LN(EK69)+0.284)</f>
        <v>55.592022759242575</v>
      </c>
      <c r="EM69" s="20">
        <f t="shared" si="73"/>
        <v>491.84740297234742</v>
      </c>
      <c r="EN69" s="59">
        <f t="shared" si="74"/>
        <v>770.74059919760759</v>
      </c>
      <c r="EO69" s="59">
        <f ca="1">AVERAGE(OFFSET($EN$3,0,0,'Données projet'!$E$15+1,1))-AVERAGE(OFFSET($H$3,0,0,'Données projet'!$E$15+1,1))</f>
        <v>431.09356354216391</v>
      </c>
      <c r="EP69" s="59">
        <f t="shared" ref="EP69:EP132" si="100">$EP$3</f>
        <v>386.91437941921049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60.681594968714798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60.681594968714798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66.061780788707324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>
        <f>VLOOKUP(A69,'Données projet'!$A$217:$I$237,2,0)</f>
        <v>388.92</v>
      </c>
      <c r="FC69" s="12">
        <f>VLOOKUP(A69,'Données projet'!$A$217:$I$237,9,0)</f>
        <v>13.062500000000007</v>
      </c>
      <c r="FD69" s="12">
        <f t="array" ref="FD69">INDEX(FC:FC,MIN(IF(ISNUMBER(FC69:FC265),ROW(FC69:FC265),"")))</f>
        <v>13.062500000000007</v>
      </c>
      <c r="FE69" s="12">
        <f>IF('Données projet'!$A$218&gt;35,FE68+FD69-FM68,IF(A69&lt;'Données projet'!$A$218,$FB$205^A69,IF(A69='Données projet'!$A$218,'Données projet'!$B$218,FE68+FD69-FM68)))</f>
        <v>388.92000000000007</v>
      </c>
      <c r="FF69" s="17">
        <f>FE69*VLOOKUP('Données projet'!$B$16,Paramètres!$A$1:$I$89,3,0)*VLOOKUP('Données projet'!$B$16,Paramètres!$A$1:$I$89,5,0)</f>
        <v>260.88753600000007</v>
      </c>
      <c r="FG69" s="13">
        <f t="shared" ref="FG69:FG132" si="101">EXP(-1.0587+0.8836*LN(FF69)+0.284)</f>
        <v>62.911527226849877</v>
      </c>
      <c r="FH69" s="20">
        <f t="shared" si="76"/>
        <v>563.95003512009703</v>
      </c>
      <c r="FI69" s="59">
        <f t="shared" si="77"/>
        <v>842.84323134535725</v>
      </c>
      <c r="FJ69" s="59">
        <f ca="1">AVERAGE(OFFSET($FI$3,0,0,'Données projet'!$E$16+1,1))-AVERAGE(OFFSET($H$3,0,0,'Données projet'!$E$16+1,1))</f>
        <v>552.1327469597087</v>
      </c>
      <c r="FK69" s="59">
        <f t="shared" ref="FK69:FK132" si="102">$FK$3</f>
        <v>208.33496548935977</v>
      </c>
      <c r="FL69" s="15">
        <f>IF(ISNA(VLOOKUP(A69,'Données projet'!$A$217:$I$237,3,0)),0,VLOOKUP(A69,'Données projet'!$A$217:$I$237,3,0))</f>
        <v>5</v>
      </c>
      <c r="FM69" s="15">
        <f>IF(ISNA(VLOOKUP(A69,'Données projet'!$A$217:$I$237,4,0)),0,VLOOKUP(A69,'Données projet'!$A$217:$I$237,4,0))</f>
        <v>71.34</v>
      </c>
      <c r="FN69" s="16">
        <f>IF(ISNA(VLOOKUP(A69,'Données projet'!$A$217:$I$237,5,0)),0%,VLOOKUP(A69,'Données projet'!$A$217:$I$237,5,0)*VLOOKUP('Données projet'!$B$16,Paramètres!$A$1:$I$89,7,0))</f>
        <v>0.53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88.892921976144606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88.892921976144606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66.061780788707324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16.133750000000006</v>
      </c>
      <c r="FZ69" s="12">
        <f>IF('Données projet'!$A$244&gt;35,FZ68+FY69-GH68,IF(A69&lt;'Données projet'!$A$244,$FW$205^A69,IF(A69='Données projet'!$A$244,'Données projet'!$B$244,FZ68+FY69-GH68)))</f>
        <v>390.68125000000066</v>
      </c>
      <c r="GA69" s="17">
        <f>FZ69*VLOOKUP('Données projet'!$B$17,Paramètres!$A$1:$I$89,3,0)*VLOOKUP('Données projet'!$B$17,Paramètres!$A$1:$I$89,5,0)</f>
        <v>182.8388250000003</v>
      </c>
      <c r="GB69" s="13">
        <f t="shared" ref="GB69:GB132" si="103">EXP(-1.0587+0.8836*LN(GA69)+0.284)</f>
        <v>45.953196076450112</v>
      </c>
      <c r="GC69" s="20">
        <f t="shared" si="79"/>
        <v>398.47943670815107</v>
      </c>
      <c r="GD69" s="59">
        <f t="shared" si="80"/>
        <v>677.3726329334113</v>
      </c>
      <c r="GE69" s="59">
        <f ca="1">AVERAGE(OFFSET($GD$3,0,0,'Données projet'!$E$17+1,1))-AVERAGE(OFFSET($H$3,0,0,'Données projet'!$E$17+1,1))</f>
        <v>337.47103484642059</v>
      </c>
      <c r="GF69" s="59">
        <f t="shared" ref="GF69:GF132" si="104">$GF$3</f>
        <v>252.98767501756402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110.83165512264429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110.83165512264429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66.061780788707324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2.5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9.1666666666666661</v>
      </c>
      <c r="H70" s="66">
        <f t="shared" si="56"/>
        <v>220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66.130100087484124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369.00000000000011</v>
      </c>
      <c r="O70" s="13">
        <f>N70*VLOOKUP('Données projet'!$B$9,Paramètres!$A$1:$I$89,3,0)*VLOOKUP('Données projet'!$B$9,Paramètres!$A$1:$I$89,5,0)</f>
        <v>333.87120000000004</v>
      </c>
      <c r="P70" s="13">
        <f t="shared" si="87"/>
        <v>78.232360111376309</v>
      </c>
      <c r="Q70" s="20">
        <f t="shared" si="54"/>
        <v>717.74703386064709</v>
      </c>
      <c r="R70" s="59">
        <f t="shared" si="55"/>
        <v>996.8907341814222</v>
      </c>
      <c r="S70" s="59">
        <f ca="1">AVERAGE(OFFSET($R$3,0,0,'Données projet'!$E$9+1,1))-AVERAGE(OFFSET($H$3,0,0,'Données projet'!$E$9+1,1))</f>
        <v>441.35963046694803</v>
      </c>
      <c r="T70" s="59">
        <f t="shared" si="88"/>
        <v>620.99339242993983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5.0803325660677201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5.0803325660677201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66.130100087484124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3</v>
      </c>
      <c r="AI70" s="13">
        <f>IF('Données projet'!$A$62&gt;35,AI69+AH70-AQ69,IF(A70&lt;'Données projet'!$A$62,$AF$205^A70,IF(A70='Données projet'!$A$62,'Données projet'!$B$62,AI69+AH70-AQ69)))</f>
        <v>200.00000000000003</v>
      </c>
      <c r="AJ70" s="13">
        <f>AI70*VLOOKUP('Données projet'!$B$10,Paramètres!$A$1:$I$89,3,0)*VLOOKUP('Données projet'!$B$10,Paramètres!$A$1:$I$89,5,0)</f>
        <v>174.72000000000006</v>
      </c>
      <c r="AK70" s="13">
        <f t="shared" si="89"/>
        <v>44.145455754865246</v>
      </c>
      <c r="AL70" s="20">
        <f t="shared" si="58"/>
        <v>381.19066877305704</v>
      </c>
      <c r="AM70" s="59">
        <f t="shared" si="59"/>
        <v>660.33436909383215</v>
      </c>
      <c r="AN70" s="59">
        <f ca="1">AVERAGE(OFFSET($AM$3,0,0,'Données projet'!$E$10+1,1))-AVERAGE(OFFSET($H$3,0,0,'Données projet'!$E$10+1,1))</f>
        <v>273.89085939326111</v>
      </c>
      <c r="AO70" s="59">
        <f t="shared" si="90"/>
        <v>266.46247641705179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35.096683701995204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35.096683701995204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66.130100087484124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9.2624999999999993</v>
      </c>
      <c r="BD70" s="12">
        <f>IF('Données projet'!$A$88&gt;35,BD69+BC70-BL69,IF(A70&lt;'Données projet'!$A$88,$BA$205^A70,IF(A70='Données projet'!$A$88,'Données projet'!$B$88,BD69+BC70-BL69)))</f>
        <v>246.12250000000003</v>
      </c>
      <c r="BE70" s="13">
        <f>BD70*VLOOKUP('Données projet'!$B$11,Paramètres!$A$1:$I$89,3,0)*VLOOKUP('Données projet'!$B$11,Paramètres!$A$1:$I$89,5,0)</f>
        <v>234.210171</v>
      </c>
      <c r="BF70" s="13">
        <f t="shared" si="91"/>
        <v>57.192055644634451</v>
      </c>
      <c r="BG70" s="20">
        <f t="shared" si="61"/>
        <v>507.52554473940489</v>
      </c>
      <c r="BH70" s="59">
        <f t="shared" si="62"/>
        <v>786.66924506017995</v>
      </c>
      <c r="BI70" s="59">
        <f ca="1">AVERAGE(OFFSET($BH$3,0,0,'Données projet'!$E$11+1,1))-AVERAGE(OFFSET($H$3,0,0,'Données projet'!$E$11+1,1))</f>
        <v>674.33345465979289</v>
      </c>
      <c r="BJ70" s="59">
        <f t="shared" si="92"/>
        <v>206.09542990296671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62.546762402385255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62.546762402385255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66.130100087484124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9.2624999999999993</v>
      </c>
      <c r="BY70" s="12">
        <f>IF('Données projet'!$A$114&gt;35,BY69+BX70-CG69,IF(A70&lt;'Données projet'!$A$114,$BV$205^A70,IF(A70='Données projet'!$A$114,'Données projet'!$B$114,BY69+BX70-CG69)))</f>
        <v>246.12250000000003</v>
      </c>
      <c r="BZ70" s="13">
        <f>BY70*VLOOKUP('Données projet'!$B$12,Paramètres!$A$1:$I$89,3,0)*VLOOKUP('Données projet'!$B$12,Paramètres!$A$1:$I$89,5,0)</f>
        <v>280.28430300000002</v>
      </c>
      <c r="CA70" s="13">
        <f t="shared" si="93"/>
        <v>67.027086728618173</v>
      </c>
      <c r="CB70" s="20">
        <f t="shared" si="64"/>
        <v>604.90067044401007</v>
      </c>
      <c r="CC70" s="59">
        <f t="shared" si="65"/>
        <v>884.04437076478519</v>
      </c>
      <c r="CD70" s="59">
        <f ca="1">AVERAGE(OFFSET($CC$3,0,0,'Données projet'!$E$12+1,1))-AVERAGE(OFFSET($H$3,0,0,'Données projet'!$E$12+1,1))</f>
        <v>792.99561449396947</v>
      </c>
      <c r="CE70" s="59">
        <f t="shared" si="94"/>
        <v>236.67982295656702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74.851043530723331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74.851043530723331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66.130100087484124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9.2624999999999993</v>
      </c>
      <c r="CT70" s="12">
        <f>IF('Données projet'!$A$140&gt;35,CT69+CS70-DB69,IF(A70&lt;'Données projet'!$A$140,$CQ$205^A70,IF(A70='Données projet'!$A$140,'Données projet'!$B$140,CT69+CS70-DB69)))</f>
        <v>246.12250000000003</v>
      </c>
      <c r="CU70" s="17">
        <f>CT70*VLOOKUP('Données projet'!$B$13,Paramètres!$A$1:$I$89,3,0)*VLOOKUP('Données projet'!$B$13,Paramètres!$A$1:$I$89,5,0)</f>
        <v>268.76577000000003</v>
      </c>
      <c r="CV70" s="13">
        <f t="shared" si="95"/>
        <v>64.587264726665225</v>
      </c>
      <c r="CW70" s="20">
        <f t="shared" si="67"/>
        <v>580.58986881560872</v>
      </c>
      <c r="CX70" s="59">
        <f t="shared" si="68"/>
        <v>859.73356913638384</v>
      </c>
      <c r="CY70" s="59">
        <f ca="1">AVERAGE(OFFSET($CX$3,0,0,'Données projet'!$E$13+1,1))-AVERAGE(OFFSET($H$3,0,0,'Données projet'!$E$13+1,1))</f>
        <v>763.36868301262712</v>
      </c>
      <c r="CZ70" s="59">
        <f t="shared" si="96"/>
        <v>229.04531240965548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71.774973248638815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71.774973248638815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66.130100087484124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5.4</v>
      </c>
      <c r="DO70" s="12">
        <f>IF('Données projet'!$A$166&gt;35,DO69+DN70-DW69,IF(A70&lt;'Données projet'!$A$166,$DL$205^A70,IF(A70='Données projet'!$A$166,'Données projet'!$B$166,DO69+DN70-DW69)))</f>
        <v>240.8000000000001</v>
      </c>
      <c r="DP70" s="17">
        <f>DO70*VLOOKUP('Données projet'!$B$14,Paramètres!$A$1:$I$89,3,0)*VLOOKUP('Données projet'!$B$14,Paramètres!$A$1:$I$89,5,0)</f>
        <v>210.3628800000001</v>
      </c>
      <c r="DQ70" s="13">
        <f t="shared" si="97"/>
        <v>52.014876138342963</v>
      </c>
      <c r="DR70" s="20">
        <f t="shared" si="70"/>
        <v>456.97459194094745</v>
      </c>
      <c r="DS70" s="59">
        <f t="shared" si="71"/>
        <v>736.11829226172256</v>
      </c>
      <c r="DT70" s="59">
        <f ca="1">AVERAGE(OFFSET($DS$3,0,0,'Données projet'!$E$14+1,1))-AVERAGE(OFFSET($H$3,0,0,'Données projet'!$E$14+1,1))</f>
        <v>396.6970447595329</v>
      </c>
      <c r="DU70" s="59">
        <f t="shared" si="98"/>
        <v>369.61271293069467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56.924970030556523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56.924970030556523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66.130100087484124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5</v>
      </c>
      <c r="EJ70" s="12">
        <f>IF('Données projet'!$A$192&gt;35,EJ69+EI70-ER69,IF(A70&lt;'Données projet'!$A$192,$EG$205^A70,IF(A70='Données projet'!$A$192,'Données projet'!$B$192,EJ69+EI70-ER69)))</f>
        <v>222</v>
      </c>
      <c r="EK70" s="17">
        <f>EJ70*VLOOKUP('Données projet'!$B$15,Paramètres!$A$1:$I$89,3,0)*VLOOKUP('Données projet'!$B$15,Paramètres!$A$1:$I$89,5,0)</f>
        <v>232.03440000000003</v>
      </c>
      <c r="EL70" s="13">
        <f t="shared" si="99"/>
        <v>56.722340668285831</v>
      </c>
      <c r="EM70" s="20">
        <f t="shared" si="73"/>
        <v>502.91798999726456</v>
      </c>
      <c r="EN70" s="59">
        <f t="shared" si="74"/>
        <v>782.06169031803961</v>
      </c>
      <c r="EO70" s="59">
        <f ca="1">AVERAGE(OFFSET($EN$3,0,0,'Données projet'!$E$15+1,1))-AVERAGE(OFFSET($H$3,0,0,'Données projet'!$E$15+1,1))</f>
        <v>431.09356354216391</v>
      </c>
      <c r="EP70" s="59">
        <f t="shared" si="100"/>
        <v>386.91437941921049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59.491665903496589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59.491665903496589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66.130100087484124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12.152499999999996</v>
      </c>
      <c r="FE70" s="12">
        <f>IF('Données projet'!$A$218&gt;35,FE69+FD70-FM69,IF(A70&lt;'Données projet'!$A$218,$FB$205^A70,IF(A70='Données projet'!$A$218,'Données projet'!$B$218,FE69+FD70-FM69)))</f>
        <v>329.73250000000007</v>
      </c>
      <c r="FF70" s="17">
        <f>FE70*VLOOKUP('Données projet'!$B$16,Paramètres!$A$1:$I$89,3,0)*VLOOKUP('Données projet'!$B$16,Paramètres!$A$1:$I$89,5,0)</f>
        <v>221.18456100000006</v>
      </c>
      <c r="FG70" s="13">
        <f t="shared" si="101"/>
        <v>54.372263682636657</v>
      </c>
      <c r="FH70" s="20">
        <f t="shared" si="76"/>
        <v>479.92813632225892</v>
      </c>
      <c r="FI70" s="59">
        <f t="shared" si="77"/>
        <v>759.07183664303398</v>
      </c>
      <c r="FJ70" s="59">
        <f ca="1">AVERAGE(OFFSET($FI$3,0,0,'Données projet'!$E$16+1,1))-AVERAGE(OFFSET($H$3,0,0,'Données projet'!$E$16+1,1))</f>
        <v>552.1327469597087</v>
      </c>
      <c r="FK70" s="59">
        <f t="shared" si="102"/>
        <v>208.33496548935977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87.1497859955211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87.1497859955211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66.130100087484124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16.133750000000006</v>
      </c>
      <c r="FZ70" s="12">
        <f>IF('Données projet'!$A$244&gt;35,FZ69+FY70-GH69,IF(A70&lt;'Données projet'!$A$244,$FW$205^A70,IF(A70='Données projet'!$A$244,'Données projet'!$B$244,FZ69+FY70-GH69)))</f>
        <v>406.81500000000068</v>
      </c>
      <c r="GA70" s="17">
        <f>FZ70*VLOOKUP('Données projet'!$B$17,Paramètres!$A$1:$I$89,3,0)*VLOOKUP('Données projet'!$B$17,Paramètres!$A$1:$I$89,5,0)</f>
        <v>190.38942000000031</v>
      </c>
      <c r="GB70" s="13">
        <f t="shared" si="103"/>
        <v>47.62603782207168</v>
      </c>
      <c r="GC70" s="20">
        <f t="shared" si="79"/>
        <v>414.54358904010877</v>
      </c>
      <c r="GD70" s="59">
        <f t="shared" si="80"/>
        <v>693.68728936088382</v>
      </c>
      <c r="GE70" s="59">
        <f ca="1">AVERAGE(OFFSET($GD$3,0,0,'Données projet'!$E$17+1,1))-AVERAGE(OFFSET($H$3,0,0,'Données projet'!$E$17+1,1))</f>
        <v>337.47103484642059</v>
      </c>
      <c r="GF70" s="59">
        <f t="shared" si="104"/>
        <v>252.98767501756402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108.65831396632386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108.65831396632386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66.130100087484124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2.5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9.1666666666666661</v>
      </c>
      <c r="H71" s="66">
        <f t="shared" si="56"/>
        <v>220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66.197234199166203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369.00000000000011</v>
      </c>
      <c r="O71" s="13">
        <f>N71*VLOOKUP('Données projet'!$B$9,Paramètres!$A$1:$I$89,3,0)*VLOOKUP('Données projet'!$B$9,Paramètres!$A$1:$I$89,5,0)</f>
        <v>333.87120000000004</v>
      </c>
      <c r="P71" s="13">
        <f t="shared" si="87"/>
        <v>78.232360111376309</v>
      </c>
      <c r="Q71" s="20">
        <f t="shared" si="54"/>
        <v>717.74703386064709</v>
      </c>
      <c r="R71" s="59">
        <f t="shared" si="55"/>
        <v>997.13689259092325</v>
      </c>
      <c r="S71" s="59">
        <f ca="1">AVERAGE(OFFSET($R$3,0,0,'Données projet'!$E$9+1,1))-AVERAGE(OFFSET($H$3,0,0,'Données projet'!$E$9+1,1))</f>
        <v>441.35963046694803</v>
      </c>
      <c r="T71" s="59">
        <f t="shared" si="88"/>
        <v>620.99339242993983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4.9807103431440263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4.9807103431440263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66.197234199166203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3</v>
      </c>
      <c r="AI71" s="13">
        <f>IF('Données projet'!$A$62&gt;35,AI70+AH71-AQ70,IF(A71&lt;'Données projet'!$A$62,$AF$205^A71,IF(A71='Données projet'!$A$62,'Données projet'!$B$62,AI70+AH71-AQ70)))</f>
        <v>203.00000000000003</v>
      </c>
      <c r="AJ71" s="13">
        <f>AI71*VLOOKUP('Données projet'!$B$10,Paramètres!$A$1:$I$89,3,0)*VLOOKUP('Données projet'!$B$10,Paramètres!$A$1:$I$89,5,0)</f>
        <v>177.34080000000003</v>
      </c>
      <c r="AK71" s="13">
        <f t="shared" si="89"/>
        <v>44.730051658603102</v>
      </c>
      <c r="AL71" s="20">
        <f t="shared" si="58"/>
        <v>386.77339997206712</v>
      </c>
      <c r="AM71" s="59">
        <f t="shared" si="59"/>
        <v>666.16325870234323</v>
      </c>
      <c r="AN71" s="59">
        <f ca="1">AVERAGE(OFFSET($AM$3,0,0,'Données projet'!$E$10+1,1))-AVERAGE(OFFSET($H$3,0,0,'Données projet'!$E$10+1,1))</f>
        <v>273.89085939326111</v>
      </c>
      <c r="AO71" s="59">
        <f t="shared" si="90"/>
        <v>266.46247641705179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34.408459141462387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34.408459141462387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66.197234199166203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9.2624999999999993</v>
      </c>
      <c r="BD71" s="12">
        <f>IF('Données projet'!$A$88&gt;35,BD70+BC71-BL70,IF(A71&lt;'Données projet'!$A$88,$BA$205^A71,IF(A71='Données projet'!$A$88,'Données projet'!$B$88,BD70+BC71-BL70)))</f>
        <v>255.38500000000002</v>
      </c>
      <c r="BE71" s="13">
        <f>BD71*VLOOKUP('Données projet'!$B$11,Paramètres!$A$1:$I$89,3,0)*VLOOKUP('Données projet'!$B$11,Paramètres!$A$1:$I$89,5,0)</f>
        <v>243.02436600000001</v>
      </c>
      <c r="BF71" s="13">
        <f t="shared" si="91"/>
        <v>59.089762548878838</v>
      </c>
      <c r="BG71" s="20">
        <f t="shared" si="61"/>
        <v>526.18210722263063</v>
      </c>
      <c r="BH71" s="59">
        <f t="shared" si="62"/>
        <v>805.57196595290679</v>
      </c>
      <c r="BI71" s="59">
        <f ca="1">AVERAGE(OFFSET($BH$3,0,0,'Données projet'!$E$11+1,1))-AVERAGE(OFFSET($H$3,0,0,'Données projet'!$E$11+1,1))</f>
        <v>674.33345465979289</v>
      </c>
      <c r="BJ71" s="59">
        <f t="shared" si="92"/>
        <v>206.09542990296671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61.320258541432572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61.320258541432572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66.197234199166203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9.2624999999999993</v>
      </c>
      <c r="BY71" s="12">
        <f>IF('Données projet'!$A$114&gt;35,BY70+BX71-CG70,IF(A71&lt;'Données projet'!$A$114,$BV$205^A71,IF(A71='Données projet'!$A$114,'Données projet'!$B$114,BY70+BX71-CG70)))</f>
        <v>255.38500000000002</v>
      </c>
      <c r="BZ71" s="13">
        <f>BY71*VLOOKUP('Données projet'!$B$12,Paramètres!$A$1:$I$89,3,0)*VLOOKUP('Données projet'!$B$12,Paramètres!$A$1:$I$89,5,0)</f>
        <v>290.83243800000002</v>
      </c>
      <c r="CA71" s="13">
        <f t="shared" si="93"/>
        <v>69.251132775268985</v>
      </c>
      <c r="CB71" s="20">
        <f t="shared" si="64"/>
        <v>627.14555243359348</v>
      </c>
      <c r="CC71" s="59">
        <f t="shared" si="65"/>
        <v>906.53541116386964</v>
      </c>
      <c r="CD71" s="59">
        <f ca="1">AVERAGE(OFFSET($CC$3,0,0,'Données projet'!$E$12+1,1))-AVERAGE(OFFSET($H$3,0,0,'Données projet'!$E$12+1,1))</f>
        <v>792.99561449396947</v>
      </c>
      <c r="CE71" s="59">
        <f t="shared" si="94"/>
        <v>236.67982295656702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73.38326022171438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73.38326022171438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66.197234199166203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9.2624999999999993</v>
      </c>
      <c r="CT71" s="12">
        <f>IF('Données projet'!$A$140&gt;35,CT70+CS71-DB70,IF(A71&lt;'Données projet'!$A$140,$CQ$205^A71,IF(A71='Données projet'!$A$140,'Données projet'!$B$140,CT70+CS71-DB70)))</f>
        <v>255.38500000000002</v>
      </c>
      <c r="CU71" s="17">
        <f>CT71*VLOOKUP('Données projet'!$B$13,Paramètres!$A$1:$I$89,3,0)*VLOOKUP('Données projet'!$B$13,Paramètres!$A$1:$I$89,5,0)</f>
        <v>278.88042000000002</v>
      </c>
      <c r="CV71" s="13">
        <f t="shared" si="95"/>
        <v>66.730354301196869</v>
      </c>
      <c r="CW71" s="20">
        <f t="shared" si="67"/>
        <v>601.9387652412513</v>
      </c>
      <c r="CX71" s="59">
        <f t="shared" si="68"/>
        <v>881.32862397152735</v>
      </c>
      <c r="CY71" s="59">
        <f ca="1">AVERAGE(OFFSET($CX$3,0,0,'Données projet'!$E$13+1,1))-AVERAGE(OFFSET($H$3,0,0,'Données projet'!$E$13+1,1))</f>
        <v>763.36868301262712</v>
      </c>
      <c r="CZ71" s="59">
        <f t="shared" si="96"/>
        <v>229.04531240965548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70.367509801643934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70.367509801643934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66.197234199166203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5.4</v>
      </c>
      <c r="DO71" s="12">
        <f>IF('Données projet'!$A$166&gt;35,DO70+DN71-DW70,IF(A71&lt;'Données projet'!$A$166,$DL$205^A71,IF(A71='Données projet'!$A$166,'Données projet'!$B$166,DO70+DN71-DW70)))</f>
        <v>246.2000000000001</v>
      </c>
      <c r="DP71" s="17">
        <f>DO71*VLOOKUP('Données projet'!$B$14,Paramètres!$A$1:$I$89,3,0)*VLOOKUP('Données projet'!$B$14,Paramètres!$A$1:$I$89,5,0)</f>
        <v>215.08032000000011</v>
      </c>
      <c r="DQ71" s="13">
        <f t="shared" si="97"/>
        <v>53.044214230061506</v>
      </c>
      <c r="DR71" s="20">
        <f t="shared" si="70"/>
        <v>466.983563784024</v>
      </c>
      <c r="DS71" s="59">
        <f t="shared" si="71"/>
        <v>746.37342251430005</v>
      </c>
      <c r="DT71" s="59">
        <f ca="1">AVERAGE(OFFSET($DS$3,0,0,'Données projet'!$E$14+1,1))-AVERAGE(OFFSET($H$3,0,0,'Données projet'!$E$14+1,1))</f>
        <v>396.6970447595329</v>
      </c>
      <c r="DU71" s="59">
        <f t="shared" si="98"/>
        <v>369.61271293069467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55.808706089060635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55.808706089060635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66.197234199166203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</v>
      </c>
      <c r="EJ71" s="12">
        <f>IF('Données projet'!$A$192&gt;35,EJ70+EI71-ER70,IF(A71&lt;'Données projet'!$A$192,$EG$205^A71,IF(A71='Données projet'!$A$192,'Données projet'!$B$192,EJ70+EI71-ER70)))</f>
        <v>227</v>
      </c>
      <c r="EK71" s="17">
        <f>EJ71*VLOOKUP('Données projet'!$B$15,Paramètres!$A$1:$I$89,3,0)*VLOOKUP('Données projet'!$B$15,Paramètres!$A$1:$I$89,5,0)</f>
        <v>237.2604</v>
      </c>
      <c r="EL71" s="13">
        <f t="shared" si="99"/>
        <v>57.849698927879167</v>
      </c>
      <c r="EM71" s="20">
        <f t="shared" si="73"/>
        <v>513.98342229938953</v>
      </c>
      <c r="EN71" s="59">
        <f t="shared" si="74"/>
        <v>793.37328102966558</v>
      </c>
      <c r="EO71" s="59">
        <f ca="1">AVERAGE(OFFSET($EN$3,0,0,'Données projet'!$E$15+1,1))-AVERAGE(OFFSET($H$3,0,0,'Données projet'!$E$15+1,1))</f>
        <v>431.09356354216391</v>
      </c>
      <c r="EP71" s="59">
        <f t="shared" si="100"/>
        <v>386.91437941921049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58.325070621462245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58.325070621462245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66.197234199166203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12.152499999999996</v>
      </c>
      <c r="FE71" s="12">
        <f>IF('Données projet'!$A$218&gt;35,FE70+FD71-FM70,IF(A71&lt;'Données projet'!$A$218,$FB$205^A71,IF(A71='Données projet'!$A$218,'Données projet'!$B$218,FE70+FD71-FM70)))</f>
        <v>341.88500000000005</v>
      </c>
      <c r="FF71" s="17">
        <f>FE71*VLOOKUP('Données projet'!$B$16,Paramètres!$A$1:$I$89,3,0)*VLOOKUP('Données projet'!$B$16,Paramètres!$A$1:$I$89,5,0)</f>
        <v>229.33645800000005</v>
      </c>
      <c r="FG71" s="13">
        <f t="shared" si="101"/>
        <v>56.139184121344236</v>
      </c>
      <c r="FH71" s="20">
        <f t="shared" si="76"/>
        <v>497.20341002800791</v>
      </c>
      <c r="FI71" s="59">
        <f t="shared" si="77"/>
        <v>776.59326875828401</v>
      </c>
      <c r="FJ71" s="59">
        <f ca="1">AVERAGE(OFFSET($FI$3,0,0,'Données projet'!$E$16+1,1))-AVERAGE(OFFSET($H$3,0,0,'Données projet'!$E$16+1,1))</f>
        <v>552.1327469597087</v>
      </c>
      <c r="FK71" s="59">
        <f t="shared" si="102"/>
        <v>208.33496548935977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85.440831848269653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85.440831848269653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66.197234199166203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16.133750000000006</v>
      </c>
      <c r="FZ71" s="12">
        <f>IF('Données projet'!$A$244&gt;35,FZ70+FY71-GH70,IF(A71&lt;'Données projet'!$A$244,$FW$205^A71,IF(A71='Données projet'!$A$244,'Données projet'!$B$244,FZ70+FY71-GH70)))</f>
        <v>422.9487500000007</v>
      </c>
      <c r="GA71" s="17">
        <f>FZ71*VLOOKUP('Données projet'!$B$17,Paramètres!$A$1:$I$89,3,0)*VLOOKUP('Données projet'!$B$17,Paramètres!$A$1:$I$89,5,0)</f>
        <v>197.94001500000033</v>
      </c>
      <c r="GB71" s="13">
        <f t="shared" si="103"/>
        <v>49.291172939044351</v>
      </c>
      <c r="GC71" s="20">
        <f t="shared" si="79"/>
        <v>430.59431899383617</v>
      </c>
      <c r="GD71" s="59">
        <f t="shared" si="80"/>
        <v>709.98417772411221</v>
      </c>
      <c r="GE71" s="59">
        <f ca="1">AVERAGE(OFFSET($GD$3,0,0,'Données projet'!$E$17+1,1))-AVERAGE(OFFSET($H$3,0,0,'Données projet'!$E$17+1,1))</f>
        <v>337.47103484642059</v>
      </c>
      <c r="GF71" s="59">
        <f t="shared" si="104"/>
        <v>252.98767501756402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106.52759070447165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106.52759070447165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66.197234199166203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2.5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9.1666666666666661</v>
      </c>
      <c r="H72" s="66">
        <f t="shared" si="56"/>
        <v>220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66.263203684099977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369.00000000000011</v>
      </c>
      <c r="O72" s="13">
        <f>N72*VLOOKUP('Données projet'!$B$9,Paramètres!$A$1:$I$89,3,0)*VLOOKUP('Données projet'!$B$9,Paramètres!$A$1:$I$89,5,0)</f>
        <v>333.87120000000004</v>
      </c>
      <c r="P72" s="13">
        <f t="shared" si="87"/>
        <v>78.232360111376309</v>
      </c>
      <c r="Q72" s="20">
        <f t="shared" si="54"/>
        <v>717.74703386064709</v>
      </c>
      <c r="R72" s="59">
        <f t="shared" si="55"/>
        <v>997.37878070234706</v>
      </c>
      <c r="S72" s="59">
        <f ca="1">AVERAGE(OFFSET($R$3,0,0,'Données projet'!$E$9+1,1))-AVERAGE(OFFSET($H$3,0,0,'Données projet'!$E$9+1,1))</f>
        <v>441.35963046694803</v>
      </c>
      <c r="T72" s="59">
        <f t="shared" si="88"/>
        <v>620.99339242993983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4.8830416512483099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4.8830416512483099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66.263203684099977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3</v>
      </c>
      <c r="AI72" s="13">
        <f>IF('Données projet'!$A$62&gt;35,AI71+AH72-AQ71,IF(A72&lt;'Données projet'!$A$62,$AF$205^A72,IF(A72='Données projet'!$A$62,'Données projet'!$B$62,AI71+AH72-AQ71)))</f>
        <v>206.00000000000003</v>
      </c>
      <c r="AJ72" s="13">
        <f>AI72*VLOOKUP('Données projet'!$B$10,Paramètres!$A$1:$I$89,3,0)*VLOOKUP('Données projet'!$B$10,Paramètres!$A$1:$I$89,5,0)</f>
        <v>179.96160000000006</v>
      </c>
      <c r="AK72" s="13">
        <f t="shared" si="89"/>
        <v>45.313642767960104</v>
      </c>
      <c r="AL72" s="20">
        <f t="shared" si="58"/>
        <v>392.3543811541972</v>
      </c>
      <c r="AM72" s="59">
        <f t="shared" si="59"/>
        <v>671.98612799589705</v>
      </c>
      <c r="AN72" s="59">
        <f ca="1">AVERAGE(OFFSET($AM$3,0,0,'Données projet'!$E$10+1,1))-AVERAGE(OFFSET($H$3,0,0,'Données projet'!$E$10+1,1))</f>
        <v>273.89085939326111</v>
      </c>
      <c r="AO72" s="59">
        <f t="shared" si="90"/>
        <v>266.46247641705179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33.733730244786081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33.733730244786081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66.263203684099977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9.2624999999999993</v>
      </c>
      <c r="BD72" s="12">
        <f>IF('Données projet'!$A$88&gt;35,BD71+BC72-BL71,IF(A72&lt;'Données projet'!$A$88,$BA$205^A72,IF(A72='Données projet'!$A$88,'Données projet'!$B$88,BD71+BC72-BL71)))</f>
        <v>264.64750000000004</v>
      </c>
      <c r="BE72" s="13">
        <f>BD72*VLOOKUP('Données projet'!$B$11,Paramètres!$A$1:$I$89,3,0)*VLOOKUP('Données projet'!$B$11,Paramètres!$A$1:$I$89,5,0)</f>
        <v>251.83856100000003</v>
      </c>
      <c r="BF72" s="13">
        <f t="shared" si="91"/>
        <v>60.979472967975418</v>
      </c>
      <c r="BG72" s="20">
        <f t="shared" si="61"/>
        <v>544.82474249422387</v>
      </c>
      <c r="BH72" s="59">
        <f t="shared" si="62"/>
        <v>824.45648933592383</v>
      </c>
      <c r="BI72" s="59">
        <f ca="1">AVERAGE(OFFSET($BH$3,0,0,'Données projet'!$E$11+1,1))-AVERAGE(OFFSET($H$3,0,0,'Données projet'!$E$11+1,1))</f>
        <v>674.33345465979289</v>
      </c>
      <c r="BJ72" s="59">
        <f t="shared" si="92"/>
        <v>206.09542990296671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60.117805673099681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60.117805673099681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66.263203684099977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9.2624999999999993</v>
      </c>
      <c r="BY72" s="12">
        <f>IF('Données projet'!$A$114&gt;35,BY71+BX72-CG71,IF(A72&lt;'Données projet'!$A$114,$BV$205^A72,IF(A72='Données projet'!$A$114,'Données projet'!$B$114,BY71+BX72-CG71)))</f>
        <v>264.64750000000004</v>
      </c>
      <c r="BZ72" s="13">
        <f>BY72*VLOOKUP('Données projet'!$B$12,Paramètres!$A$1:$I$89,3,0)*VLOOKUP('Données projet'!$B$12,Paramètres!$A$1:$I$89,5,0)</f>
        <v>301.38057300000003</v>
      </c>
      <c r="CA72" s="13">
        <f t="shared" si="93"/>
        <v>71.465807221310627</v>
      </c>
      <c r="CB72" s="20">
        <f t="shared" si="64"/>
        <v>649.37411221878267</v>
      </c>
      <c r="CC72" s="59">
        <f t="shared" si="65"/>
        <v>929.00585906048263</v>
      </c>
      <c r="CD72" s="59">
        <f ca="1">AVERAGE(OFFSET($CC$3,0,0,'Données projet'!$E$12+1,1))-AVERAGE(OFFSET($H$3,0,0,'Données projet'!$E$12+1,1))</f>
        <v>792.99561449396947</v>
      </c>
      <c r="CE72" s="59">
        <f t="shared" si="94"/>
        <v>236.67982295656702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71.94425924813568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71.94425924813568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66.263203684099977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9.2624999999999993</v>
      </c>
      <c r="CT72" s="12">
        <f>IF('Données projet'!$A$140&gt;35,CT71+CS72-DB71,IF(A72&lt;'Données projet'!$A$140,$CQ$205^A72,IF(A72='Données projet'!$A$140,'Données projet'!$B$140,CT71+CS72-DB71)))</f>
        <v>264.64750000000004</v>
      </c>
      <c r="CU72" s="17">
        <f>CT72*VLOOKUP('Données projet'!$B$13,Paramètres!$A$1:$I$89,3,0)*VLOOKUP('Données projet'!$B$13,Paramètres!$A$1:$I$89,5,0)</f>
        <v>288.99507</v>
      </c>
      <c r="CV72" s="13">
        <f t="shared" si="95"/>
        <v>68.864413406421249</v>
      </c>
      <c r="CW72" s="20">
        <f t="shared" si="67"/>
        <v>623.27193359951696</v>
      </c>
      <c r="CX72" s="59">
        <f t="shared" si="68"/>
        <v>902.90368044121692</v>
      </c>
      <c r="CY72" s="59">
        <f ca="1">AVERAGE(OFFSET($CX$3,0,0,'Données projet'!$E$13+1,1))-AVERAGE(OFFSET($H$3,0,0,'Données projet'!$E$13+1,1))</f>
        <v>763.36868301262712</v>
      </c>
      <c r="CZ72" s="59">
        <f t="shared" si="96"/>
        <v>229.04531240965548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68.98764585437668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68.98764585437668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66.263203684099977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5.4</v>
      </c>
      <c r="DO72" s="12">
        <f>IF('Données projet'!$A$166&gt;35,DO71+DN72-DW71,IF(A72&lt;'Données projet'!$A$166,$DL$205^A72,IF(A72='Données projet'!$A$166,'Données projet'!$B$166,DO71+DN72-DW71)))</f>
        <v>251.60000000000011</v>
      </c>
      <c r="DP72" s="17">
        <f>DO72*VLOOKUP('Données projet'!$B$14,Paramètres!$A$1:$I$89,3,0)*VLOOKUP('Données projet'!$B$14,Paramètres!$A$1:$I$89,5,0)</f>
        <v>219.79776000000012</v>
      </c>
      <c r="DQ72" s="13">
        <f t="shared" si="97"/>
        <v>54.070927503307431</v>
      </c>
      <c r="DR72" s="20">
        <f t="shared" si="70"/>
        <v>476.98796406826068</v>
      </c>
      <c r="DS72" s="59">
        <f t="shared" si="71"/>
        <v>756.61971090996053</v>
      </c>
      <c r="DT72" s="59">
        <f ca="1">AVERAGE(OFFSET($DS$3,0,0,'Données projet'!$E$14+1,1))-AVERAGE(OFFSET($H$3,0,0,'Données projet'!$E$14+1,1))</f>
        <v>396.6970447595329</v>
      </c>
      <c r="DU72" s="59">
        <f t="shared" si="98"/>
        <v>369.61271293069467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54.714331402603705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54.714331402603705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66.263203684099977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</v>
      </c>
      <c r="EJ72" s="12">
        <f>IF('Données projet'!$A$192&gt;35,EJ71+EI72-ER71,IF(A72&lt;'Données projet'!$A$192,$EG$205^A72,IF(A72='Données projet'!$A$192,'Données projet'!$B$192,EJ71+EI72-ER71)))</f>
        <v>232</v>
      </c>
      <c r="EK72" s="17">
        <f>EJ72*VLOOKUP('Données projet'!$B$15,Paramètres!$A$1:$I$89,3,0)*VLOOKUP('Données projet'!$B$15,Paramètres!$A$1:$I$89,5,0)</f>
        <v>242.4864</v>
      </c>
      <c r="EL72" s="13">
        <f t="shared" si="99"/>
        <v>58.974170235372419</v>
      </c>
      <c r="EM72" s="20">
        <f t="shared" si="73"/>
        <v>525.04382649327351</v>
      </c>
      <c r="EN72" s="59">
        <f t="shared" si="74"/>
        <v>804.67557333497348</v>
      </c>
      <c r="EO72" s="59">
        <f ca="1">AVERAGE(OFFSET($EN$3,0,0,'Données projet'!$E$15+1,1))-AVERAGE(OFFSET($H$3,0,0,'Données projet'!$E$15+1,1))</f>
        <v>431.09356354216391</v>
      </c>
      <c r="EP72" s="59">
        <f t="shared" si="100"/>
        <v>386.91437941921049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57.181351561355733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57.181351561355733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66.263203684099977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12.152499999999996</v>
      </c>
      <c r="FE72" s="12">
        <f>IF('Données projet'!$A$218&gt;35,FE71+FD72-FM71,IF(A72&lt;'Données projet'!$A$218,$FB$205^A72,IF(A72='Données projet'!$A$218,'Données projet'!$B$218,FE71+FD72-FM71)))</f>
        <v>354.03750000000002</v>
      </c>
      <c r="FF72" s="17">
        <f>FE72*VLOOKUP('Données projet'!$B$16,Paramètres!$A$1:$I$89,3,0)*VLOOKUP('Données projet'!$B$16,Paramètres!$A$1:$I$89,5,0)</f>
        <v>237.48835500000004</v>
      </c>
      <c r="FG72" s="13">
        <f t="shared" si="101"/>
        <v>57.898807397229021</v>
      </c>
      <c r="FH72" s="20">
        <f t="shared" si="76"/>
        <v>514.46597450850732</v>
      </c>
      <c r="FI72" s="59">
        <f t="shared" si="77"/>
        <v>794.09772135020717</v>
      </c>
      <c r="FJ72" s="59">
        <f ca="1">AVERAGE(OFFSET($FI$3,0,0,'Données projet'!$E$16+1,1))-AVERAGE(OFFSET($H$3,0,0,'Données projet'!$E$16+1,1))</f>
        <v>552.1327469597087</v>
      </c>
      <c r="FK72" s="59">
        <f t="shared" si="102"/>
        <v>208.33496548935977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83.765389249486702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83.765389249486702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66.263203684099977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16.133750000000006</v>
      </c>
      <c r="FZ72" s="12">
        <f>IF('Données projet'!$A$244&gt;35,FZ71+FY72-GH71,IF(A72&lt;'Données projet'!$A$244,$FW$205^A72,IF(A72='Données projet'!$A$244,'Données projet'!$B$244,FZ71+FY72-GH71)))</f>
        <v>439.08250000000072</v>
      </c>
      <c r="GA72" s="17">
        <f>FZ72*VLOOKUP('Données projet'!$B$17,Paramètres!$A$1:$I$89,3,0)*VLOOKUP('Données projet'!$B$17,Paramètres!$A$1:$I$89,5,0)</f>
        <v>205.49061000000034</v>
      </c>
      <c r="GB72" s="13">
        <f t="shared" si="103"/>
        <v>50.948929056500454</v>
      </c>
      <c r="GC72" s="20">
        <f t="shared" si="79"/>
        <v>446.63219719007219</v>
      </c>
      <c r="GD72" s="59">
        <f t="shared" si="80"/>
        <v>726.2639440317721</v>
      </c>
      <c r="GE72" s="59">
        <f ca="1">AVERAGE(OFFSET($GD$3,0,0,'Données projet'!$E$17+1,1))-AVERAGE(OFFSET($H$3,0,0,'Données projet'!$E$17+1,1))</f>
        <v>337.47103484642059</v>
      </c>
      <c r="GF72" s="59">
        <f t="shared" si="104"/>
        <v>252.98767501756402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104.4386496261715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104.4386496261715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66.263203684099977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2.5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9.1666666666666661</v>
      </c>
      <c r="H73" s="66">
        <f t="shared" si="56"/>
        <v>220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66.328028745955834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369.00000000000011</v>
      </c>
      <c r="O73" s="13">
        <f>N73*VLOOKUP('Données projet'!$B$9,Paramètres!$A$1:$I$89,3,0)*VLOOKUP('Données projet'!$B$9,Paramètres!$A$1:$I$89,5,0)</f>
        <v>333.87120000000004</v>
      </c>
      <c r="P73" s="13">
        <f t="shared" si="87"/>
        <v>78.232360111376309</v>
      </c>
      <c r="Q73" s="20">
        <f t="shared" si="54"/>
        <v>717.74703386064709</v>
      </c>
      <c r="R73" s="59">
        <f t="shared" si="55"/>
        <v>997.61647259581855</v>
      </c>
      <c r="S73" s="59">
        <f ca="1">AVERAGE(OFFSET($R$3,0,0,'Données projet'!$E$9+1,1))-AVERAGE(OFFSET($H$3,0,0,'Données projet'!$E$9+1,1))</f>
        <v>441.35963046694803</v>
      </c>
      <c r="T73" s="59">
        <f t="shared" si="88"/>
        <v>620.99339242993983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4.7872881828286493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4.7872881828286493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66.328028745955834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209</v>
      </c>
      <c r="AG73" s="12">
        <f>VLOOKUP(A73,'Données projet'!$A$61:$I$81,9,0)</f>
        <v>3</v>
      </c>
      <c r="AH73" s="12">
        <f t="array" ref="AH73">INDEX(AG:AG,MIN(IF(ISNUMBER(AG73:AG269),ROW(AG73:AG269),"")))</f>
        <v>3</v>
      </c>
      <c r="AI73" s="13">
        <f>IF('Données projet'!$A$62&gt;35,AI72+AH73-AQ72,IF(A73&lt;'Données projet'!$A$62,$AF$205^A73,IF(A73='Données projet'!$A$62,'Données projet'!$B$62,AI72+AH73-AQ72)))</f>
        <v>209.00000000000003</v>
      </c>
      <c r="AJ73" s="13">
        <f>AI73*VLOOKUP('Données projet'!$B$10,Paramètres!$A$1:$I$89,3,0)*VLOOKUP('Données projet'!$B$10,Paramètres!$A$1:$I$89,5,0)</f>
        <v>182.58240000000004</v>
      </c>
      <c r="AK73" s="13">
        <f t="shared" si="89"/>
        <v>45.896245406460288</v>
      </c>
      <c r="AL73" s="20">
        <f t="shared" si="58"/>
        <v>397.93364074958504</v>
      </c>
      <c r="AM73" s="59">
        <f t="shared" si="59"/>
        <v>677.80307948475638</v>
      </c>
      <c r="AN73" s="59">
        <f ca="1">AVERAGE(OFFSET($AM$3,0,0,'Données projet'!$E$10+1,1))-AVERAGE(OFFSET($H$3,0,0,'Données projet'!$E$10+1,1))</f>
        <v>273.89085939326111</v>
      </c>
      <c r="AO73" s="59">
        <f t="shared" si="90"/>
        <v>266.46247641705179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8</v>
      </c>
      <c r="AR73" s="16">
        <f>IF(ISNA(VLOOKUP(A73,'Données projet'!$A$61:$I$81,5,0)),0%,VLOOKUP(A73,'Données projet'!$A$61:$I$81,5,0)*VLOOKUP('Données projet'!$B$10,Paramètres!$A$1:$I$89,7,0))</f>
        <v>0.53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37.166965406123943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37.166965406123943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66.328028745955834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9.2624999999999993</v>
      </c>
      <c r="BD73" s="12">
        <f>IF('Données projet'!$A$88&gt;35,BD72+BC73-BL72,IF(A73&lt;'Données projet'!$A$88,$BA$205^A73,IF(A73='Données projet'!$A$88,'Données projet'!$B$88,BD72+BC73-BL72)))</f>
        <v>273.91000000000003</v>
      </c>
      <c r="BE73" s="13">
        <f>BD73*VLOOKUP('Données projet'!$B$11,Paramètres!$A$1:$I$89,3,0)*VLOOKUP('Données projet'!$B$11,Paramètres!$A$1:$I$89,5,0)</f>
        <v>260.65275600000001</v>
      </c>
      <c r="BF73" s="13">
        <f t="shared" si="91"/>
        <v>62.861498844981192</v>
      </c>
      <c r="BG73" s="20">
        <f t="shared" si="61"/>
        <v>563.45399385500889</v>
      </c>
      <c r="BH73" s="59">
        <f t="shared" si="62"/>
        <v>843.32343259018035</v>
      </c>
      <c r="BI73" s="59">
        <f ca="1">AVERAGE(OFFSET($BH$3,0,0,'Données projet'!$E$11+1,1))-AVERAGE(OFFSET($H$3,0,0,'Données projet'!$E$11+1,1))</f>
        <v>674.33345465979289</v>
      </c>
      <c r="BJ73" s="59">
        <f t="shared" si="92"/>
        <v>206.09542990296671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58.938932172090972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58.938932172090972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66.328028745955834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9.2624999999999993</v>
      </c>
      <c r="BY73" s="12">
        <f>IF('Données projet'!$A$114&gt;35,BY72+BX73-CG72,IF(A73&lt;'Données projet'!$A$114,$BV$205^A73,IF(A73='Données projet'!$A$114,'Données projet'!$B$114,BY72+BX73-CG72)))</f>
        <v>273.91000000000003</v>
      </c>
      <c r="BZ73" s="13">
        <f>BY73*VLOOKUP('Données projet'!$B$12,Paramètres!$A$1:$I$89,3,0)*VLOOKUP('Données projet'!$B$12,Paramètres!$A$1:$I$89,5,0)</f>
        <v>311.92870800000003</v>
      </c>
      <c r="CA73" s="13">
        <f t="shared" si="93"/>
        <v>73.671475653083462</v>
      </c>
      <c r="CB73" s="20">
        <f t="shared" si="64"/>
        <v>671.5869865291204</v>
      </c>
      <c r="CC73" s="59">
        <f t="shared" si="65"/>
        <v>951.45642526429174</v>
      </c>
      <c r="CD73" s="59">
        <f ca="1">AVERAGE(OFFSET($CC$3,0,0,'Données projet'!$E$12+1,1))-AVERAGE(OFFSET($H$3,0,0,'Données projet'!$E$12+1,1))</f>
        <v>792.99561449396947</v>
      </c>
      <c r="CE73" s="59">
        <f t="shared" si="94"/>
        <v>236.67982295656702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70.533476205944922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70.533476205944922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66.328028745955834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9.2624999999999993</v>
      </c>
      <c r="CT73" s="12">
        <f>IF('Données projet'!$A$140&gt;35,CT72+CS73-DB72,IF(A73&lt;'Données projet'!$A$140,$CQ$205^A73,IF(A73='Données projet'!$A$140,'Données projet'!$B$140,CT72+CS73-DB72)))</f>
        <v>273.91000000000003</v>
      </c>
      <c r="CU73" s="17">
        <f>CT73*VLOOKUP('Données projet'!$B$13,Paramètres!$A$1:$I$89,3,0)*VLOOKUP('Données projet'!$B$13,Paramètres!$A$1:$I$89,5,0)</f>
        <v>299.10971999999998</v>
      </c>
      <c r="CV73" s="13">
        <f t="shared" si="95"/>
        <v>70.989794321139428</v>
      </c>
      <c r="CW73" s="20">
        <f t="shared" si="67"/>
        <v>644.58998744265102</v>
      </c>
      <c r="CX73" s="59">
        <f t="shared" si="68"/>
        <v>924.45942617782248</v>
      </c>
      <c r="CY73" s="59">
        <f ca="1">AVERAGE(OFFSET($CX$3,0,0,'Données projet'!$E$13+1,1))-AVERAGE(OFFSET($H$3,0,0,'Données projet'!$E$13+1,1))</f>
        <v>763.36868301262712</v>
      </c>
      <c r="CZ73" s="59">
        <f t="shared" si="96"/>
        <v>229.04531240965548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67.634840197481438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67.634840197481438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66.328028745955834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257</v>
      </c>
      <c r="DM73" s="12">
        <f>VLOOKUP(A73,'Données projet'!$A$165:$I$185,9,0)</f>
        <v>5.4</v>
      </c>
      <c r="DN73" s="12">
        <f t="array" ref="DN73">INDEX(DM:DM,MIN(IF(ISNUMBER(DM73:DM269),ROW(DM73:DM269),"")))</f>
        <v>5.4</v>
      </c>
      <c r="DO73" s="12">
        <f>IF('Données projet'!$A$166&gt;35,DO72+DN73-DW72,IF(A73&lt;'Données projet'!$A$166,$DL$205^A73,IF(A73='Données projet'!$A$166,'Données projet'!$B$166,DO72+DN73-DW72)))</f>
        <v>257.00000000000011</v>
      </c>
      <c r="DP73" s="17">
        <f>DO73*VLOOKUP('Données projet'!$B$14,Paramètres!$A$1:$I$89,3,0)*VLOOKUP('Données projet'!$B$14,Paramètres!$A$1:$I$89,5,0)</f>
        <v>224.51520000000014</v>
      </c>
      <c r="DQ73" s="13">
        <f t="shared" si="97"/>
        <v>55.095078782313593</v>
      </c>
      <c r="DR73" s="20">
        <f t="shared" si="70"/>
        <v>486.98790221252966</v>
      </c>
      <c r="DS73" s="59">
        <f t="shared" si="71"/>
        <v>766.857340947701</v>
      </c>
      <c r="DT73" s="59">
        <f ca="1">AVERAGE(OFFSET($DS$3,0,0,'Données projet'!$E$14+1,1))-AVERAGE(OFFSET($H$3,0,0,'Données projet'!$E$14+1,1))</f>
        <v>396.6970447595329</v>
      </c>
      <c r="DU73" s="59">
        <f t="shared" si="98"/>
        <v>369.61271293069467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21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62.362039215992212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62.362039215992212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66.328028745955834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237</v>
      </c>
      <c r="EH73" s="12">
        <f>VLOOKUP(A73,'Données projet'!$A$191:$I$211,9,0)</f>
        <v>5</v>
      </c>
      <c r="EI73" s="12">
        <f t="array" ref="EI73">INDEX(EH:EH,MIN(IF(ISNUMBER(EH73:EH269),ROW(EH73:EH269),"")))</f>
        <v>5</v>
      </c>
      <c r="EJ73" s="12">
        <f>IF('Données projet'!$A$192&gt;35,EJ72+EI73-ER72,IF(A73&lt;'Données projet'!$A$192,$EG$205^A73,IF(A73='Données projet'!$A$192,'Données projet'!$B$192,EJ72+EI73-ER72)))</f>
        <v>237</v>
      </c>
      <c r="EK73" s="17">
        <f>EJ73*VLOOKUP('Données projet'!$B$15,Paramètres!$A$1:$I$89,3,0)*VLOOKUP('Données projet'!$B$15,Paramètres!$A$1:$I$89,5,0)</f>
        <v>247.71240000000003</v>
      </c>
      <c r="EL73" s="13">
        <f t="shared" si="99"/>
        <v>60.095823975624157</v>
      </c>
      <c r="EM73" s="20">
        <f t="shared" si="73"/>
        <v>536.099323424212</v>
      </c>
      <c r="EN73" s="59">
        <f t="shared" si="74"/>
        <v>815.96876215938346</v>
      </c>
      <c r="EO73" s="59">
        <f ca="1">AVERAGE(OFFSET($EN$3,0,0,'Données projet'!$E$15+1,1))-AVERAGE(OFFSET($H$3,0,0,'Données projet'!$E$15+1,1))</f>
        <v>431.09356354216391</v>
      </c>
      <c r="EP73" s="59">
        <f t="shared" si="100"/>
        <v>386.91437941921049</v>
      </c>
      <c r="EQ73" s="15">
        <f>IF(ISNA(VLOOKUP(A73,'Données projet'!$A$191:$I$211,3,0)),0,VLOOKUP(A73,'Données projet'!$A$191:$I$211,3,0))</f>
        <v>11</v>
      </c>
      <c r="ER73" s="15">
        <f>IF(ISNA(VLOOKUP(A73,'Données projet'!$A$191:$I$211,4,0)),0,VLOOKUP(A73,'Données projet'!$A$191:$I$211,4,0))</f>
        <v>18</v>
      </c>
      <c r="ES73" s="16">
        <f>IF(ISNA(VLOOKUP(A73,'Données projet'!$A$191:$I$211,5,0)),0%,VLOOKUP(A73,'Données projet'!$A$191:$I$211,5,0)*VLOOKUP('Données projet'!$B$15,Paramètres!$A$1:$I$89,7,0))</f>
        <v>0.43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65.00314747334204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65.00314747334204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66.328028745955834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12.152499999999996</v>
      </c>
      <c r="FE73" s="12">
        <f>IF('Données projet'!$A$218&gt;35,FE72+FD73-FM72,IF(A73&lt;'Données projet'!$A$218,$FB$205^A73,IF(A73='Données projet'!$A$218,'Données projet'!$B$218,FE72+FD73-FM72)))</f>
        <v>366.19</v>
      </c>
      <c r="FF73" s="17">
        <f>FE73*VLOOKUP('Données projet'!$B$16,Paramètres!$A$1:$I$89,3,0)*VLOOKUP('Données projet'!$B$16,Paramètres!$A$1:$I$89,5,0)</f>
        <v>245.64025200000003</v>
      </c>
      <c r="FG73" s="13">
        <f t="shared" si="101"/>
        <v>59.651412697973093</v>
      </c>
      <c r="FH73" s="20">
        <f t="shared" si="76"/>
        <v>531.71631601563649</v>
      </c>
      <c r="FI73" s="59">
        <f t="shared" si="77"/>
        <v>811.58575475080784</v>
      </c>
      <c r="FJ73" s="59">
        <f ca="1">AVERAGE(OFFSET($FI$3,0,0,'Données projet'!$E$16+1,1))-AVERAGE(OFFSET($H$3,0,0,'Données projet'!$E$16+1,1))</f>
        <v>552.1327469597087</v>
      </c>
      <c r="FK73" s="59">
        <f t="shared" si="102"/>
        <v>208.33496548935977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82.122801058146806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82.122801058146806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66.328028745955834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16.133750000000006</v>
      </c>
      <c r="FZ73" s="12">
        <f>IF('Données projet'!$A$244&gt;35,FZ72+FY73-GH72,IF(A73&lt;'Données projet'!$A$244,$FW$205^A73,IF(A73='Données projet'!$A$244,'Données projet'!$B$244,FZ72+FY73-GH72)))</f>
        <v>455.21625000000074</v>
      </c>
      <c r="GA73" s="17">
        <f>FZ73*VLOOKUP('Données projet'!$B$17,Paramètres!$A$1:$I$89,3,0)*VLOOKUP('Données projet'!$B$17,Paramètres!$A$1:$I$89,5,0)</f>
        <v>213.04120500000033</v>
      </c>
      <c r="GB73" s="13">
        <f t="shared" si="103"/>
        <v>52.599608362267411</v>
      </c>
      <c r="GC73" s="20">
        <f t="shared" si="79"/>
        <v>462.65774993928295</v>
      </c>
      <c r="GD73" s="59">
        <f t="shared" si="80"/>
        <v>742.52718867445435</v>
      </c>
      <c r="GE73" s="59">
        <f ca="1">AVERAGE(OFFSET($GD$3,0,0,'Données projet'!$E$17+1,1))-AVERAGE(OFFSET($H$3,0,0,'Données projet'!$E$17+1,1))</f>
        <v>337.47103484642059</v>
      </c>
      <c r="GF73" s="59">
        <f t="shared" si="104"/>
        <v>252.98767501756402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102.39067140828857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102.39067140828857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66.328028745955834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2.5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9.1666666666666661</v>
      </c>
      <c r="H74" s="66">
        <f t="shared" si="56"/>
        <v>220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66.391729237915627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369.00000000000011</v>
      </c>
      <c r="O74" s="13">
        <f>N74*VLOOKUP('Données projet'!$B$9,Paramètres!$A$1:$I$89,3,0)*VLOOKUP('Données projet'!$B$9,Paramètres!$A$1:$I$89,5,0)</f>
        <v>333.87120000000004</v>
      </c>
      <c r="P74" s="13">
        <f t="shared" si="87"/>
        <v>78.232360111376309</v>
      </c>
      <c r="Q74" s="20">
        <f t="shared" si="54"/>
        <v>717.74703386064709</v>
      </c>
      <c r="R74" s="59">
        <f t="shared" si="55"/>
        <v>997.85004106633778</v>
      </c>
      <c r="S74" s="59">
        <f ca="1">AVERAGE(OFFSET($R$3,0,0,'Données projet'!$E$9+1,1))-AVERAGE(OFFSET($H$3,0,0,'Données projet'!$E$9+1,1))</f>
        <v>441.35963046694803</v>
      </c>
      <c r="T74" s="59">
        <f t="shared" si="88"/>
        <v>620.99339242993983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4.6934123815208491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4.6934123815208491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66.391729237915627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2.6</v>
      </c>
      <c r="AI74" s="13">
        <f>IF('Données projet'!$A$62&gt;35,AI73+AH74-AQ73,IF(A74&lt;'Données projet'!$A$62,$AF$205^A74,IF(A74='Données projet'!$A$62,'Données projet'!$B$62,AI73+AH74-AQ73)))</f>
        <v>203.60000000000002</v>
      </c>
      <c r="AJ74" s="13">
        <f>AI74*VLOOKUP('Données projet'!$B$10,Paramètres!$A$1:$I$89,3,0)*VLOOKUP('Données projet'!$B$10,Paramètres!$A$1:$I$89,5,0)</f>
        <v>177.86496000000002</v>
      </c>
      <c r="AK74" s="13">
        <f t="shared" si="89"/>
        <v>44.846849734353761</v>
      </c>
      <c r="AL74" s="20">
        <f t="shared" si="58"/>
        <v>387.88973528733283</v>
      </c>
      <c r="AM74" s="59">
        <f t="shared" si="59"/>
        <v>667.99274249302346</v>
      </c>
      <c r="AN74" s="59">
        <f ca="1">AVERAGE(OFFSET($AM$3,0,0,'Données projet'!$E$10+1,1))-AVERAGE(OFFSET($H$3,0,0,'Données projet'!$E$10+1,1))</f>
        <v>273.89085939326111</v>
      </c>
      <c r="AO74" s="59">
        <f t="shared" si="90"/>
        <v>266.46247641705179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36.438143884120315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36.438143884120315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66.391729237915627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9.2624999999999993</v>
      </c>
      <c r="BD74" s="12">
        <f>IF('Données projet'!$A$88&gt;35,BD73+BC74-BL73,IF(A74&lt;'Données projet'!$A$88,$BA$205^A74,IF(A74='Données projet'!$A$88,'Données projet'!$B$88,BD73+BC74-BL73)))</f>
        <v>283.17250000000001</v>
      </c>
      <c r="BE74" s="13">
        <f>BD74*VLOOKUP('Données projet'!$B$11,Paramètres!$A$1:$I$89,3,0)*VLOOKUP('Données projet'!$B$11,Paramètres!$A$1:$I$89,5,0)</f>
        <v>269.46695100000005</v>
      </c>
      <c r="BF74" s="13">
        <f t="shared" si="91"/>
        <v>64.736129828806455</v>
      </c>
      <c r="BG74" s="20">
        <f t="shared" si="61"/>
        <v>582.070365776838</v>
      </c>
      <c r="BH74" s="59">
        <f t="shared" si="62"/>
        <v>862.17337298252869</v>
      </c>
      <c r="BI74" s="59">
        <f ca="1">AVERAGE(OFFSET($BH$3,0,0,'Données projet'!$E$11+1,1))-AVERAGE(OFFSET($H$3,0,0,'Données projet'!$E$11+1,1))</f>
        <v>674.33345465979289</v>
      </c>
      <c r="BJ74" s="59">
        <f t="shared" si="92"/>
        <v>206.09542990296671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57.783175661395205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57.783175661395205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66.391729237915627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9.2624999999999993</v>
      </c>
      <c r="BY74" s="12">
        <f>IF('Données projet'!$A$114&gt;35,BY73+BX74-CG73,IF(A74&lt;'Données projet'!$A$114,$BV$205^A74,IF(A74='Données projet'!$A$114,'Données projet'!$B$114,BY73+BX74-CG73)))</f>
        <v>283.17250000000001</v>
      </c>
      <c r="BZ74" s="13">
        <f>BY74*VLOOKUP('Données projet'!$B$12,Paramètres!$A$1:$I$89,3,0)*VLOOKUP('Données projet'!$B$12,Paramètres!$A$1:$I$89,5,0)</f>
        <v>322.47684300000003</v>
      </c>
      <c r="CA74" s="13">
        <f t="shared" si="93"/>
        <v>75.868477528968967</v>
      </c>
      <c r="CB74" s="20">
        <f t="shared" si="64"/>
        <v>693.78476658795432</v>
      </c>
      <c r="CC74" s="59">
        <f t="shared" si="65"/>
        <v>973.88777379364501</v>
      </c>
      <c r="CD74" s="59">
        <f ca="1">AVERAGE(OFFSET($CC$3,0,0,'Données projet'!$E$12+1,1))-AVERAGE(OFFSET($H$3,0,0,'Données projet'!$E$12+1,1))</f>
        <v>792.99561449396947</v>
      </c>
      <c r="CE74" s="59">
        <f t="shared" si="94"/>
        <v>236.67982295656702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69.15035775871884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69.15035775871884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66.391729237915627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9.2624999999999993</v>
      </c>
      <c r="CT74" s="12">
        <f>IF('Données projet'!$A$140&gt;35,CT73+CS74-DB73,IF(A74&lt;'Données projet'!$A$140,$CQ$205^A74,IF(A74='Données projet'!$A$140,'Données projet'!$B$140,CT73+CS74-DB73)))</f>
        <v>283.17250000000001</v>
      </c>
      <c r="CU74" s="17">
        <f>CT74*VLOOKUP('Données projet'!$B$13,Paramètres!$A$1:$I$89,3,0)*VLOOKUP('Données projet'!$B$13,Paramètres!$A$1:$I$89,5,0)</f>
        <v>309.22437000000002</v>
      </c>
      <c r="CV74" s="13">
        <f t="shared" si="95"/>
        <v>73.106824147265044</v>
      </c>
      <c r="CW74" s="20">
        <f t="shared" si="67"/>
        <v>665.89349647315339</v>
      </c>
      <c r="CX74" s="59">
        <f t="shared" si="68"/>
        <v>945.99650367884396</v>
      </c>
      <c r="CY74" s="59">
        <f ca="1">AVERAGE(OFFSET($CX$3,0,0,'Données projet'!$E$13+1,1))-AVERAGE(OFFSET($H$3,0,0,'Données projet'!$E$13+1,1))</f>
        <v>763.36868301262712</v>
      </c>
      <c r="CZ74" s="59">
        <f t="shared" si="96"/>
        <v>229.04531240965548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66.308562234387935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66.308562234387935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66.391729237915627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</v>
      </c>
      <c r="DO74" s="12">
        <f>IF('Données projet'!$A$166&gt;35,DO73+DN74-DW73,IF(A74&lt;'Données projet'!$A$166,$DL$205^A74,IF(A74='Données projet'!$A$166,'Données projet'!$B$166,DO73+DN74-DW73)))</f>
        <v>241.00000000000011</v>
      </c>
      <c r="DP74" s="17">
        <f>DO74*VLOOKUP('Données projet'!$B$14,Paramètres!$A$1:$I$89,3,0)*VLOOKUP('Données projet'!$B$14,Paramètres!$A$1:$I$89,5,0)</f>
        <v>210.53760000000011</v>
      </c>
      <c r="DQ74" s="13">
        <f t="shared" si="97"/>
        <v>52.053047337322276</v>
      </c>
      <c r="DR74" s="20">
        <f t="shared" si="70"/>
        <v>457.34537744583645</v>
      </c>
      <c r="DS74" s="59">
        <f t="shared" si="71"/>
        <v>737.44838465152702</v>
      </c>
      <c r="DT74" s="59">
        <f ca="1">AVERAGE(OFFSET($DS$3,0,0,'Données projet'!$E$14+1,1))-AVERAGE(OFFSET($H$3,0,0,'Données projet'!$E$14+1,1))</f>
        <v>396.6970447595329</v>
      </c>
      <c r="DU74" s="59">
        <f t="shared" si="98"/>
        <v>369.61271293069467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61.139157664054679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61.139157664054679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66.391729237915627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4.4000000000000004</v>
      </c>
      <c r="EJ74" s="12">
        <f>IF('Données projet'!$A$192&gt;35,EJ73+EI74-ER73,IF(A74&lt;'Données projet'!$A$192,$EG$205^A74,IF(A74='Données projet'!$A$192,'Données projet'!$B$192,EJ73+EI74-ER73)))</f>
        <v>223.4</v>
      </c>
      <c r="EK74" s="17">
        <f>EJ74*VLOOKUP('Données projet'!$B$15,Paramètres!$A$1:$I$89,3,0)*VLOOKUP('Données projet'!$B$15,Paramètres!$A$1:$I$89,5,0)</f>
        <v>233.49768000000006</v>
      </c>
      <c r="EL74" s="13">
        <f t="shared" si="99"/>
        <v>57.038296123496387</v>
      </c>
      <c r="EM74" s="20">
        <f t="shared" si="73"/>
        <v>506.01682508175622</v>
      </c>
      <c r="EN74" s="59">
        <f t="shared" si="74"/>
        <v>786.1198322874468</v>
      </c>
      <c r="EO74" s="59">
        <f ca="1">AVERAGE(OFFSET($EN$3,0,0,'Données projet'!$E$15+1,1))-AVERAGE(OFFSET($H$3,0,0,'Données projet'!$E$15+1,1))</f>
        <v>431.09356354216391</v>
      </c>
      <c r="EP74" s="59">
        <f t="shared" si="100"/>
        <v>386.91437941921049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63.728475399394846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63.728475399394846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66.391729237915627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12.152499999999996</v>
      </c>
      <c r="FE74" s="12">
        <f>IF('Données projet'!$A$218&gt;35,FE73+FD74-FM73,IF(A74&lt;'Données projet'!$A$218,$FB$205^A74,IF(A74='Données projet'!$A$218,'Données projet'!$B$218,FE73+FD74-FM73)))</f>
        <v>378.34249999999997</v>
      </c>
      <c r="FF74" s="17">
        <f>FE74*VLOOKUP('Données projet'!$B$16,Paramètres!$A$1:$I$89,3,0)*VLOOKUP('Données projet'!$B$16,Paramètres!$A$1:$I$89,5,0)</f>
        <v>253.79214899999999</v>
      </c>
      <c r="FG74" s="13">
        <f t="shared" si="101"/>
        <v>61.3972596292585</v>
      </c>
      <c r="FH74" s="20">
        <f t="shared" si="76"/>
        <v>548.95488669595852</v>
      </c>
      <c r="FI74" s="59">
        <f t="shared" si="77"/>
        <v>829.05789390164909</v>
      </c>
      <c r="FJ74" s="59">
        <f ca="1">AVERAGE(OFFSET($FI$3,0,0,'Données projet'!$E$16+1,1))-AVERAGE(OFFSET($H$3,0,0,'Données projet'!$E$16+1,1))</f>
        <v>552.1327469597087</v>
      </c>
      <c r="FK74" s="59">
        <f t="shared" si="102"/>
        <v>208.33496548935977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80.512423019359218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80.512423019359218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66.391729237915627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>
        <f>VLOOKUP(A74,'Données projet'!$A$243:$I$263,2,0)</f>
        <v>471.35</v>
      </c>
      <c r="FX74" s="12">
        <f>VLOOKUP(A74,'Données projet'!$A$243:$I$263,9,0)</f>
        <v>16.133750000000006</v>
      </c>
      <c r="FY74" s="12">
        <f t="array" ref="FY74">INDEX(FX:FX,MIN(IF(ISNUMBER(FX74:FX270),ROW(FX74:FX270),"")))</f>
        <v>16.133750000000006</v>
      </c>
      <c r="FZ74" s="12">
        <f>IF('Données projet'!$A$244&gt;35,FZ73+FY74-GH73,IF(A74&lt;'Données projet'!$A$244,$FW$205^A74,IF(A74='Données projet'!$A$244,'Données projet'!$B$244,FZ73+FY74-GH73)))</f>
        <v>471.35000000000076</v>
      </c>
      <c r="GA74" s="17">
        <f>FZ74*VLOOKUP('Données projet'!$B$17,Paramètres!$A$1:$I$89,3,0)*VLOOKUP('Données projet'!$B$17,Paramètres!$A$1:$I$89,5,0)</f>
        <v>220.59180000000035</v>
      </c>
      <c r="GB74" s="13">
        <f t="shared" si="103"/>
        <v>54.243490409514294</v>
      </c>
      <c r="GC74" s="20">
        <f t="shared" si="79"/>
        <v>478.67146412990468</v>
      </c>
      <c r="GD74" s="59">
        <f t="shared" si="80"/>
        <v>758.77447133559531</v>
      </c>
      <c r="GE74" s="59">
        <f ca="1">AVERAGE(OFFSET($GD$3,0,0,'Données projet'!$E$17+1,1))-AVERAGE(OFFSET($H$3,0,0,'Données projet'!$E$17+1,1))</f>
        <v>337.47103484642059</v>
      </c>
      <c r="GF74" s="59">
        <f t="shared" si="104"/>
        <v>252.98767501756402</v>
      </c>
      <c r="GG74" s="15">
        <f>IF(ISNA(VLOOKUP(A74,'Données projet'!$A$243:$I$263,3,0)),0,VLOOKUP(A74,'Données projet'!$A$243:$I$263,3,0))</f>
        <v>5</v>
      </c>
      <c r="GH74" s="15">
        <f>IF(ISNA(VLOOKUP(A74,'Données projet'!$A$243:$I$263,4,0)),0,VLOOKUP(A74,'Données projet'!$A$243:$I$263,4,0))</f>
        <v>90.8</v>
      </c>
      <c r="GI74" s="16">
        <f>IF(ISNA(VLOOKUP(A74,'Données projet'!$A$243:$I$263,5,0)),0%,VLOOKUP(A74,'Données projet'!$A$243:$I$263,5,0)*VLOOKUP('Données projet'!$B$17,Paramètres!$A$1:$I$89,7,0))</f>
        <v>0.55000000000000004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131.38721112149145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131.38721112149145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66.391729237915627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2.5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9.1666666666666661</v>
      </c>
      <c r="H75" s="66">
        <f t="shared" si="56"/>
        <v>220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66.454324668752875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369.00000000000011</v>
      </c>
      <c r="O75" s="13">
        <f>N75*VLOOKUP('Données projet'!$B$9,Paramètres!$A$1:$I$89,3,0)*VLOOKUP('Données projet'!$B$9,Paramètres!$A$1:$I$89,5,0)</f>
        <v>333.87120000000004</v>
      </c>
      <c r="P75" s="13">
        <f t="shared" si="87"/>
        <v>78.232360111376309</v>
      </c>
      <c r="Q75" s="20">
        <f t="shared" si="54"/>
        <v>717.74703386064709</v>
      </c>
      <c r="R75" s="59">
        <f t="shared" si="55"/>
        <v>998.07955764607436</v>
      </c>
      <c r="S75" s="59">
        <f ca="1">AVERAGE(OFFSET($R$3,0,0,'Données projet'!$E$9+1,1))-AVERAGE(OFFSET($H$3,0,0,'Données projet'!$E$9+1,1))</f>
        <v>441.35963046694803</v>
      </c>
      <c r="T75" s="59">
        <f t="shared" si="88"/>
        <v>620.99339242993983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4.6013774274181101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4.6013774274181101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66.454324668752875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2.6</v>
      </c>
      <c r="AI75" s="13">
        <f>IF('Données projet'!$A$62&gt;35,AI74+AH75-AQ74,IF(A75&lt;'Données projet'!$A$62,$AF$205^A75,IF(A75='Données projet'!$A$62,'Données projet'!$B$62,AI74+AH75-AQ74)))</f>
        <v>206.20000000000002</v>
      </c>
      <c r="AJ75" s="13">
        <f>AI75*VLOOKUP('Données projet'!$B$10,Paramètres!$A$1:$I$89,3,0)*VLOOKUP('Données projet'!$B$10,Paramètres!$A$1:$I$89,5,0)</f>
        <v>180.13632000000004</v>
      </c>
      <c r="AK75" s="13">
        <f t="shared" si="89"/>
        <v>45.352513518602144</v>
      </c>
      <c r="AL75" s="20">
        <f t="shared" si="58"/>
        <v>392.72638504489879</v>
      </c>
      <c r="AM75" s="59">
        <f t="shared" si="59"/>
        <v>673.058908830326</v>
      </c>
      <c r="AN75" s="59">
        <f ca="1">AVERAGE(OFFSET($AM$3,0,0,'Données projet'!$E$10+1,1))-AVERAGE(OFFSET($H$3,0,0,'Données projet'!$E$10+1,1))</f>
        <v>273.89085939326111</v>
      </c>
      <c r="AO75" s="59">
        <f t="shared" si="90"/>
        <v>266.46247641705179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35.723614107625941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35.723614107625941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66.454324668752875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9.2624999999999993</v>
      </c>
      <c r="BD75" s="12">
        <f>IF('Données projet'!$A$88&gt;35,BD74+BC75-BL74,IF(A75&lt;'Données projet'!$A$88,$BA$205^A75,IF(A75='Données projet'!$A$88,'Données projet'!$B$88,BD74+BC75-BL74)))</f>
        <v>292.435</v>
      </c>
      <c r="BE75" s="13">
        <f>BD75*VLOOKUP('Données projet'!$B$11,Paramètres!$A$1:$I$89,3,0)*VLOOKUP('Données projet'!$B$11,Paramètres!$A$1:$I$89,5,0)</f>
        <v>278.28114599999998</v>
      </c>
      <c r="BF75" s="13">
        <f t="shared" si="91"/>
        <v>66.603635544137703</v>
      </c>
      <c r="BG75" s="20">
        <f t="shared" si="61"/>
        <v>600.67432785603978</v>
      </c>
      <c r="BH75" s="59">
        <f t="shared" si="62"/>
        <v>881.00685164146694</v>
      </c>
      <c r="BI75" s="59">
        <f ca="1">AVERAGE(OFFSET($BH$3,0,0,'Données projet'!$E$11+1,1))-AVERAGE(OFFSET($H$3,0,0,'Données projet'!$E$11+1,1))</f>
        <v>674.33345465979289</v>
      </c>
      <c r="BJ75" s="59">
        <f t="shared" si="92"/>
        <v>206.09542990296671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56.65008283093232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56.65008283093232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66.454324668752875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9.2624999999999993</v>
      </c>
      <c r="BY75" s="12">
        <f>IF('Données projet'!$A$114&gt;35,BY74+BX75-CG74,IF(A75&lt;'Données projet'!$A$114,$BV$205^A75,IF(A75='Données projet'!$A$114,'Données projet'!$B$114,BY74+BX75-CG74)))</f>
        <v>292.435</v>
      </c>
      <c r="BZ75" s="13">
        <f>BY75*VLOOKUP('Données projet'!$B$12,Paramètres!$A$1:$I$89,3,0)*VLOOKUP('Données projet'!$B$12,Paramètres!$A$1:$I$89,5,0)</f>
        <v>333.02497800000003</v>
      </c>
      <c r="CA75" s="13">
        <f t="shared" si="93"/>
        <v>78.057128839659256</v>
      </c>
      <c r="CB75" s="20">
        <f t="shared" si="64"/>
        <v>715.96800274573991</v>
      </c>
      <c r="CC75" s="59">
        <f t="shared" si="65"/>
        <v>996.30052653116718</v>
      </c>
      <c r="CD75" s="59">
        <f ca="1">AVERAGE(OFFSET($CC$3,0,0,'Données projet'!$E$12+1,1))-AVERAGE(OFFSET($H$3,0,0,'Données projet'!$E$12+1,1))</f>
        <v>792.99561449396947</v>
      </c>
      <c r="CE75" s="59">
        <f t="shared" si="94"/>
        <v>236.67982295656702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67.794361420623915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67.794361420623915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66.454324668752875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9.2624999999999993</v>
      </c>
      <c r="CT75" s="12">
        <f>IF('Données projet'!$A$140&gt;35,CT74+CS75-DB74,IF(A75&lt;'Données projet'!$A$140,$CQ$205^A75,IF(A75='Données projet'!$A$140,'Données projet'!$B$140,CT74+CS75-DB74)))</f>
        <v>292.435</v>
      </c>
      <c r="CU75" s="17">
        <f>CT75*VLOOKUP('Données projet'!$B$13,Paramètres!$A$1:$I$89,3,0)*VLOOKUP('Données projet'!$B$13,Paramètres!$A$1:$I$89,5,0)</f>
        <v>319.33902</v>
      </c>
      <c r="CV75" s="13">
        <f t="shared" si="95"/>
        <v>75.215807373259352</v>
      </c>
      <c r="CW75" s="20">
        <f t="shared" si="67"/>
        <v>687.18299100842671</v>
      </c>
      <c r="CX75" s="59">
        <f t="shared" si="68"/>
        <v>967.51551479385398</v>
      </c>
      <c r="CY75" s="59">
        <f ca="1">AVERAGE(OFFSET($CX$3,0,0,'Données projet'!$E$13+1,1))-AVERAGE(OFFSET($H$3,0,0,'Données projet'!$E$13+1,1))</f>
        <v>763.36868301262712</v>
      </c>
      <c r="CZ75" s="59">
        <f t="shared" si="96"/>
        <v>229.04531240965548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65.008291773201009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65.008291773201009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66.454324668752875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</v>
      </c>
      <c r="DO75" s="12">
        <f>IF('Données projet'!$A$166&gt;35,DO74+DN75-DW74,IF(A75&lt;'Données projet'!$A$166,$DL$205^A75,IF(A75='Données projet'!$A$166,'Données projet'!$B$166,DO74+DN75-DW74)))</f>
        <v>246.00000000000011</v>
      </c>
      <c r="DP75" s="17">
        <f>DO75*VLOOKUP('Données projet'!$B$14,Paramètres!$A$1:$I$89,3,0)*VLOOKUP('Données projet'!$B$14,Paramètres!$A$1:$I$89,5,0)</f>
        <v>214.90560000000013</v>
      </c>
      <c r="DQ75" s="13">
        <f t="shared" si="97"/>
        <v>53.006137800892375</v>
      </c>
      <c r="DR75" s="20">
        <f t="shared" si="70"/>
        <v>466.61294333655451</v>
      </c>
      <c r="DS75" s="59">
        <f t="shared" si="71"/>
        <v>746.94546712198166</v>
      </c>
      <c r="DT75" s="59">
        <f ca="1">AVERAGE(OFFSET($DS$3,0,0,'Données projet'!$E$14+1,1))-AVERAGE(OFFSET($H$3,0,0,'Données projet'!$E$14+1,1))</f>
        <v>396.6970447595329</v>
      </c>
      <c r="DU75" s="59">
        <f t="shared" si="98"/>
        <v>369.61271293069467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59.940256073466543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59.940256073466543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66.454324668752875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4.4000000000000004</v>
      </c>
      <c r="EJ75" s="12">
        <f>IF('Données projet'!$A$192&gt;35,EJ74+EI75-ER74,IF(A75&lt;'Données projet'!$A$192,$EG$205^A75,IF(A75='Données projet'!$A$192,'Données projet'!$B$192,EJ74+EI75-ER74)))</f>
        <v>227.8</v>
      </c>
      <c r="EK75" s="17">
        <f>EJ75*VLOOKUP('Données projet'!$B$15,Paramètres!$A$1:$I$89,3,0)*VLOOKUP('Données projet'!$B$15,Paramètres!$A$1:$I$89,5,0)</f>
        <v>238.09656000000001</v>
      </c>
      <c r="EL75" s="13">
        <f t="shared" si="99"/>
        <v>58.029806498941532</v>
      </c>
      <c r="EM75" s="20">
        <f t="shared" si="73"/>
        <v>515.75342165232314</v>
      </c>
      <c r="EN75" s="59">
        <f t="shared" si="74"/>
        <v>796.0859454377503</v>
      </c>
      <c r="EO75" s="59">
        <f ca="1">AVERAGE(OFFSET($EN$3,0,0,'Données projet'!$E$15+1,1))-AVERAGE(OFFSET($H$3,0,0,'Données projet'!$E$15+1,1))</f>
        <v>431.09356354216391</v>
      </c>
      <c r="EP75" s="59">
        <f t="shared" si="100"/>
        <v>386.91437941921049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62.478798867344558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62.478798867344558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66.454324668752875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12.152499999999996</v>
      </c>
      <c r="FE75" s="12">
        <f>IF('Données projet'!$A$218&gt;35,FE74+FD75-FM74,IF(A75&lt;'Données projet'!$A$218,$FB$205^A75,IF(A75='Données projet'!$A$218,'Données projet'!$B$218,FE74+FD75-FM74)))</f>
        <v>390.49499999999995</v>
      </c>
      <c r="FF75" s="17">
        <f>FE75*VLOOKUP('Données projet'!$B$16,Paramètres!$A$1:$I$89,3,0)*VLOOKUP('Données projet'!$B$16,Paramètres!$A$1:$I$89,5,0)</f>
        <v>261.94404599999996</v>
      </c>
      <c r="FG75" s="13">
        <f t="shared" si="101"/>
        <v>63.136590172637895</v>
      </c>
      <c r="FH75" s="20">
        <f t="shared" si="76"/>
        <v>566.18210800067766</v>
      </c>
      <c r="FI75" s="59">
        <f t="shared" si="77"/>
        <v>846.51463178610493</v>
      </c>
      <c r="FJ75" s="59">
        <f ca="1">AVERAGE(OFFSET($FI$3,0,0,'Données projet'!$E$16+1,1))-AVERAGE(OFFSET($H$3,0,0,'Données projet'!$E$16+1,1))</f>
        <v>552.1327469597087</v>
      </c>
      <c r="FK75" s="59">
        <f t="shared" si="102"/>
        <v>208.33496548935977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78.933623511678647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78.933623511678647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66.454324668752875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15.183749999999996</v>
      </c>
      <c r="FZ75" s="12">
        <f>IF('Données projet'!$A$244&gt;35,FZ74+FY75-GH74,IF(A75&lt;'Données projet'!$A$244,$FW$205^A75,IF(A75='Données projet'!$A$244,'Données projet'!$B$244,FZ74+FY75-GH74)))</f>
        <v>395.73375000000073</v>
      </c>
      <c r="GA75" s="17">
        <f>FZ75*VLOOKUP('Données projet'!$B$17,Paramètres!$A$1:$I$89,3,0)*VLOOKUP('Données projet'!$B$17,Paramètres!$A$1:$I$89,5,0)</f>
        <v>185.20339500000031</v>
      </c>
      <c r="GB75" s="13">
        <f t="shared" si="103"/>
        <v>46.477918642337173</v>
      </c>
      <c r="GC75" s="20">
        <f t="shared" si="79"/>
        <v>403.51162126040441</v>
      </c>
      <c r="GD75" s="59">
        <f t="shared" si="80"/>
        <v>683.84414504583162</v>
      </c>
      <c r="GE75" s="59">
        <f ca="1">AVERAGE(OFFSET($GD$3,0,0,'Données projet'!$E$17+1,1))-AVERAGE(OFFSET($H$3,0,0,'Données projet'!$E$17+1,1))</f>
        <v>337.47103484642059</v>
      </c>
      <c r="GF75" s="59">
        <f t="shared" si="104"/>
        <v>252.98767501756402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128.81078804968479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128.81078804968479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66.454324668752875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2.5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9.1666666666666661</v>
      </c>
      <c r="H76" s="66">
        <f t="shared" si="56"/>
        <v>220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66.515834208807519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369.00000000000011</v>
      </c>
      <c r="O76" s="13">
        <f>N76*VLOOKUP('Données projet'!$B$9,Paramètres!$A$1:$I$89,3,0)*VLOOKUP('Données projet'!$B$9,Paramètres!$A$1:$I$89,5,0)</f>
        <v>333.87120000000004</v>
      </c>
      <c r="P76" s="13">
        <f t="shared" si="87"/>
        <v>78.232360111376309</v>
      </c>
      <c r="Q76" s="20">
        <f t="shared" si="54"/>
        <v>717.74703386064709</v>
      </c>
      <c r="R76" s="59">
        <f t="shared" si="55"/>
        <v>998.3050926262747</v>
      </c>
      <c r="S76" s="59">
        <f ca="1">AVERAGE(OFFSET($R$3,0,0,'Données projet'!$E$9+1,1))-AVERAGE(OFFSET($H$3,0,0,'Données projet'!$E$9+1,1))</f>
        <v>441.35963046694803</v>
      </c>
      <c r="T76" s="59">
        <f t="shared" si="88"/>
        <v>620.99339242993983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4.5111472226295461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4.5111472226295461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66.515834208807519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2.6</v>
      </c>
      <c r="AI76" s="13">
        <f>IF('Données projet'!$A$62&gt;35,AI75+AH76-AQ75,IF(A76&lt;'Données projet'!$A$62,$AF$205^A76,IF(A76='Données projet'!$A$62,'Données projet'!$B$62,AI75+AH76-AQ75)))</f>
        <v>208.8</v>
      </c>
      <c r="AJ76" s="13">
        <f>AI76*VLOOKUP('Données projet'!$B$10,Paramètres!$A$1:$I$89,3,0)*VLOOKUP('Données projet'!$B$10,Paramètres!$A$1:$I$89,5,0)</f>
        <v>182.40768000000003</v>
      </c>
      <c r="AK76" s="13">
        <f t="shared" si="89"/>
        <v>45.857435663065921</v>
      </c>
      <c r="AL76" s="20">
        <f t="shared" si="58"/>
        <v>397.56174311317318</v>
      </c>
      <c r="AM76" s="59">
        <f t="shared" si="59"/>
        <v>678.11980187880067</v>
      </c>
      <c r="AN76" s="59">
        <f ca="1">AVERAGE(OFFSET($AM$3,0,0,'Données projet'!$E$10+1,1))-AVERAGE(OFFSET($H$3,0,0,'Données projet'!$E$10+1,1))</f>
        <v>273.89085939326111</v>
      </c>
      <c r="AO76" s="59">
        <f t="shared" si="90"/>
        <v>266.46247641705179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35.023095824228491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35.023095824228491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66.515834208807519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9.2624999999999993</v>
      </c>
      <c r="BD76" s="12">
        <f>IF('Données projet'!$A$88&gt;35,BD75+BC76-BL75,IF(A76&lt;'Données projet'!$A$88,$BA$205^A76,IF(A76='Données projet'!$A$88,'Données projet'!$B$88,BD75+BC76-BL75)))</f>
        <v>301.69749999999999</v>
      </c>
      <c r="BE76" s="13">
        <f>BD76*VLOOKUP('Données projet'!$B$11,Paramètres!$A$1:$I$89,3,0)*VLOOKUP('Données projet'!$B$11,Paramètres!$A$1:$I$89,5,0)</f>
        <v>287.09534100000002</v>
      </c>
      <c r="BF76" s="13">
        <f t="shared" si="91"/>
        <v>68.464267565694144</v>
      </c>
      <c r="BG76" s="20">
        <f t="shared" si="61"/>
        <v>619.26631825191726</v>
      </c>
      <c r="BH76" s="59">
        <f t="shared" si="62"/>
        <v>899.82437701754475</v>
      </c>
      <c r="BI76" s="59">
        <f ca="1">AVERAGE(OFFSET($BH$3,0,0,'Données projet'!$E$11+1,1))-AVERAGE(OFFSET($H$3,0,0,'Données projet'!$E$11+1,1))</f>
        <v>674.33345465979289</v>
      </c>
      <c r="BJ76" s="59">
        <f t="shared" si="92"/>
        <v>206.09542990296671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55.539209259756426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55.539209259756426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66.515834208807519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9.2624999999999993</v>
      </c>
      <c r="BY76" s="12">
        <f>IF('Données projet'!$A$114&gt;35,BY75+BX76-CG75,IF(A76&lt;'Données projet'!$A$114,$BV$205^A76,IF(A76='Données projet'!$A$114,'Données projet'!$B$114,BY75+BX76-CG75)))</f>
        <v>301.69749999999999</v>
      </c>
      <c r="BZ76" s="13">
        <f>BY76*VLOOKUP('Données projet'!$B$12,Paramètres!$A$1:$I$89,3,0)*VLOOKUP('Données projet'!$B$12,Paramètres!$A$1:$I$89,5,0)</f>
        <v>343.57311299999998</v>
      </c>
      <c r="CA76" s="13">
        <f t="shared" si="93"/>
        <v>80.237724421916568</v>
      </c>
      <c r="CB76" s="20">
        <f t="shared" si="64"/>
        <v>738.13720850983793</v>
      </c>
      <c r="CC76" s="59">
        <f t="shared" si="65"/>
        <v>1018.6952672754655</v>
      </c>
      <c r="CD76" s="59">
        <f ca="1">AVERAGE(OFFSET($CC$3,0,0,'Données projet'!$E$12+1,1))-AVERAGE(OFFSET($H$3,0,0,'Données projet'!$E$12+1,1))</f>
        <v>792.99561449396947</v>
      </c>
      <c r="CE76" s="59">
        <f t="shared" si="94"/>
        <v>236.67982295656702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66.464955343642927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66.464955343642927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66.515834208807519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9.2624999999999993</v>
      </c>
      <c r="CT76" s="12">
        <f>IF('Données projet'!$A$140&gt;35,CT75+CS76-DB75,IF(A76&lt;'Données projet'!$A$140,$CQ$205^A76,IF(A76='Données projet'!$A$140,'Données projet'!$B$140,CT75+CS76-DB75)))</f>
        <v>301.69749999999999</v>
      </c>
      <c r="CU76" s="17">
        <f>CT76*VLOOKUP('Données projet'!$B$13,Paramètres!$A$1:$I$89,3,0)*VLOOKUP('Données projet'!$B$13,Paramètres!$A$1:$I$89,5,0)</f>
        <v>329.45366999999999</v>
      </c>
      <c r="CV76" s="13">
        <f t="shared" si="95"/>
        <v>77.317028103667624</v>
      </c>
      <c r="CW76" s="20">
        <f t="shared" si="67"/>
        <v>708.45896586388778</v>
      </c>
      <c r="CX76" s="59">
        <f t="shared" si="68"/>
        <v>989.01702462951539</v>
      </c>
      <c r="CY76" s="59">
        <f ca="1">AVERAGE(OFFSET($CX$3,0,0,'Données projet'!$E$13+1,1))-AVERAGE(OFFSET($H$3,0,0,'Données projet'!$E$13+1,1))</f>
        <v>763.36868301262712</v>
      </c>
      <c r="CZ76" s="59">
        <f t="shared" si="96"/>
        <v>229.04531240965548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63.733518822671293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63.733518822671293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66.515834208807519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</v>
      </c>
      <c r="DO76" s="12">
        <f>IF('Données projet'!$A$166&gt;35,DO75+DN76-DW75,IF(A76&lt;'Données projet'!$A$166,$DL$205^A76,IF(A76='Données projet'!$A$166,'Données projet'!$B$166,DO75+DN76-DW75)))</f>
        <v>251.00000000000011</v>
      </c>
      <c r="DP76" s="17">
        <f>DO76*VLOOKUP('Données projet'!$B$14,Paramètres!$A$1:$I$89,3,0)*VLOOKUP('Données projet'!$B$14,Paramètres!$A$1:$I$89,5,0)</f>
        <v>219.27360000000016</v>
      </c>
      <c r="DQ76" s="13">
        <f t="shared" si="97"/>
        <v>53.956975893220168</v>
      </c>
      <c r="DR76" s="20">
        <f t="shared" si="70"/>
        <v>475.87658634735868</v>
      </c>
      <c r="DS76" s="59">
        <f t="shared" si="71"/>
        <v>756.43464511298623</v>
      </c>
      <c r="DT76" s="59">
        <f ca="1">AVERAGE(OFFSET($DS$3,0,0,'Données projet'!$E$14+1,1))-AVERAGE(OFFSET($H$3,0,0,'Données projet'!$E$14+1,1))</f>
        <v>396.6970447595329</v>
      </c>
      <c r="DU76" s="59">
        <f t="shared" si="98"/>
        <v>369.61271293069467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58.764864211812075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58.764864211812075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66.515834208807519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4.4000000000000004</v>
      </c>
      <c r="EJ76" s="12">
        <f>IF('Données projet'!$A$192&gt;35,EJ75+EI76-ER75,IF(A76&lt;'Données projet'!$A$192,$EG$205^A76,IF(A76='Données projet'!$A$192,'Données projet'!$B$192,EJ75+EI76-ER75)))</f>
        <v>232.20000000000002</v>
      </c>
      <c r="EK76" s="17">
        <f>EJ76*VLOOKUP('Données projet'!$B$15,Paramètres!$A$1:$I$89,3,0)*VLOOKUP('Données projet'!$B$15,Paramètres!$A$1:$I$89,5,0)</f>
        <v>242.69544000000002</v>
      </c>
      <c r="EL76" s="13">
        <f t="shared" si="99"/>
        <v>59.019090031230249</v>
      </c>
      <c r="EM76" s="20">
        <f t="shared" si="73"/>
        <v>525.48613980439268</v>
      </c>
      <c r="EN76" s="59">
        <f t="shared" si="74"/>
        <v>806.04419857002017</v>
      </c>
      <c r="EO76" s="59">
        <f ca="1">AVERAGE(OFFSET($EN$3,0,0,'Données projet'!$E$15+1,1))-AVERAGE(OFFSET($H$3,0,0,'Données projet'!$E$15+1,1))</f>
        <v>431.09356354216391</v>
      </c>
      <c r="EP76" s="59">
        <f t="shared" si="100"/>
        <v>386.91437941921049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61.253627729860355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61.253627729860355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66.515834208807519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12.152499999999996</v>
      </c>
      <c r="FE76" s="12">
        <f>IF('Données projet'!$A$218&gt;35,FE75+FD76-FM75,IF(A76&lt;'Données projet'!$A$218,$FB$205^A76,IF(A76='Données projet'!$A$218,'Données projet'!$B$218,FE75+FD76-FM75)))</f>
        <v>402.64749999999992</v>
      </c>
      <c r="FF76" s="17">
        <f>FE76*VLOOKUP('Données projet'!$B$16,Paramètres!$A$1:$I$89,3,0)*VLOOKUP('Données projet'!$B$16,Paramètres!$A$1:$I$89,5,0)</f>
        <v>270.09594299999992</v>
      </c>
      <c r="FG76" s="13">
        <f t="shared" si="101"/>
        <v>64.869630392835532</v>
      </c>
      <c r="FH76" s="20">
        <f t="shared" si="76"/>
        <v>583.39837365918845</v>
      </c>
      <c r="FI76" s="59">
        <f t="shared" si="77"/>
        <v>863.95643242481606</v>
      </c>
      <c r="FJ76" s="59">
        <f ca="1">AVERAGE(OFFSET($FI$3,0,0,'Données projet'!$E$16+1,1))-AVERAGE(OFFSET($H$3,0,0,'Données projet'!$E$16+1,1))</f>
        <v>552.1327469597087</v>
      </c>
      <c r="FK76" s="59">
        <f t="shared" si="102"/>
        <v>208.33496548935977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77.38578329937107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77.38578329937107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66.515834208807519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15.183749999999996</v>
      </c>
      <c r="FZ76" s="12">
        <f>IF('Données projet'!$A$244&gt;35,FZ75+FY76-GH75,IF(A76&lt;'Données projet'!$A$244,$FW$205^A76,IF(A76='Données projet'!$A$244,'Données projet'!$B$244,FZ75+FY76-GH75)))</f>
        <v>410.9175000000007</v>
      </c>
      <c r="GA76" s="17">
        <f>FZ76*VLOOKUP('Données projet'!$B$17,Paramètres!$A$1:$I$89,3,0)*VLOOKUP('Données projet'!$B$17,Paramètres!$A$1:$I$89,5,0)</f>
        <v>192.30939000000032</v>
      </c>
      <c r="GB76" s="13">
        <f t="shared" si="103"/>
        <v>48.050166633348844</v>
      </c>
      <c r="GC76" s="20">
        <f t="shared" si="79"/>
        <v>418.62622780308311</v>
      </c>
      <c r="GD76" s="59">
        <f t="shared" si="80"/>
        <v>699.1842865687106</v>
      </c>
      <c r="GE76" s="59">
        <f ca="1">AVERAGE(OFFSET($GD$3,0,0,'Données projet'!$E$17+1,1))-AVERAGE(OFFSET($H$3,0,0,'Données projet'!$E$17+1,1))</f>
        <v>337.47103484642059</v>
      </c>
      <c r="GF76" s="59">
        <f t="shared" si="104"/>
        <v>252.98767501756402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126.28488706285336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126.28488706285336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66.515834208807519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2.5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9.1666666666666661</v>
      </c>
      <c r="H77" s="66">
        <f t="shared" si="56"/>
        <v>220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66.576276695856933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369.00000000000011</v>
      </c>
      <c r="O77" s="13">
        <f>N77*VLOOKUP('Données projet'!$B$9,Paramètres!$A$1:$I$89,3,0)*VLOOKUP('Données projet'!$B$9,Paramètres!$A$1:$I$89,5,0)</f>
        <v>333.87120000000004</v>
      </c>
      <c r="P77" s="13">
        <f t="shared" si="87"/>
        <v>78.232360111376309</v>
      </c>
      <c r="Q77" s="20">
        <f t="shared" si="54"/>
        <v>717.74703386064709</v>
      </c>
      <c r="R77" s="59">
        <f t="shared" si="55"/>
        <v>998.52671507878927</v>
      </c>
      <c r="S77" s="59">
        <f ca="1">AVERAGE(OFFSET($R$3,0,0,'Données projet'!$E$9+1,1))-AVERAGE(OFFSET($H$3,0,0,'Données projet'!$E$9+1,1))</f>
        <v>441.35963046694803</v>
      </c>
      <c r="T77" s="59">
        <f t="shared" si="88"/>
        <v>620.99339242993983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4.4226863771218961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4.4226863771218961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66.576276695856933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2.6</v>
      </c>
      <c r="AI77" s="13">
        <f>IF('Données projet'!$A$62&gt;35,AI76+AH77-AQ76,IF(A77&lt;'Données projet'!$A$62,$AF$205^A77,IF(A77='Données projet'!$A$62,'Données projet'!$B$62,AI76+AH77-AQ76)))</f>
        <v>211.4</v>
      </c>
      <c r="AJ77" s="13">
        <f>AI77*VLOOKUP('Données projet'!$B$10,Paramètres!$A$1:$I$89,3,0)*VLOOKUP('Données projet'!$B$10,Paramètres!$A$1:$I$89,5,0)</f>
        <v>184.67904000000004</v>
      </c>
      <c r="AK77" s="13">
        <f t="shared" si="89"/>
        <v>46.361626470742223</v>
      </c>
      <c r="AL77" s="20">
        <f t="shared" si="58"/>
        <v>402.39582743654279</v>
      </c>
      <c r="AM77" s="59">
        <f t="shared" si="59"/>
        <v>683.1755086546849</v>
      </c>
      <c r="AN77" s="59">
        <f ca="1">AVERAGE(OFFSET($AM$3,0,0,'Données projet'!$E$10+1,1))-AVERAGE(OFFSET($H$3,0,0,'Données projet'!$E$10+1,1))</f>
        <v>273.89085939326111</v>
      </c>
      <c r="AO77" s="59">
        <f t="shared" si="90"/>
        <v>266.46247641705179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34.336314277094502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34.336314277094502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66.576276695856933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9.2624999999999993</v>
      </c>
      <c r="BC77" s="12">
        <f t="array" ref="BC77">INDEX(BB:BB,MIN(IF(ISNUMBER(BB77:BB273),ROW(BB77:BB273),"")))</f>
        <v>9.2624999999999993</v>
      </c>
      <c r="BD77" s="12">
        <f>IF('Données projet'!$A$88&gt;35,BD76+BC77-BL76,IF(A77&lt;'Données projet'!$A$88,$BA$205^A77,IF(A77='Données projet'!$A$88,'Données projet'!$B$88,BD76+BC77-BL76)))</f>
        <v>310.95999999999998</v>
      </c>
      <c r="BE77" s="13">
        <f>BD77*VLOOKUP('Données projet'!$B$11,Paramètres!$A$1:$I$89,3,0)*VLOOKUP('Données projet'!$B$11,Paramètres!$A$1:$I$89,5,0)</f>
        <v>295.909536</v>
      </c>
      <c r="BF77" s="13">
        <f t="shared" si="91"/>
        <v>70.31826114322331</v>
      </c>
      <c r="BG77" s="20">
        <f t="shared" si="61"/>
        <v>637.84674669111394</v>
      </c>
      <c r="BH77" s="59">
        <f t="shared" si="62"/>
        <v>918.62642790925611</v>
      </c>
      <c r="BI77" s="59">
        <f ca="1">AVERAGE(OFFSET($BH$3,0,0,'Données projet'!$E$11+1,1))-AVERAGE(OFFSET($H$3,0,0,'Données projet'!$E$11+1,1))</f>
        <v>674.33345465979289</v>
      </c>
      <c r="BJ77" s="59">
        <f t="shared" si="92"/>
        <v>206.09542990296671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0.43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75.891282369244891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75.891282369244891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66.576276695856933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310.95999999999998</v>
      </c>
      <c r="BW77" s="12">
        <f>VLOOKUP(A77,'Données projet'!$A$113:$I$133,9,0)</f>
        <v>9.2624999999999993</v>
      </c>
      <c r="BX77" s="12">
        <f t="array" ref="BX77">INDEX(BW:BW,MIN(IF(ISNUMBER(BW77:BW273),ROW(BW77:BW273),"")))</f>
        <v>9.2624999999999993</v>
      </c>
      <c r="BY77" s="12">
        <f>IF('Données projet'!$A$114&gt;35,BY76+BX77-CG76,IF(A77&lt;'Données projet'!$A$114,$BV$205^A77,IF(A77='Données projet'!$A$114,'Données projet'!$B$114,BY76+BX77-CG76)))</f>
        <v>310.95999999999998</v>
      </c>
      <c r="BZ77" s="13">
        <f>BY77*VLOOKUP('Données projet'!$B$12,Paramètres!$A$1:$I$89,3,0)*VLOOKUP('Données projet'!$B$12,Paramètres!$A$1:$I$89,5,0)</f>
        <v>354.12124799999998</v>
      </c>
      <c r="CA77" s="13">
        <f t="shared" si="93"/>
        <v>82.410539980208313</v>
      </c>
      <c r="CB77" s="20">
        <f t="shared" si="64"/>
        <v>760.29286406552922</v>
      </c>
      <c r="CC77" s="59">
        <f t="shared" si="65"/>
        <v>1041.0725452836714</v>
      </c>
      <c r="CD77" s="59">
        <f ca="1">AVERAGE(OFFSET($CC$3,0,0,'Données projet'!$E$12+1,1))-AVERAGE(OFFSET($H$3,0,0,'Données projet'!$E$12+1,1))</f>
        <v>792.99561449396947</v>
      </c>
      <c r="CE77" s="59">
        <f t="shared" si="94"/>
        <v>236.67982295656702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47.4</v>
      </c>
      <c r="CH77" s="16">
        <f>IF(ISNA(VLOOKUP(A77,'Données projet'!$A$113:$I$133,5,0)),0%,VLOOKUP(A77,'Données projet'!$A$113:$I$133,5,0)*VLOOKUP('Données projet'!$B$12,Paramètres!$A$1:$I$89,7,0))</f>
        <v>0.43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90.820714966473389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90.820714966473389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66.576276695856933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310.95999999999998</v>
      </c>
      <c r="CR77" s="12">
        <f>VLOOKUP(A77,'Données projet'!$A$139:$I$159,9,0)</f>
        <v>9.2624999999999993</v>
      </c>
      <c r="CS77" s="12">
        <f t="array" ref="CS77">INDEX(CR:CR,MIN(IF(ISNUMBER(CR77:CR273),ROW(CR77:CR273),"")))</f>
        <v>9.2624999999999993</v>
      </c>
      <c r="CT77" s="12">
        <f>IF('Données projet'!$A$140&gt;35,CT76+CS77-DB76,IF(A77&lt;'Données projet'!$A$140,$CQ$205^A77,IF(A77='Données projet'!$A$140,'Données projet'!$B$140,CT76+CS77-DB76)))</f>
        <v>310.95999999999998</v>
      </c>
      <c r="CU77" s="17">
        <f>CT77*VLOOKUP('Données projet'!$B$13,Paramètres!$A$1:$I$89,3,0)*VLOOKUP('Données projet'!$B$13,Paramètres!$A$1:$I$89,5,0)</f>
        <v>339.56831999999997</v>
      </c>
      <c r="CV77" s="13">
        <f t="shared" si="95"/>
        <v>79.410752007166707</v>
      </c>
      <c r="CW77" s="20">
        <f t="shared" si="67"/>
        <v>729.72188374581526</v>
      </c>
      <c r="CX77" s="59">
        <f t="shared" si="68"/>
        <v>1010.5015649639574</v>
      </c>
      <c r="CY77" s="59">
        <f ca="1">AVERAGE(OFFSET($CX$3,0,0,'Données projet'!$E$13+1,1))-AVERAGE(OFFSET($H$3,0,0,'Données projet'!$E$13+1,1))</f>
        <v>763.36868301262712</v>
      </c>
      <c r="CZ77" s="59">
        <f t="shared" si="96"/>
        <v>229.04531240965548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47.4</v>
      </c>
      <c r="DC77" s="16">
        <f>IF(ISNA(VLOOKUP(A77,'Données projet'!$A$139:$I$159,5,0)),0%,VLOOKUP(A77,'Données projet'!$A$139:$I$159,5,0)*VLOOKUP('Données projet'!$B$13,Paramètres!$A$1:$I$89,7,0))</f>
        <v>0.43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87.088356817166257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87.088356817166257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66.576276695856933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</v>
      </c>
      <c r="DO77" s="12">
        <f>IF('Données projet'!$A$166&gt;35,DO76+DN77-DW76,IF(A77&lt;'Données projet'!$A$166,$DL$205^A77,IF(A77='Données projet'!$A$166,'Données projet'!$B$166,DO76+DN77-DW76)))</f>
        <v>256.00000000000011</v>
      </c>
      <c r="DP77" s="17">
        <f>DO77*VLOOKUP('Données projet'!$B$14,Paramètres!$A$1:$I$89,3,0)*VLOOKUP('Données projet'!$B$14,Paramètres!$A$1:$I$89,5,0)</f>
        <v>223.64160000000012</v>
      </c>
      <c r="DQ77" s="13">
        <f t="shared" si="97"/>
        <v>54.905611653539218</v>
      </c>
      <c r="DR77" s="20">
        <f t="shared" si="70"/>
        <v>485.13639362991444</v>
      </c>
      <c r="DS77" s="59">
        <f t="shared" si="71"/>
        <v>765.9160748480565</v>
      </c>
      <c r="DT77" s="59">
        <f ca="1">AVERAGE(OFFSET($DS$3,0,0,'Données projet'!$E$14+1,1))-AVERAGE(OFFSET($H$3,0,0,'Données projet'!$E$14+1,1))</f>
        <v>396.6970447595329</v>
      </c>
      <c r="DU77" s="59">
        <f t="shared" si="98"/>
        <v>369.61271293069467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57.612521067646405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57.612521067646405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66.576276695856933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4.4000000000000004</v>
      </c>
      <c r="EJ77" s="12">
        <f>IF('Données projet'!$A$192&gt;35,EJ76+EI77-ER76,IF(A77&lt;'Données projet'!$A$192,$EG$205^A77,IF(A77='Données projet'!$A$192,'Données projet'!$B$192,EJ76+EI77-ER76)))</f>
        <v>236.60000000000002</v>
      </c>
      <c r="EK77" s="17">
        <f>EJ77*VLOOKUP('Données projet'!$B$15,Paramètres!$A$1:$I$89,3,0)*VLOOKUP('Données projet'!$B$15,Paramètres!$A$1:$I$89,5,0)</f>
        <v>247.29432000000003</v>
      </c>
      <c r="EL77" s="13">
        <f t="shared" si="99"/>
        <v>60.006193782698659</v>
      </c>
      <c r="EM77" s="20">
        <f t="shared" si="73"/>
        <v>535.21506150486687</v>
      </c>
      <c r="EN77" s="59">
        <f t="shared" si="74"/>
        <v>815.99474272300904</v>
      </c>
      <c r="EO77" s="59">
        <f ca="1">AVERAGE(OFFSET($EN$3,0,0,'Données projet'!$E$15+1,1))-AVERAGE(OFFSET($H$3,0,0,'Données projet'!$E$15+1,1))</f>
        <v>431.09356354216391</v>
      </c>
      <c r="EP77" s="59">
        <f t="shared" si="100"/>
        <v>386.91437941921049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60.052481451101613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60.052481451101613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66.576276695856933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>
        <f>VLOOKUP(A77,'Données projet'!$A$217:$I$237,2,0)</f>
        <v>414.8</v>
      </c>
      <c r="FC77" s="12">
        <f>VLOOKUP(A77,'Données projet'!$A$217:$I$237,9,0)</f>
        <v>12.152499999999996</v>
      </c>
      <c r="FD77" s="12">
        <f t="array" ref="FD77">INDEX(FC:FC,MIN(IF(ISNUMBER(FC77:FC273),ROW(FC77:FC273),"")))</f>
        <v>12.152499999999996</v>
      </c>
      <c r="FE77" s="12">
        <f>IF('Données projet'!$A$218&gt;35,FE76+FD77-FM76,IF(A77&lt;'Données projet'!$A$218,$FB$205^A77,IF(A77='Données projet'!$A$218,'Données projet'!$B$218,FE76+FD77-FM76)))</f>
        <v>414.7999999999999</v>
      </c>
      <c r="FF77" s="17">
        <f>FE77*VLOOKUP('Données projet'!$B$16,Paramètres!$A$1:$I$89,3,0)*VLOOKUP('Données projet'!$B$16,Paramètres!$A$1:$I$89,5,0)</f>
        <v>278.24783999999994</v>
      </c>
      <c r="FG77" s="13">
        <f t="shared" si="101"/>
        <v>66.596591933143088</v>
      </c>
      <c r="FH77" s="20">
        <f t="shared" si="76"/>
        <v>600.60405228355751</v>
      </c>
      <c r="FI77" s="59">
        <f t="shared" si="77"/>
        <v>881.38373350169968</v>
      </c>
      <c r="FJ77" s="59">
        <f ca="1">AVERAGE(OFFSET($FI$3,0,0,'Données projet'!$E$16+1,1))-AVERAGE(OFFSET($H$3,0,0,'Données projet'!$E$16+1,1))</f>
        <v>552.1327469597087</v>
      </c>
      <c r="FK77" s="59">
        <f t="shared" si="102"/>
        <v>208.33496548935977</v>
      </c>
      <c r="FL77" s="15">
        <f>IF(ISNA(VLOOKUP(A77,'Données projet'!$A$217:$I$237,3,0)),0,VLOOKUP(A77,'Données projet'!$A$217:$I$237,3,0))</f>
        <v>6</v>
      </c>
      <c r="FM77" s="15">
        <f>IF(ISNA(VLOOKUP(A77,'Données projet'!$A$217:$I$237,4,0)),0,VLOOKUP(A77,'Données projet'!$A$217:$I$237,4,0))</f>
        <v>70.209999999999994</v>
      </c>
      <c r="FN77" s="16">
        <f>IF(ISNA(VLOOKUP(A77,'Données projet'!$A$217:$I$237,5,0)),0%,VLOOKUP(A77,'Données projet'!$A$217:$I$237,5,0)*VLOOKUP('Données projet'!$B$16,Paramètres!$A$1:$I$89,7,0))</f>
        <v>0.53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103.46231733720737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103.46231733720737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66.576276695856933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15.183749999999996</v>
      </c>
      <c r="FZ77" s="12">
        <f>IF('Données projet'!$A$244&gt;35,FZ76+FY77-GH76,IF(A77&lt;'Données projet'!$A$244,$FW$205^A77,IF(A77='Données projet'!$A$244,'Données projet'!$B$244,FZ76+FY77-GH76)))</f>
        <v>426.10125000000068</v>
      </c>
      <c r="GA77" s="17">
        <f>FZ77*VLOOKUP('Données projet'!$B$17,Paramètres!$A$1:$I$89,3,0)*VLOOKUP('Données projet'!$B$17,Paramètres!$A$1:$I$89,5,0)</f>
        <v>199.41538500000033</v>
      </c>
      <c r="GB77" s="13">
        <f t="shared" si="103"/>
        <v>49.61566516159165</v>
      </c>
      <c r="GC77" s="20">
        <f t="shared" si="79"/>
        <v>433.72907903143931</v>
      </c>
      <c r="GD77" s="59">
        <f t="shared" si="80"/>
        <v>714.50876024958143</v>
      </c>
      <c r="GE77" s="59">
        <f ca="1">AVERAGE(OFFSET($GD$3,0,0,'Données projet'!$E$17+1,1))-AVERAGE(OFFSET($H$3,0,0,'Données projet'!$E$17+1,1))</f>
        <v>337.47103484642059</v>
      </c>
      <c r="GF77" s="59">
        <f t="shared" si="104"/>
        <v>252.98767501756402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123.80851745372621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123.80851745372621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66.576276695856933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2.5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9.1666666666666661</v>
      </c>
      <c r="H78" s="66">
        <f t="shared" si="56"/>
        <v>220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66.635670640885195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369.00000000000011</v>
      </c>
      <c r="O78" s="13">
        <f>N78*VLOOKUP('Données projet'!$B$9,Paramètres!$A$1:$I$89,3,0)*VLOOKUP('Données projet'!$B$9,Paramètres!$A$1:$I$89,5,0)</f>
        <v>333.87120000000004</v>
      </c>
      <c r="P78" s="13">
        <f t="shared" si="87"/>
        <v>78.232360111376309</v>
      </c>
      <c r="Q78" s="20">
        <f t="shared" si="54"/>
        <v>717.74703386064709</v>
      </c>
      <c r="R78" s="59">
        <f t="shared" si="55"/>
        <v>998.74449287722609</v>
      </c>
      <c r="S78" s="59">
        <f ca="1">AVERAGE(OFFSET($R$3,0,0,'Données projet'!$E$9+1,1))-AVERAGE(OFFSET($H$3,0,0,'Données projet'!$E$9+1,1))</f>
        <v>441.35963046694803</v>
      </c>
      <c r="T78" s="59">
        <f t="shared" si="88"/>
        <v>620.99339242993983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4.3359601948388624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4.3359601948388624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66.635670640885195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214</v>
      </c>
      <c r="AG78" s="12">
        <f>VLOOKUP(A78,'Données projet'!$A$61:$I$81,9,0)</f>
        <v>2.6</v>
      </c>
      <c r="AH78" s="12">
        <f t="array" ref="AH78">INDEX(AG:AG,MIN(IF(ISNUMBER(AG78:AG274),ROW(AG78:AG274),"")))</f>
        <v>2.6</v>
      </c>
      <c r="AI78" s="13">
        <f>IF('Données projet'!$A$62&gt;35,AI77+AH78-AQ77,IF(A78&lt;'Données projet'!$A$62,$AF$205^A78,IF(A78='Données projet'!$A$62,'Données projet'!$B$62,AI77+AH78-AQ77)))</f>
        <v>214</v>
      </c>
      <c r="AJ78" s="13">
        <f>AI78*VLOOKUP('Données projet'!$B$10,Paramètres!$A$1:$I$89,3,0)*VLOOKUP('Données projet'!$B$10,Paramètres!$A$1:$I$89,5,0)</f>
        <v>186.95040000000003</v>
      </c>
      <c r="AK78" s="13">
        <f t="shared" si="89"/>
        <v>46.865095976617653</v>
      </c>
      <c r="AL78" s="20">
        <f t="shared" si="58"/>
        <v>407.22865549260911</v>
      </c>
      <c r="AM78" s="59">
        <f t="shared" si="59"/>
        <v>688.22611450918816</v>
      </c>
      <c r="AN78" s="59">
        <f ca="1">AVERAGE(OFFSET($AM$3,0,0,'Données projet'!$E$10+1,1))-AVERAGE(OFFSET($H$3,0,0,'Données projet'!$E$10+1,1))</f>
        <v>273.89085939326111</v>
      </c>
      <c r="AO78" s="59">
        <f t="shared" si="90"/>
        <v>266.46247641705179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7</v>
      </c>
      <c r="AR78" s="16">
        <f>IF(ISNA(VLOOKUP(A78,'Données projet'!$A$61:$I$81,5,0)),0%,VLOOKUP(A78,'Données projet'!$A$61:$I$81,5,0)*VLOOKUP('Données projet'!$B$10,Paramètres!$A$1:$I$89,7,0))</f>
        <v>0.53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37.245891503611979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37.245891503611979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66.635670640885195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9.1529999999999969</v>
      </c>
      <c r="BD78" s="12">
        <f>IF('Données projet'!$A$88&gt;35,BD77+BC78-BL77,IF(A78&lt;'Données projet'!$A$88,$BA$205^A78,IF(A78='Données projet'!$A$88,'Données projet'!$B$88,BD77+BC78-BL77)))</f>
        <v>272.71300000000002</v>
      </c>
      <c r="BE78" s="13">
        <f>BD78*VLOOKUP('Données projet'!$B$11,Paramètres!$A$1:$I$89,3,0)*VLOOKUP('Données projet'!$B$11,Paramètres!$A$1:$I$89,5,0)</f>
        <v>259.51369080000001</v>
      </c>
      <c r="BF78" s="13">
        <f t="shared" si="91"/>
        <v>62.618705194634003</v>
      </c>
      <c r="BG78" s="20">
        <f t="shared" si="61"/>
        <v>561.04725635732086</v>
      </c>
      <c r="BH78" s="59">
        <f t="shared" si="62"/>
        <v>842.04471537389986</v>
      </c>
      <c r="BI78" s="59">
        <f ca="1">AVERAGE(OFFSET($BH$3,0,0,'Données projet'!$E$11+1,1))-AVERAGE(OFFSET($H$3,0,0,'Données projet'!$E$11+1,1))</f>
        <v>674.33345465979289</v>
      </c>
      <c r="BJ78" s="59">
        <f t="shared" si="92"/>
        <v>206.09542990296671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74.403100611095567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74.403100611095567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66.635670640885195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9.1529999999999969</v>
      </c>
      <c r="BY78" s="12">
        <f>IF('Données projet'!$A$114&gt;35,BY77+BX78-CG77,IF(A78&lt;'Données projet'!$A$114,$BV$205^A78,IF(A78='Données projet'!$A$114,'Données projet'!$B$114,BY77+BX78-CG77)))</f>
        <v>272.71300000000002</v>
      </c>
      <c r="BZ78" s="13">
        <f>BY78*VLOOKUP('Données projet'!$B$12,Paramètres!$A$1:$I$89,3,0)*VLOOKUP('Données projet'!$B$12,Paramètres!$A$1:$I$89,5,0)</f>
        <v>310.56556440000003</v>
      </c>
      <c r="CA78" s="13">
        <f t="shared" si="93"/>
        <v>73.386929995901696</v>
      </c>
      <c r="CB78" s="20">
        <f t="shared" si="64"/>
        <v>668.71726107286213</v>
      </c>
      <c r="CC78" s="59">
        <f t="shared" si="65"/>
        <v>949.71472008944124</v>
      </c>
      <c r="CD78" s="59">
        <f ca="1">AVERAGE(OFFSET($CC$3,0,0,'Données projet'!$E$12+1,1))-AVERAGE(OFFSET($H$3,0,0,'Données projet'!$E$12+1,1))</f>
        <v>792.99561449396947</v>
      </c>
      <c r="CE78" s="59">
        <f t="shared" si="94"/>
        <v>236.67982295656702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89.039776141147158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89.039776141147158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66.635670640885195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9.1529999999999969</v>
      </c>
      <c r="CT78" s="12">
        <f>IF('Données projet'!$A$140&gt;35,CT77+CS78-DB77,IF(A78&lt;'Données projet'!$A$140,$CQ$205^A78,IF(A78='Données projet'!$A$140,'Données projet'!$B$140,CT77+CS78-DB77)))</f>
        <v>272.71300000000002</v>
      </c>
      <c r="CU78" s="17">
        <f>CT78*VLOOKUP('Données projet'!$B$13,Paramètres!$A$1:$I$89,3,0)*VLOOKUP('Données projet'!$B$13,Paramètres!$A$1:$I$89,5,0)</f>
        <v>297.80259599999999</v>
      </c>
      <c r="CV78" s="13">
        <f t="shared" si="95"/>
        <v>70.715606278898662</v>
      </c>
      <c r="CW78" s="20">
        <f t="shared" si="67"/>
        <v>641.83586896908184</v>
      </c>
      <c r="CX78" s="59">
        <f t="shared" si="68"/>
        <v>922.83332798566084</v>
      </c>
      <c r="CY78" s="59">
        <f ca="1">AVERAGE(OFFSET($CX$3,0,0,'Données projet'!$E$13+1,1))-AVERAGE(OFFSET($H$3,0,0,'Données projet'!$E$13+1,1))</f>
        <v>763.36868301262712</v>
      </c>
      <c r="CZ78" s="59">
        <f t="shared" si="96"/>
        <v>229.04531240965548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85.380607258634257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85.380607258634257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66.635670640885195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261</v>
      </c>
      <c r="DM78" s="12">
        <f>VLOOKUP(A78,'Données projet'!$A$165:$I$185,9,0)</f>
        <v>5</v>
      </c>
      <c r="DN78" s="12">
        <f t="array" ref="DN78">INDEX(DM:DM,MIN(IF(ISNUMBER(DM78:DM274),ROW(DM78:DM274),"")))</f>
        <v>5</v>
      </c>
      <c r="DO78" s="12">
        <f>IF('Données projet'!$A$166&gt;35,DO77+DN78-DW77,IF(A78&lt;'Données projet'!$A$166,$DL$205^A78,IF(A78='Données projet'!$A$166,'Données projet'!$B$166,DO77+DN78-DW77)))</f>
        <v>261.00000000000011</v>
      </c>
      <c r="DP78" s="17">
        <f>DO78*VLOOKUP('Données projet'!$B$14,Paramètres!$A$1:$I$89,3,0)*VLOOKUP('Données projet'!$B$14,Paramètres!$A$1:$I$89,5,0)</f>
        <v>228.00960000000015</v>
      </c>
      <c r="DQ78" s="13">
        <f t="shared" si="97"/>
        <v>55.852093054619878</v>
      </c>
      <c r="DR78" s="20">
        <f t="shared" si="70"/>
        <v>494.39244873679655</v>
      </c>
      <c r="DS78" s="59">
        <f t="shared" si="71"/>
        <v>775.38990775337561</v>
      </c>
      <c r="DT78" s="59">
        <f ca="1">AVERAGE(OFFSET($DS$3,0,0,'Données projet'!$E$14+1,1))-AVERAGE(OFFSET($H$3,0,0,'Données projet'!$E$14+1,1))</f>
        <v>396.6970447595329</v>
      </c>
      <c r="DU78" s="59">
        <f t="shared" si="98"/>
        <v>369.61271293069467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19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64.372861675162994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64.372861675162994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66.635670640885195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241</v>
      </c>
      <c r="EH78" s="12">
        <f>VLOOKUP(A78,'Données projet'!$A$191:$I$211,9,0)</f>
        <v>4.4000000000000004</v>
      </c>
      <c r="EI78" s="12">
        <f t="array" ref="EI78">INDEX(EH:EH,MIN(IF(ISNUMBER(EH78:EH274),ROW(EH78:EH274),"")))</f>
        <v>4.4000000000000004</v>
      </c>
      <c r="EJ78" s="12">
        <f>IF('Données projet'!$A$192&gt;35,EJ77+EI78-ER77,IF(A78&lt;'Données projet'!$A$192,$EG$205^A78,IF(A78='Données projet'!$A$192,'Données projet'!$B$192,EJ77+EI78-ER77)))</f>
        <v>241.00000000000003</v>
      </c>
      <c r="EK78" s="17">
        <f>EJ78*VLOOKUP('Données projet'!$B$15,Paramètres!$A$1:$I$89,3,0)*VLOOKUP('Données projet'!$B$15,Paramètres!$A$1:$I$89,5,0)</f>
        <v>251.89320000000006</v>
      </c>
      <c r="EL78" s="13">
        <f t="shared" si="99"/>
        <v>60.991162965075887</v>
      </c>
      <c r="EM78" s="20">
        <f t="shared" si="73"/>
        <v>544.94026549750731</v>
      </c>
      <c r="EN78" s="59">
        <f t="shared" si="74"/>
        <v>825.93772451408631</v>
      </c>
      <c r="EO78" s="59">
        <f ca="1">AVERAGE(OFFSET($EN$3,0,0,'Données projet'!$E$15+1,1))-AVERAGE(OFFSET($H$3,0,0,'Données projet'!$E$15+1,1))</f>
        <v>431.09356354216391</v>
      </c>
      <c r="EP78" s="59">
        <f t="shared" si="100"/>
        <v>386.91437941921049</v>
      </c>
      <c r="EQ78" s="15">
        <f>IF(ISNA(VLOOKUP(A78,'Données projet'!$A$191:$I$211,3,0)),0,VLOOKUP(A78,'Données projet'!$A$191:$I$211,3,0))</f>
        <v>12</v>
      </c>
      <c r="ER78" s="15">
        <f>IF(ISNA(VLOOKUP(A78,'Données projet'!$A$191:$I$211,4,0)),0,VLOOKUP(A78,'Données projet'!$A$191:$I$211,4,0))</f>
        <v>16</v>
      </c>
      <c r="ES78" s="16">
        <f>IF(ISNA(VLOOKUP(A78,'Données projet'!$A$191:$I$211,5,0)),0%,VLOOKUP(A78,'Données projet'!$A$191:$I$211,5,0)*VLOOKUP('Données projet'!$B$15,Paramètres!$A$1:$I$89,7,0))</f>
        <v>0.43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66.824299886174771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66.824299886174771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66.635670640885195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11.447499999999998</v>
      </c>
      <c r="FE78" s="12">
        <f>IF('Données projet'!$A$218&gt;35,FE77+FD78-FM77,IF(A78&lt;'Données projet'!$A$218,$FB$205^A78,IF(A78='Données projet'!$A$218,'Données projet'!$B$218,FE77+FD78-FM77)))</f>
        <v>356.03749999999991</v>
      </c>
      <c r="FF78" s="17">
        <f>FE78*VLOOKUP('Données projet'!$B$16,Paramètres!$A$1:$I$89,3,0)*VLOOKUP('Données projet'!$B$16,Paramètres!$A$1:$I$89,5,0)</f>
        <v>238.82995499999996</v>
      </c>
      <c r="FG78" s="13">
        <f t="shared" si="101"/>
        <v>58.187718042866663</v>
      </c>
      <c r="FH78" s="20">
        <f t="shared" si="76"/>
        <v>517.30578054965929</v>
      </c>
      <c r="FI78" s="59">
        <f t="shared" si="77"/>
        <v>798.30323956623829</v>
      </c>
      <c r="FJ78" s="59">
        <f ca="1">AVERAGE(OFFSET($FI$3,0,0,'Données projet'!$E$16+1,1))-AVERAGE(OFFSET($H$3,0,0,'Données projet'!$E$16+1,1))</f>
        <v>552.1327469597087</v>
      </c>
      <c r="FK78" s="59">
        <f t="shared" si="102"/>
        <v>208.33496548935977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101.43348440000713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101.43348440000713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66.635670640885195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15.183749999999996</v>
      </c>
      <c r="FZ78" s="12">
        <f>IF('Données projet'!$A$244&gt;35,FZ77+FY78-GH77,IF(A78&lt;'Données projet'!$A$244,$FW$205^A78,IF(A78='Données projet'!$A$244,'Données projet'!$B$244,FZ77+FY78-GH77)))</f>
        <v>441.28500000000065</v>
      </c>
      <c r="GA78" s="17">
        <f>FZ78*VLOOKUP('Données projet'!$B$17,Paramètres!$A$1:$I$89,3,0)*VLOOKUP('Données projet'!$B$17,Paramètres!$A$1:$I$89,5,0)</f>
        <v>206.52138000000033</v>
      </c>
      <c r="GB78" s="13">
        <f t="shared" si="103"/>
        <v>51.174682293125571</v>
      </c>
      <c r="GC78" s="20">
        <f t="shared" si="79"/>
        <v>448.82064182719432</v>
      </c>
      <c r="GD78" s="59">
        <f t="shared" si="80"/>
        <v>729.81810084377344</v>
      </c>
      <c r="GE78" s="59">
        <f ca="1">AVERAGE(OFFSET($GD$3,0,0,'Données projet'!$E$17+1,1))-AVERAGE(OFFSET($H$3,0,0,'Données projet'!$E$17+1,1))</f>
        <v>337.47103484642059</v>
      </c>
      <c r="GF78" s="59">
        <f t="shared" si="104"/>
        <v>252.98767501756402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121.38070794219773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121.38070794219773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66.635670640885195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2.5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9.1666666666666661</v>
      </c>
      <c r="H79" s="66">
        <f t="shared" si="56"/>
        <v>220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66.694034233752205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369.00000000000011</v>
      </c>
      <c r="O79" s="13">
        <f>N79*VLOOKUP('Données projet'!$B$9,Paramètres!$A$1:$I$89,3,0)*VLOOKUP('Données projet'!$B$9,Paramètres!$A$1:$I$89,5,0)</f>
        <v>333.87120000000004</v>
      </c>
      <c r="P79" s="13">
        <f t="shared" si="87"/>
        <v>78.232360111376309</v>
      </c>
      <c r="Q79" s="20">
        <f t="shared" si="54"/>
        <v>717.74703386064709</v>
      </c>
      <c r="R79" s="59">
        <f t="shared" si="55"/>
        <v>998.95849271773852</v>
      </c>
      <c r="S79" s="59">
        <f ca="1">AVERAGE(OFFSET($R$3,0,0,'Données projet'!$E$9+1,1))-AVERAGE(OFFSET($H$3,0,0,'Données projet'!$E$9+1,1))</f>
        <v>441.35963046694803</v>
      </c>
      <c r="T79" s="59">
        <f t="shared" si="88"/>
        <v>620.99339242993983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4.2509346600926516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4.2509346600926516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66.694034233752205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2.4</v>
      </c>
      <c r="AI79" s="13">
        <f>IF('Données projet'!$A$62&gt;35,AI78+AH79-AQ78,IF(A79&lt;'Données projet'!$A$62,$AF$205^A79,IF(A79='Données projet'!$A$62,'Données projet'!$B$62,AI78+AH79-AQ78)))</f>
        <v>209.4</v>
      </c>
      <c r="AJ79" s="13">
        <f>AI79*VLOOKUP('Données projet'!$B$10,Paramètres!$A$1:$I$89,3,0)*VLOOKUP('Données projet'!$B$10,Paramètres!$A$1:$I$89,5,0)</f>
        <v>182.93184000000002</v>
      </c>
      <c r="AK79" s="13">
        <f t="shared" si="89"/>
        <v>45.973851929814685</v>
      </c>
      <c r="AL79" s="20">
        <f t="shared" si="58"/>
        <v>398.67741344442726</v>
      </c>
      <c r="AM79" s="59">
        <f t="shared" si="59"/>
        <v>679.88887230151863</v>
      </c>
      <c r="AN79" s="59">
        <f ca="1">AVERAGE(OFFSET($AM$3,0,0,'Données projet'!$E$10+1,1))-AVERAGE(OFFSET($H$3,0,0,'Données projet'!$E$10+1,1))</f>
        <v>273.89085939326111</v>
      </c>
      <c r="AO79" s="59">
        <f t="shared" si="90"/>
        <v>266.46247641705179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36.515522288976776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36.515522288976776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66.694034233752205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9.1529999999999969</v>
      </c>
      <c r="BD79" s="12">
        <f>IF('Données projet'!$A$88&gt;35,BD78+BC79-BL78,IF(A79&lt;'Données projet'!$A$88,$BA$205^A79,IF(A79='Données projet'!$A$88,'Données projet'!$B$88,BD78+BC79-BL78)))</f>
        <v>281.86600000000004</v>
      </c>
      <c r="BE79" s="13">
        <f>BD79*VLOOKUP('Données projet'!$B$11,Paramètres!$A$1:$I$89,3,0)*VLOOKUP('Données projet'!$B$11,Paramètres!$A$1:$I$89,5,0)</f>
        <v>268.22368560000001</v>
      </c>
      <c r="BF79" s="13">
        <f t="shared" si="91"/>
        <v>64.472145843304247</v>
      </c>
      <c r="BG79" s="20">
        <f t="shared" si="61"/>
        <v>579.4452397637549</v>
      </c>
      <c r="BH79" s="59">
        <f t="shared" si="62"/>
        <v>860.65669862084633</v>
      </c>
      <c r="BI79" s="59">
        <f ca="1">AVERAGE(OFFSET($BH$3,0,0,'Données projet'!$E$11+1,1))-AVERAGE(OFFSET($H$3,0,0,'Données projet'!$E$11+1,1))</f>
        <v>674.33345465979289</v>
      </c>
      <c r="BJ79" s="59">
        <f t="shared" si="92"/>
        <v>206.09542990296671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72.944101189522314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72.944101189522314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66.694034233752205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9.1529999999999969</v>
      </c>
      <c r="BY79" s="12">
        <f>IF('Données projet'!$A$114&gt;35,BY78+BX79-CG78,IF(A79&lt;'Données projet'!$A$114,$BV$205^A79,IF(A79='Données projet'!$A$114,'Données projet'!$B$114,BY78+BX79-CG78)))</f>
        <v>281.86600000000004</v>
      </c>
      <c r="BZ79" s="13">
        <f>BY79*VLOOKUP('Données projet'!$B$12,Paramètres!$A$1:$I$89,3,0)*VLOOKUP('Données projet'!$B$12,Paramètres!$A$1:$I$89,5,0)</f>
        <v>320.98900080000004</v>
      </c>
      <c r="CA79" s="13">
        <f t="shared" si="93"/>
        <v>75.55909754093075</v>
      </c>
      <c r="CB79" s="20">
        <f t="shared" si="64"/>
        <v>690.65460461045438</v>
      </c>
      <c r="CC79" s="59">
        <f t="shared" si="65"/>
        <v>971.86606346754581</v>
      </c>
      <c r="CD79" s="59">
        <f ca="1">AVERAGE(OFFSET($CC$3,0,0,'Données projet'!$E$12+1,1))-AVERAGE(OFFSET($H$3,0,0,'Données projet'!$E$12+1,1))</f>
        <v>792.99561449396947</v>
      </c>
      <c r="CE79" s="59">
        <f t="shared" si="94"/>
        <v>236.67982295656702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87.293760439920149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87.293760439920149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66.694034233752205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9.1529999999999969</v>
      </c>
      <c r="CT79" s="12">
        <f>IF('Données projet'!$A$140&gt;35,CT78+CS79-DB78,IF(A79&lt;'Données projet'!$A$140,$CQ$205^A79,IF(A79='Données projet'!$A$140,'Données projet'!$B$140,CT78+CS79-DB78)))</f>
        <v>281.86600000000004</v>
      </c>
      <c r="CU79" s="17">
        <f>CT79*VLOOKUP('Données projet'!$B$13,Paramètres!$A$1:$I$89,3,0)*VLOOKUP('Données projet'!$B$13,Paramètres!$A$1:$I$89,5,0)</f>
        <v>307.79767200000003</v>
      </c>
      <c r="CV79" s="13">
        <f t="shared" si="95"/>
        <v>72.808705757166109</v>
      </c>
      <c r="CW79" s="20">
        <f t="shared" si="67"/>
        <v>662.88944126039769</v>
      </c>
      <c r="CX79" s="59">
        <f t="shared" si="68"/>
        <v>944.10090011748912</v>
      </c>
      <c r="CY79" s="59">
        <f ca="1">AVERAGE(OFFSET($CX$3,0,0,'Données projet'!$E$13+1,1))-AVERAGE(OFFSET($H$3,0,0,'Données projet'!$E$13+1,1))</f>
        <v>763.36868301262712</v>
      </c>
      <c r="CZ79" s="59">
        <f t="shared" si="96"/>
        <v>229.04531240965548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83.706345627320687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83.706345627320687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66.694034233752205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4.4000000000000004</v>
      </c>
      <c r="DO79" s="12">
        <f>IF('Données projet'!$A$166&gt;35,DO78+DN79-DW78,IF(A79&lt;'Données projet'!$A$166,$DL$205^A79,IF(A79='Données projet'!$A$166,'Données projet'!$B$166,DO78+DN79-DW78)))</f>
        <v>246.40000000000009</v>
      </c>
      <c r="DP79" s="17">
        <f>DO79*VLOOKUP('Données projet'!$B$14,Paramètres!$A$1:$I$89,3,0)*VLOOKUP('Données projet'!$B$14,Paramètres!$A$1:$I$89,5,0)</f>
        <v>215.25504000000012</v>
      </c>
      <c r="DQ79" s="13">
        <f t="shared" si="97"/>
        <v>53.082287058997267</v>
      </c>
      <c r="DR79" s="20">
        <f t="shared" si="70"/>
        <v>467.35417796108709</v>
      </c>
      <c r="DS79" s="59">
        <f t="shared" si="71"/>
        <v>748.56563681817852</v>
      </c>
      <c r="DT79" s="59">
        <f ca="1">AVERAGE(OFFSET($DS$3,0,0,'Données projet'!$E$14+1,1))-AVERAGE(OFFSET($H$3,0,0,'Données projet'!$E$14+1,1))</f>
        <v>396.6970447595329</v>
      </c>
      <c r="DU79" s="59">
        <f t="shared" si="98"/>
        <v>369.61271293069467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63.110549121281714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63.110549121281714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66.694034233752205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4</v>
      </c>
      <c r="EJ79" s="12">
        <f>IF('Données projet'!$A$192&gt;35,EJ78+EI79-ER78,IF(A79&lt;'Données projet'!$A$192,$EG$205^A79,IF(A79='Données projet'!$A$192,'Données projet'!$B$192,EJ78+EI79-ER78)))</f>
        <v>229.00000000000003</v>
      </c>
      <c r="EK79" s="17">
        <f>EJ79*VLOOKUP('Données projet'!$B$15,Paramètres!$A$1:$I$89,3,0)*VLOOKUP('Données projet'!$B$15,Paramètres!$A$1:$I$89,5,0)</f>
        <v>239.35080000000005</v>
      </c>
      <c r="EL79" s="13">
        <f t="shared" si="99"/>
        <v>58.299829927807131</v>
      </c>
      <c r="EM79" s="20">
        <f t="shared" si="73"/>
        <v>518.4081804575975</v>
      </c>
      <c r="EN79" s="59">
        <f t="shared" si="74"/>
        <v>799.61963931468892</v>
      </c>
      <c r="EO79" s="59">
        <f ca="1">AVERAGE(OFFSET($EN$3,0,0,'Données projet'!$E$15+1,1))-AVERAGE(OFFSET($H$3,0,0,'Données projet'!$E$15+1,1))</f>
        <v>431.09356354216391</v>
      </c>
      <c r="EP79" s="59">
        <f t="shared" si="100"/>
        <v>386.91437941921049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65.513916124205224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65.513916124205224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66.694034233752205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11.447499999999998</v>
      </c>
      <c r="FE79" s="12">
        <f>IF('Données projet'!$A$218&gt;35,FE78+FD79-FM78,IF(A79&lt;'Données projet'!$A$218,$FB$205^A79,IF(A79='Données projet'!$A$218,'Données projet'!$B$218,FE78+FD79-FM78)))</f>
        <v>367.4849999999999</v>
      </c>
      <c r="FF79" s="17">
        <f>FE79*VLOOKUP('Données projet'!$B$16,Paramètres!$A$1:$I$89,3,0)*VLOOKUP('Données projet'!$B$16,Paramètres!$A$1:$I$89,5,0)</f>
        <v>246.50893799999992</v>
      </c>
      <c r="FG79" s="13">
        <f t="shared" si="101"/>
        <v>59.837771731995204</v>
      </c>
      <c r="FH79" s="20">
        <f t="shared" si="76"/>
        <v>533.5538527832249</v>
      </c>
      <c r="FI79" s="59">
        <f t="shared" si="77"/>
        <v>814.76531164031633</v>
      </c>
      <c r="FJ79" s="59">
        <f ca="1">AVERAGE(OFFSET($FI$3,0,0,'Données projet'!$E$16+1,1))-AVERAGE(OFFSET($H$3,0,0,'Données projet'!$E$16+1,1))</f>
        <v>552.1327469597087</v>
      </c>
      <c r="FK79" s="59">
        <f t="shared" si="102"/>
        <v>208.33496548935977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99.444435639239487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99.444435639239487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66.694034233752205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15.183749999999996</v>
      </c>
      <c r="FZ79" s="12">
        <f>IF('Données projet'!$A$244&gt;35,FZ78+FY79-GH78,IF(A79&lt;'Données projet'!$A$244,$FW$205^A79,IF(A79='Données projet'!$A$244,'Données projet'!$B$244,FZ78+FY79-GH78)))</f>
        <v>456.46875000000063</v>
      </c>
      <c r="GA79" s="17">
        <f>FZ79*VLOOKUP('Données projet'!$B$17,Paramètres!$A$1:$I$89,3,0)*VLOOKUP('Données projet'!$B$17,Paramètres!$A$1:$I$89,5,0)</f>
        <v>213.62737500000028</v>
      </c>
      <c r="GB79" s="13">
        <f t="shared" si="103"/>
        <v>52.727466600457106</v>
      </c>
      <c r="GC79" s="20">
        <f t="shared" si="79"/>
        <v>463.90134912079657</v>
      </c>
      <c r="GD79" s="59">
        <f t="shared" si="80"/>
        <v>745.112807977888</v>
      </c>
      <c r="GE79" s="59">
        <f ca="1">AVERAGE(OFFSET($GD$3,0,0,'Données projet'!$E$17+1,1))-AVERAGE(OFFSET($H$3,0,0,'Données projet'!$E$17+1,1))</f>
        <v>337.47103484642059</v>
      </c>
      <c r="GF79" s="59">
        <f t="shared" si="104"/>
        <v>252.98767501756402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119.00050629437274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119.00050629437274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66.694034233752205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2.5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9.1666666666666661</v>
      </c>
      <c r="H80" s="66">
        <f t="shared" si="56"/>
        <v>220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66.751385348764401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369.00000000000011</v>
      </c>
      <c r="O80" s="13">
        <f>N80*VLOOKUP('Données projet'!$B$9,Paramètres!$A$1:$I$89,3,0)*VLOOKUP('Données projet'!$B$9,Paramètres!$A$1:$I$89,5,0)</f>
        <v>333.87120000000004</v>
      </c>
      <c r="P80" s="13">
        <f t="shared" si="87"/>
        <v>78.232360111376309</v>
      </c>
      <c r="Q80" s="20">
        <f t="shared" si="54"/>
        <v>717.74703386064709</v>
      </c>
      <c r="R80" s="59">
        <f t="shared" si="55"/>
        <v>999.16878013944984</v>
      </c>
      <c r="S80" s="59">
        <f ca="1">AVERAGE(OFFSET($R$3,0,0,'Données projet'!$E$9+1,1))-AVERAGE(OFFSET($H$3,0,0,'Données projet'!$E$9+1,1))</f>
        <v>441.35963046694803</v>
      </c>
      <c r="T80" s="59">
        <f t="shared" si="88"/>
        <v>620.99339242993983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4.1675764242223581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4.1675764242223581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66.751385348764401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2.4</v>
      </c>
      <c r="AI80" s="13">
        <f>IF('Données projet'!$A$62&gt;35,AI79+AH80-AQ79,IF(A80&lt;'Données projet'!$A$62,$AF$205^A80,IF(A80='Données projet'!$A$62,'Données projet'!$B$62,AI79+AH80-AQ79)))</f>
        <v>211.8</v>
      </c>
      <c r="AJ80" s="13">
        <f>AI80*VLOOKUP('Données projet'!$B$10,Paramètres!$A$1:$I$89,3,0)*VLOOKUP('Données projet'!$B$10,Paramètres!$A$1:$I$89,5,0)</f>
        <v>185.02848000000003</v>
      </c>
      <c r="AK80" s="13">
        <f t="shared" si="89"/>
        <v>46.43913001874585</v>
      </c>
      <c r="AL80" s="20">
        <f t="shared" si="58"/>
        <v>403.13942078264904</v>
      </c>
      <c r="AM80" s="59">
        <f t="shared" si="59"/>
        <v>684.5611670614519</v>
      </c>
      <c r="AN80" s="59">
        <f ca="1">AVERAGE(OFFSET($AM$3,0,0,'Données projet'!$E$10+1,1))-AVERAGE(OFFSET($H$3,0,0,'Données projet'!$E$10+1,1))</f>
        <v>273.89085939326111</v>
      </c>
      <c r="AO80" s="59">
        <f t="shared" si="90"/>
        <v>266.46247641705179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35.799475169159336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35.799475169159336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66.751385348764401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9.1529999999999969</v>
      </c>
      <c r="BD80" s="12">
        <f>IF('Données projet'!$A$88&gt;35,BD79+BC80-BL79,IF(A80&lt;'Données projet'!$A$88,$BA$205^A80,IF(A80='Données projet'!$A$88,'Données projet'!$B$88,BD79+BC80-BL79)))</f>
        <v>291.01900000000006</v>
      </c>
      <c r="BE80" s="13">
        <f>BD80*VLOOKUP('Données projet'!$B$11,Paramètres!$A$1:$I$89,3,0)*VLOOKUP('Données projet'!$B$11,Paramètres!$A$1:$I$89,5,0)</f>
        <v>276.93368040000007</v>
      </c>
      <c r="BF80" s="13">
        <f t="shared" si="91"/>
        <v>66.318592702518586</v>
      </c>
      <c r="BG80" s="20">
        <f t="shared" si="61"/>
        <v>597.83104232022004</v>
      </c>
      <c r="BH80" s="59">
        <f t="shared" si="62"/>
        <v>879.25278859902278</v>
      </c>
      <c r="BI80" s="59">
        <f ca="1">AVERAGE(OFFSET($BH$3,0,0,'Données projet'!$E$11+1,1))-AVERAGE(OFFSET($H$3,0,0,'Données projet'!$E$11+1,1))</f>
        <v>674.33345465979289</v>
      </c>
      <c r="BJ80" s="59">
        <f t="shared" si="92"/>
        <v>206.09542990296671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71.513711856704333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71.513711856704333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66.751385348764401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9.1529999999999969</v>
      </c>
      <c r="BY80" s="12">
        <f>IF('Données projet'!$A$114&gt;35,BY79+BX80-CG79,IF(A80&lt;'Données projet'!$A$114,$BV$205^A80,IF(A80='Données projet'!$A$114,'Données projet'!$B$114,BY79+BX80-CG79)))</f>
        <v>291.01900000000006</v>
      </c>
      <c r="BZ80" s="13">
        <f>BY80*VLOOKUP('Données projet'!$B$12,Paramètres!$A$1:$I$89,3,0)*VLOOKUP('Données projet'!$B$12,Paramètres!$A$1:$I$89,5,0)</f>
        <v>331.41243720000006</v>
      </c>
      <c r="CA80" s="13">
        <f t="shared" si="93"/>
        <v>77.723068609593511</v>
      </c>
      <c r="CB80" s="20">
        <f t="shared" si="64"/>
        <v>712.57767261837535</v>
      </c>
      <c r="CC80" s="59">
        <f t="shared" si="65"/>
        <v>993.9994188971782</v>
      </c>
      <c r="CD80" s="59">
        <f ca="1">AVERAGE(OFFSET($CC$3,0,0,'Données projet'!$E$12+1,1))-AVERAGE(OFFSET($H$3,0,0,'Données projet'!$E$12+1,1))</f>
        <v>792.99561449396947</v>
      </c>
      <c r="CE80" s="59">
        <f t="shared" si="94"/>
        <v>236.67982295656702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85.581983041629783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85.581983041629783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66.751385348764401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9.1529999999999969</v>
      </c>
      <c r="CT80" s="12">
        <f>IF('Données projet'!$A$140&gt;35,CT79+CS80-DB79,IF(A80&lt;'Données projet'!$A$140,$CQ$205^A80,IF(A80='Données projet'!$A$140,'Données projet'!$B$140,CT79+CS80-DB79)))</f>
        <v>291.01900000000006</v>
      </c>
      <c r="CU80" s="17">
        <f>CT80*VLOOKUP('Données projet'!$B$13,Paramètres!$A$1:$I$89,3,0)*VLOOKUP('Données projet'!$B$13,Paramètres!$A$1:$I$89,5,0)</f>
        <v>317.79274800000007</v>
      </c>
      <c r="CV80" s="13">
        <f t="shared" si="95"/>
        <v>74.893907115214873</v>
      </c>
      <c r="CW80" s="20">
        <f t="shared" si="67"/>
        <v>683.92925765899929</v>
      </c>
      <c r="CX80" s="59">
        <f t="shared" si="68"/>
        <v>965.35100393780203</v>
      </c>
      <c r="CY80" s="59">
        <f ca="1">AVERAGE(OFFSET($CX$3,0,0,'Données projet'!$E$13+1,1))-AVERAGE(OFFSET($H$3,0,0,'Données projet'!$E$13+1,1))</f>
        <v>763.36868301262712</v>
      </c>
      <c r="CZ80" s="59">
        <f t="shared" si="96"/>
        <v>229.04531240965548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82.06491524539841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82.06491524539841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66.751385348764401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4.4000000000000004</v>
      </c>
      <c r="DO80" s="12">
        <f>IF('Données projet'!$A$166&gt;35,DO79+DN80-DW79,IF(A80&lt;'Données projet'!$A$166,$DL$205^A80,IF(A80='Données projet'!$A$166,'Données projet'!$B$166,DO79+DN80-DW79)))</f>
        <v>250.8000000000001</v>
      </c>
      <c r="DP80" s="17">
        <f>DO80*VLOOKUP('Données projet'!$B$14,Paramètres!$A$1:$I$89,3,0)*VLOOKUP('Données projet'!$B$14,Paramètres!$A$1:$I$89,5,0)</f>
        <v>219.09888000000012</v>
      </c>
      <c r="DQ80" s="13">
        <f t="shared" si="97"/>
        <v>53.918984980452286</v>
      </c>
      <c r="DR80" s="20">
        <f t="shared" si="70"/>
        <v>475.50611484095458</v>
      </c>
      <c r="DS80" s="59">
        <f t="shared" si="71"/>
        <v>756.92786111975738</v>
      </c>
      <c r="DT80" s="59">
        <f ca="1">AVERAGE(OFFSET($DS$3,0,0,'Données projet'!$E$14+1,1))-AVERAGE(OFFSET($H$3,0,0,'Données projet'!$E$14+1,1))</f>
        <v>396.6970447595329</v>
      </c>
      <c r="DU80" s="59">
        <f t="shared" si="98"/>
        <v>369.61271293069467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61.872989746647413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61.872989746647413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66.751385348764401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4</v>
      </c>
      <c r="EJ80" s="12">
        <f>IF('Données projet'!$A$192&gt;35,EJ79+EI80-ER79,IF(A80&lt;'Données projet'!$A$192,$EG$205^A80,IF(A80='Données projet'!$A$192,'Données projet'!$B$192,EJ79+EI80-ER79)))</f>
        <v>233.00000000000003</v>
      </c>
      <c r="EK80" s="17">
        <f>EJ80*VLOOKUP('Données projet'!$B$15,Paramètres!$A$1:$I$89,3,0)*VLOOKUP('Données projet'!$B$15,Paramètres!$A$1:$I$89,5,0)</f>
        <v>243.53160000000008</v>
      </c>
      <c r="EL80" s="13">
        <f t="shared" si="99"/>
        <v>59.198724224270414</v>
      </c>
      <c r="EM80" s="20">
        <f t="shared" si="73"/>
        <v>527.25531469060445</v>
      </c>
      <c r="EN80" s="59">
        <f t="shared" si="74"/>
        <v>808.67706096940719</v>
      </c>
      <c r="EO80" s="59">
        <f ca="1">AVERAGE(OFFSET($EN$3,0,0,'Données projet'!$E$15+1,1))-AVERAGE(OFFSET($H$3,0,0,'Données projet'!$E$15+1,1))</f>
        <v>431.09356354216391</v>
      </c>
      <c r="EP80" s="59">
        <f t="shared" si="100"/>
        <v>386.91437941921049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64.229228188552725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64.229228188552725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66.751385348764401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11.447499999999998</v>
      </c>
      <c r="FE80" s="12">
        <f>IF('Données projet'!$A$218&gt;35,FE79+FD80-FM79,IF(A80&lt;'Données projet'!$A$218,$FB$205^A80,IF(A80='Données projet'!$A$218,'Données projet'!$B$218,FE79+FD80-FM79)))</f>
        <v>378.93249999999989</v>
      </c>
      <c r="FF80" s="17">
        <f>FE80*VLOOKUP('Données projet'!$B$16,Paramètres!$A$1:$I$89,3,0)*VLOOKUP('Données projet'!$B$16,Paramètres!$A$1:$I$89,5,0)</f>
        <v>254.18792099999993</v>
      </c>
      <c r="FG80" s="13">
        <f t="shared" si="101"/>
        <v>61.481852191977445</v>
      </c>
      <c r="FH80" s="20">
        <f t="shared" si="76"/>
        <v>549.79152164269385</v>
      </c>
      <c r="FI80" s="59">
        <f t="shared" si="77"/>
        <v>831.21326792149671</v>
      </c>
      <c r="FJ80" s="59">
        <f ca="1">AVERAGE(OFFSET($FI$3,0,0,'Données projet'!$E$16+1,1))-AVERAGE(OFFSET($H$3,0,0,'Données projet'!$E$16+1,1))</f>
        <v>552.1327469597087</v>
      </c>
      <c r="FK80" s="59">
        <f t="shared" si="102"/>
        <v>208.33496548935977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97.494390911470546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97.494390911470546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66.751385348764401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15.183749999999996</v>
      </c>
      <c r="FZ80" s="12">
        <f>IF('Données projet'!$A$244&gt;35,FZ79+FY80-GH79,IF(A80&lt;'Données projet'!$A$244,$FW$205^A80,IF(A80='Données projet'!$A$244,'Données projet'!$B$244,FZ79+FY80-GH79)))</f>
        <v>471.6525000000006</v>
      </c>
      <c r="GA80" s="17">
        <f>FZ80*VLOOKUP('Données projet'!$B$17,Paramètres!$A$1:$I$89,3,0)*VLOOKUP('Données projet'!$B$17,Paramètres!$A$1:$I$89,5,0)</f>
        <v>220.73337000000029</v>
      </c>
      <c r="GB80" s="13">
        <f t="shared" si="103"/>
        <v>54.274249180901982</v>
      </c>
      <c r="GC80" s="20">
        <f t="shared" si="79"/>
        <v>478.9716034067381</v>
      </c>
      <c r="GD80" s="59">
        <f t="shared" si="80"/>
        <v>760.3933496855409</v>
      </c>
      <c r="GE80" s="59">
        <f ca="1">AVERAGE(OFFSET($GD$3,0,0,'Données projet'!$E$17+1,1))-AVERAGE(OFFSET($H$3,0,0,'Données projet'!$E$17+1,1))</f>
        <v>337.47103484642059</v>
      </c>
      <c r="GF80" s="59">
        <f t="shared" si="104"/>
        <v>252.98767501756402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116.66697894908194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116.66697894908194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66.751385348764401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2.5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9.1666666666666661</v>
      </c>
      <c r="H81" s="66">
        <f t="shared" si="56"/>
        <v>220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66.807741550149032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369.00000000000011</v>
      </c>
      <c r="O81" s="13">
        <f>N81*VLOOKUP('Données projet'!$B$9,Paramètres!$A$1:$I$89,3,0)*VLOOKUP('Données projet'!$B$9,Paramètres!$A$1:$I$89,5,0)</f>
        <v>333.87120000000004</v>
      </c>
      <c r="P81" s="13">
        <f t="shared" si="87"/>
        <v>78.232360111376309</v>
      </c>
      <c r="Q81" s="20">
        <f t="shared" si="54"/>
        <v>717.74703386064709</v>
      </c>
      <c r="R81" s="59">
        <f t="shared" si="55"/>
        <v>999.37541954452695</v>
      </c>
      <c r="S81" s="59">
        <f ca="1">AVERAGE(OFFSET($R$3,0,0,'Données projet'!$E$9+1,1))-AVERAGE(OFFSET($H$3,0,0,'Données projet'!$E$9+1,1))</f>
        <v>441.35963046694803</v>
      </c>
      <c r="T81" s="59">
        <f t="shared" si="88"/>
        <v>620.99339242993983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4.085852792513978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4.085852792513978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66.807741550149032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2.4</v>
      </c>
      <c r="AI81" s="13">
        <f>IF('Données projet'!$A$62&gt;35,AI80+AH81-AQ80,IF(A81&lt;'Données projet'!$A$62,$AF$205^A81,IF(A81='Données projet'!$A$62,'Données projet'!$B$62,AI80+AH81-AQ80)))</f>
        <v>214.20000000000002</v>
      </c>
      <c r="AJ81" s="13">
        <f>AI81*VLOOKUP('Données projet'!$B$10,Paramètres!$A$1:$I$89,3,0)*VLOOKUP('Données projet'!$B$10,Paramètres!$A$1:$I$89,5,0)</f>
        <v>187.12512000000004</v>
      </c>
      <c r="AK81" s="13">
        <f t="shared" si="89"/>
        <v>46.903794805770545</v>
      </c>
      <c r="AL81" s="20">
        <f t="shared" si="58"/>
        <v>407.60035995338376</v>
      </c>
      <c r="AM81" s="59">
        <f t="shared" si="59"/>
        <v>689.2287456372635</v>
      </c>
      <c r="AN81" s="59">
        <f ca="1">AVERAGE(OFFSET($AM$3,0,0,'Données projet'!$E$10+1,1))-AVERAGE(OFFSET($H$3,0,0,'Données projet'!$E$10+1,1))</f>
        <v>273.89085939326111</v>
      </c>
      <c r="AO81" s="59">
        <f t="shared" si="90"/>
        <v>266.46247641705179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35.097469296615898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35.097469296615898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66.807741550149032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9.1529999999999969</v>
      </c>
      <c r="BD81" s="12">
        <f>IF('Données projet'!$A$88&gt;35,BD80+BC81-BL80,IF(A81&lt;'Données projet'!$A$88,$BA$205^A81,IF(A81='Données projet'!$A$88,'Données projet'!$B$88,BD80+BC81-BL80)))</f>
        <v>300.17200000000008</v>
      </c>
      <c r="BE81" s="13">
        <f>BD81*VLOOKUP('Données projet'!$B$11,Paramètres!$A$1:$I$89,3,0)*VLOOKUP('Données projet'!$B$11,Paramètres!$A$1:$I$89,5,0)</f>
        <v>285.64367520000008</v>
      </c>
      <c r="BF81" s="13">
        <f t="shared" si="91"/>
        <v>68.158290974892552</v>
      </c>
      <c r="BG81" s="20">
        <f t="shared" si="61"/>
        <v>616.20509108793794</v>
      </c>
      <c r="BH81" s="59">
        <f t="shared" si="62"/>
        <v>897.83347677181769</v>
      </c>
      <c r="BI81" s="59">
        <f ca="1">AVERAGE(OFFSET($BH$3,0,0,'Données projet'!$E$11+1,1))-AVERAGE(OFFSET($H$3,0,0,'Données projet'!$E$11+1,1))</f>
        <v>674.33345465979289</v>
      </c>
      <c r="BJ81" s="59">
        <f t="shared" si="92"/>
        <v>206.09542990296671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70.111371586251565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70.111371586251565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66.807741550149032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9.1529999999999969</v>
      </c>
      <c r="BY81" s="12">
        <f>IF('Données projet'!$A$114&gt;35,BY80+BX81-CG80,IF(A81&lt;'Données projet'!$A$114,$BV$205^A81,IF(A81='Données projet'!$A$114,'Données projet'!$B$114,BY80+BX81-CG80)))</f>
        <v>300.17200000000008</v>
      </c>
      <c r="BZ81" s="13">
        <f>BY81*VLOOKUP('Données projet'!$B$12,Paramètres!$A$1:$I$89,3,0)*VLOOKUP('Données projet'!$B$12,Paramètres!$A$1:$I$89,5,0)</f>
        <v>341.83587360000013</v>
      </c>
      <c r="CA81" s="13">
        <f t="shared" si="93"/>
        <v>79.8791305707703</v>
      </c>
      <c r="CB81" s="20">
        <f t="shared" si="64"/>
        <v>734.48696559742518</v>
      </c>
      <c r="CC81" s="59">
        <f t="shared" si="65"/>
        <v>1016.115351281305</v>
      </c>
      <c r="CD81" s="59">
        <f ca="1">AVERAGE(OFFSET($CC$3,0,0,'Données projet'!$E$12+1,1))-AVERAGE(OFFSET($H$3,0,0,'Données projet'!$E$12+1,1))</f>
        <v>792.99561449396947</v>
      </c>
      <c r="CE81" s="59">
        <f t="shared" si="94"/>
        <v>236.67982295656702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83.903772554038767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83.903772554038767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66.807741550149032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9.1529999999999969</v>
      </c>
      <c r="CT81" s="12">
        <f>IF('Données projet'!$A$140&gt;35,CT80+CS81-DB80,IF(A81&lt;'Données projet'!$A$140,$CQ$205^A81,IF(A81='Données projet'!$A$140,'Données projet'!$B$140,CT80+CS81-DB80)))</f>
        <v>300.17200000000008</v>
      </c>
      <c r="CU81" s="17">
        <f>CT81*VLOOKUP('Données projet'!$B$13,Paramètres!$A$1:$I$89,3,0)*VLOOKUP('Données projet'!$B$13,Paramètres!$A$1:$I$89,5,0)</f>
        <v>327.78782400000006</v>
      </c>
      <c r="CV81" s="13">
        <f t="shared" si="95"/>
        <v>76.971487261543487</v>
      </c>
      <c r="CW81" s="20">
        <f t="shared" si="67"/>
        <v>704.95580044718827</v>
      </c>
      <c r="CX81" s="59">
        <f t="shared" si="68"/>
        <v>986.58418613106801</v>
      </c>
      <c r="CY81" s="59">
        <f ca="1">AVERAGE(OFFSET($CX$3,0,0,'Données projet'!$E$13+1,1))-AVERAGE(OFFSET($H$3,0,0,'Données projet'!$E$13+1,1))</f>
        <v>763.36868301262712</v>
      </c>
      <c r="CZ81" s="59">
        <f t="shared" si="96"/>
        <v>229.04531240965548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80.455672312091963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80.455672312091963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66.807741550149032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4.4000000000000004</v>
      </c>
      <c r="DO81" s="12">
        <f>IF('Données projet'!$A$166&gt;35,DO80+DN81-DW80,IF(A81&lt;'Données projet'!$A$166,$DL$205^A81,IF(A81='Données projet'!$A$166,'Données projet'!$B$166,DO80+DN81-DW80)))</f>
        <v>255.2000000000001</v>
      </c>
      <c r="DP81" s="17">
        <f>DO81*VLOOKUP('Données projet'!$B$14,Paramètres!$A$1:$I$89,3,0)*VLOOKUP('Données projet'!$B$14,Paramètres!$A$1:$I$89,5,0)</f>
        <v>222.94272000000009</v>
      </c>
      <c r="DQ81" s="13">
        <f t="shared" si="97"/>
        <v>54.753975927514929</v>
      </c>
      <c r="DR81" s="20">
        <f t="shared" si="70"/>
        <v>483.65507874042197</v>
      </c>
      <c r="DS81" s="59">
        <f t="shared" si="71"/>
        <v>765.28346442430177</v>
      </c>
      <c r="DT81" s="59">
        <f ca="1">AVERAGE(OFFSET($DS$3,0,0,'Données projet'!$E$14+1,1))-AVERAGE(OFFSET($H$3,0,0,'Données projet'!$E$14+1,1))</f>
        <v>396.6970447595329</v>
      </c>
      <c r="DU81" s="59">
        <f t="shared" si="98"/>
        <v>369.61271293069467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60.659698156513002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60.659698156513002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66.807741550149032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4</v>
      </c>
      <c r="EJ81" s="12">
        <f>IF('Données projet'!$A$192&gt;35,EJ80+EI81-ER80,IF(A81&lt;'Données projet'!$A$192,$EG$205^A81,IF(A81='Données projet'!$A$192,'Données projet'!$B$192,EJ80+EI81-ER80)))</f>
        <v>237.00000000000003</v>
      </c>
      <c r="EK81" s="17">
        <f>EJ81*VLOOKUP('Données projet'!$B$15,Paramètres!$A$1:$I$89,3,0)*VLOOKUP('Données projet'!$B$15,Paramètres!$A$1:$I$89,5,0)</f>
        <v>247.71240000000003</v>
      </c>
      <c r="EL81" s="13">
        <f t="shared" si="99"/>
        <v>60.095823975624157</v>
      </c>
      <c r="EM81" s="20">
        <f t="shared" si="73"/>
        <v>536.099323424212</v>
      </c>
      <c r="EN81" s="59">
        <f t="shared" si="74"/>
        <v>817.72770910809186</v>
      </c>
      <c r="EO81" s="59">
        <f ca="1">AVERAGE(OFFSET($EN$3,0,0,'Données projet'!$E$15+1,1))-AVERAGE(OFFSET($H$3,0,0,'Données projet'!$E$15+1,1))</f>
        <v>431.09356354216391</v>
      </c>
      <c r="EP81" s="59">
        <f t="shared" si="100"/>
        <v>386.91437941921049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62.969732199736093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62.969732199736093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66.807741550149032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11.447499999999998</v>
      </c>
      <c r="FE81" s="12">
        <f>IF('Données projet'!$A$218&gt;35,FE80+FD81-FM80,IF(A81&lt;'Données projet'!$A$218,$FB$205^A81,IF(A81='Données projet'!$A$218,'Données projet'!$B$218,FE80+FD81-FM80)))</f>
        <v>390.37999999999988</v>
      </c>
      <c r="FF81" s="17">
        <f>FE81*VLOOKUP('Données projet'!$B$16,Paramètres!$A$1:$I$89,3,0)*VLOOKUP('Données projet'!$B$16,Paramètres!$A$1:$I$89,5,0)</f>
        <v>261.86690399999992</v>
      </c>
      <c r="FG81" s="13">
        <f t="shared" si="101"/>
        <v>63.120160585966616</v>
      </c>
      <c r="FH81" s="20">
        <f t="shared" si="76"/>
        <v>566.01913748722507</v>
      </c>
      <c r="FI81" s="59">
        <f t="shared" si="77"/>
        <v>847.64752317110492</v>
      </c>
      <c r="FJ81" s="59">
        <f ca="1">AVERAGE(OFFSET($FI$3,0,0,'Données projet'!$E$16+1,1))-AVERAGE(OFFSET($H$3,0,0,'Données projet'!$E$16+1,1))</f>
        <v>552.1327469597087</v>
      </c>
      <c r="FK81" s="59">
        <f t="shared" si="102"/>
        <v>208.33496548935977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95.582585371403312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95.582585371403312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66.807741550149032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15.183749999999996</v>
      </c>
      <c r="FZ81" s="12">
        <f>IF('Données projet'!$A$244&gt;35,FZ80+FY81-GH80,IF(A81&lt;'Données projet'!$A$244,$FW$205^A81,IF(A81='Données projet'!$A$244,'Données projet'!$B$244,FZ80+FY81-GH80)))</f>
        <v>486.83625000000058</v>
      </c>
      <c r="GA81" s="17">
        <f>FZ81*VLOOKUP('Données projet'!$B$17,Paramètres!$A$1:$I$89,3,0)*VLOOKUP('Données projet'!$B$17,Paramètres!$A$1:$I$89,5,0)</f>
        <v>227.83936500000027</v>
      </c>
      <c r="GB81" s="13">
        <f t="shared" si="103"/>
        <v>55.815245407740925</v>
      </c>
      <c r="GC81" s="20">
        <f t="shared" si="79"/>
        <v>494.0317797934826</v>
      </c>
      <c r="GD81" s="59">
        <f t="shared" si="80"/>
        <v>775.6601654773624</v>
      </c>
      <c r="GE81" s="59">
        <f ca="1">AVERAGE(OFFSET($GD$3,0,0,'Données projet'!$E$17+1,1))-AVERAGE(OFFSET($H$3,0,0,'Données projet'!$E$17+1,1))</f>
        <v>337.47103484642059</v>
      </c>
      <c r="GF81" s="59">
        <f t="shared" si="104"/>
        <v>252.98767501756402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114.37921065172115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114.37921065172115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66.807741550149032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2.5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9.1666666666666661</v>
      </c>
      <c r="H82" s="66">
        <f t="shared" si="56"/>
        <v>220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66.863120097433224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369.00000000000011</v>
      </c>
      <c r="O82" s="13">
        <f>N82*VLOOKUP('Données projet'!$B$9,Paramètres!$A$1:$I$89,3,0)*VLOOKUP('Données projet'!$B$9,Paramètres!$A$1:$I$89,5,0)</f>
        <v>333.87120000000004</v>
      </c>
      <c r="P82" s="13">
        <f t="shared" si="87"/>
        <v>78.232360111376309</v>
      </c>
      <c r="Q82" s="20">
        <f t="shared" si="54"/>
        <v>717.74703386064709</v>
      </c>
      <c r="R82" s="59">
        <f t="shared" si="55"/>
        <v>999.57847421790234</v>
      </c>
      <c r="S82" s="59">
        <f ca="1">AVERAGE(OFFSET($R$3,0,0,'Données projet'!$E$9+1,1))-AVERAGE(OFFSET($H$3,0,0,'Données projet'!$E$9+1,1))</f>
        <v>441.35963046694803</v>
      </c>
      <c r="T82" s="59">
        <f t="shared" si="88"/>
        <v>620.99339242993983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4.0057317113769058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4.0057317113769058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66.863120097433224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2.4</v>
      </c>
      <c r="AI82" s="13">
        <f>IF('Données projet'!$A$62&gt;35,AI81+AH82-AQ81,IF(A82&lt;'Données projet'!$A$62,$AF$205^A82,IF(A82='Données projet'!$A$62,'Données projet'!$B$62,AI81+AH82-AQ81)))</f>
        <v>216.60000000000002</v>
      </c>
      <c r="AJ82" s="13">
        <f>AI82*VLOOKUP('Données projet'!$B$10,Paramètres!$A$1:$I$89,3,0)*VLOOKUP('Données projet'!$B$10,Paramètres!$A$1:$I$89,5,0)</f>
        <v>189.22176000000005</v>
      </c>
      <c r="AK82" s="13">
        <f t="shared" si="89"/>
        <v>47.367853957810077</v>
      </c>
      <c r="AL82" s="20">
        <f t="shared" si="58"/>
        <v>412.06024430985258</v>
      </c>
      <c r="AM82" s="59">
        <f t="shared" si="59"/>
        <v>693.89168466710771</v>
      </c>
      <c r="AN82" s="59">
        <f ca="1">AVERAGE(OFFSET($AM$3,0,0,'Données projet'!$E$10+1,1))-AVERAGE(OFFSET($H$3,0,0,'Données projet'!$E$10+1,1))</f>
        <v>273.89085939326111</v>
      </c>
      <c r="AO82" s="59">
        <f t="shared" si="90"/>
        <v>266.46247641705179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34.409229331051733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34.409229331051733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66.863120097433224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9.1529999999999969</v>
      </c>
      <c r="BD82" s="12">
        <f>IF('Données projet'!$A$88&gt;35,BD81+BC82-BL81,IF(A82&lt;'Données projet'!$A$88,$BA$205^A82,IF(A82='Données projet'!$A$88,'Données projet'!$B$88,BD81+BC82-BL81)))</f>
        <v>309.3250000000001</v>
      </c>
      <c r="BE82" s="13">
        <f>BD82*VLOOKUP('Données projet'!$B$11,Paramètres!$A$1:$I$89,3,0)*VLOOKUP('Données projet'!$B$11,Paramètres!$A$1:$I$89,5,0)</f>
        <v>294.35367000000014</v>
      </c>
      <c r="BF82" s="13">
        <f t="shared" si="91"/>
        <v>69.991470059671371</v>
      </c>
      <c r="BG82" s="20">
        <f t="shared" si="61"/>
        <v>634.56778560392775</v>
      </c>
      <c r="BH82" s="59">
        <f t="shared" si="62"/>
        <v>916.39922596118299</v>
      </c>
      <c r="BI82" s="59">
        <f ca="1">AVERAGE(OFFSET($BH$3,0,0,'Données projet'!$E$11+1,1))-AVERAGE(OFFSET($H$3,0,0,'Données projet'!$E$11+1,1))</f>
        <v>674.33345465979289</v>
      </c>
      <c r="BJ82" s="59">
        <f t="shared" si="92"/>
        <v>206.09542990296671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68.736530353159267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68.736530353159267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66.863120097433224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9.1529999999999969</v>
      </c>
      <c r="BY82" s="12">
        <f>IF('Données projet'!$A$114&gt;35,BY81+BX82-CG81,IF(A82&lt;'Données projet'!$A$114,$BV$205^A82,IF(A82='Données projet'!$A$114,'Données projet'!$B$114,BY81+BX82-CG81)))</f>
        <v>309.3250000000001</v>
      </c>
      <c r="BZ82" s="13">
        <f>BY82*VLOOKUP('Données projet'!$B$12,Paramètres!$A$1:$I$89,3,0)*VLOOKUP('Données projet'!$B$12,Paramètres!$A$1:$I$89,5,0)</f>
        <v>352.25931000000014</v>
      </c>
      <c r="CA82" s="13">
        <f t="shared" si="93"/>
        <v>82.027552272344195</v>
      </c>
      <c r="CB82" s="20">
        <f t="shared" si="64"/>
        <v>756.38295179099975</v>
      </c>
      <c r="CC82" s="59">
        <f t="shared" si="65"/>
        <v>1038.214392148255</v>
      </c>
      <c r="CD82" s="59">
        <f ca="1">AVERAGE(OFFSET($CC$3,0,0,'Données projet'!$E$12+1,1))-AVERAGE(OFFSET($H$3,0,0,'Données projet'!$E$12+1,1))</f>
        <v>792.99561449396947</v>
      </c>
      <c r="CE82" s="59">
        <f t="shared" si="94"/>
        <v>236.67982295656702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82.258470750502084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82.258470750502084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66.863120097433224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9.1529999999999969</v>
      </c>
      <c r="CT82" s="12">
        <f>IF('Données projet'!$A$140&gt;35,CT81+CS82-DB81,IF(A82&lt;'Données projet'!$A$140,$CQ$205^A82,IF(A82='Données projet'!$A$140,'Données projet'!$B$140,CT81+CS82-DB81)))</f>
        <v>309.3250000000001</v>
      </c>
      <c r="CU82" s="17">
        <f>CT82*VLOOKUP('Données projet'!$B$13,Paramètres!$A$1:$I$89,3,0)*VLOOKUP('Données projet'!$B$13,Paramètres!$A$1:$I$89,5,0)</f>
        <v>337.7829000000001</v>
      </c>
      <c r="CV82" s="13">
        <f t="shared" si="95"/>
        <v>79.041705257827374</v>
      </c>
      <c r="CW82" s="20">
        <f t="shared" si="67"/>
        <v>725.96952082404948</v>
      </c>
      <c r="CX82" s="59">
        <f t="shared" si="68"/>
        <v>1007.8009611813047</v>
      </c>
      <c r="CY82" s="59">
        <f ca="1">AVERAGE(OFFSET($CX$3,0,0,'Données projet'!$E$13+1,1))-AVERAGE(OFFSET($H$3,0,0,'Données projet'!$E$13+1,1))</f>
        <v>763.36868301262712</v>
      </c>
      <c r="CZ82" s="59">
        <f t="shared" si="96"/>
        <v>229.04531240965548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78.877985651166384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78.877985651166384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66.863120097433224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4.4000000000000004</v>
      </c>
      <c r="DO82" s="12">
        <f>IF('Données projet'!$A$166&gt;35,DO81+DN82-DW81,IF(A82&lt;'Données projet'!$A$166,$DL$205^A82,IF(A82='Données projet'!$A$166,'Données projet'!$B$166,DO81+DN82-DW81)))</f>
        <v>259.60000000000008</v>
      </c>
      <c r="DP82" s="17">
        <f>DO82*VLOOKUP('Données projet'!$B$14,Paramètres!$A$1:$I$89,3,0)*VLOOKUP('Données projet'!$B$14,Paramètres!$A$1:$I$89,5,0)</f>
        <v>226.78656000000009</v>
      </c>
      <c r="DQ82" s="13">
        <f t="shared" si="97"/>
        <v>55.587292726829872</v>
      </c>
      <c r="DR82" s="20">
        <f t="shared" si="70"/>
        <v>491.8011268325622</v>
      </c>
      <c r="DS82" s="59">
        <f t="shared" si="71"/>
        <v>773.63256718981734</v>
      </c>
      <c r="DT82" s="59">
        <f ca="1">AVERAGE(OFFSET($DS$3,0,0,'Données projet'!$E$14+1,1))-AVERAGE(OFFSET($H$3,0,0,'Données projet'!$E$14+1,1))</f>
        <v>396.6970447595329</v>
      </c>
      <c r="DU82" s="59">
        <f t="shared" si="98"/>
        <v>369.61271293069467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59.470198474426333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59.470198474426333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66.863120097433224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4</v>
      </c>
      <c r="EJ82" s="12">
        <f>IF('Données projet'!$A$192&gt;35,EJ81+EI82-ER81,IF(A82&lt;'Données projet'!$A$192,$EG$205^A82,IF(A82='Données projet'!$A$192,'Données projet'!$B$192,EJ81+EI82-ER81)))</f>
        <v>241.00000000000003</v>
      </c>
      <c r="EK82" s="17">
        <f>EJ82*VLOOKUP('Données projet'!$B$15,Paramètres!$A$1:$I$89,3,0)*VLOOKUP('Données projet'!$B$15,Paramètres!$A$1:$I$89,5,0)</f>
        <v>251.89320000000006</v>
      </c>
      <c r="EL82" s="13">
        <f t="shared" si="99"/>
        <v>60.991162965075887</v>
      </c>
      <c r="EM82" s="20">
        <f t="shared" si="73"/>
        <v>544.94026549750731</v>
      </c>
      <c r="EN82" s="59">
        <f t="shared" si="74"/>
        <v>826.77170585476256</v>
      </c>
      <c r="EO82" s="59">
        <f ca="1">AVERAGE(OFFSET($EN$3,0,0,'Données projet'!$E$15+1,1))-AVERAGE(OFFSET($H$3,0,0,'Données projet'!$E$15+1,1))</f>
        <v>431.09356354216391</v>
      </c>
      <c r="EP82" s="59">
        <f t="shared" si="100"/>
        <v>386.91437941921049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61.734934159043462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61.734934159043462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66.863120097433224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11.447499999999998</v>
      </c>
      <c r="FE82" s="12">
        <f>IF('Données projet'!$A$218&gt;35,FE81+FD82-FM81,IF(A82&lt;'Données projet'!$A$218,$FB$205^A82,IF(A82='Données projet'!$A$218,'Données projet'!$B$218,FE81+FD82-FM81)))</f>
        <v>401.82749999999987</v>
      </c>
      <c r="FF82" s="17">
        <f>FE82*VLOOKUP('Données projet'!$B$16,Paramètres!$A$1:$I$89,3,0)*VLOOKUP('Données projet'!$B$16,Paramètres!$A$1:$I$89,5,0)</f>
        <v>269.54588699999988</v>
      </c>
      <c r="FG82" s="13">
        <f t="shared" si="101"/>
        <v>64.752885608541192</v>
      </c>
      <c r="FH82" s="20">
        <f t="shared" si="76"/>
        <v>582.2370289598756</v>
      </c>
      <c r="FI82" s="59">
        <f t="shared" si="77"/>
        <v>864.06846931713085</v>
      </c>
      <c r="FJ82" s="59">
        <f ca="1">AVERAGE(OFFSET($FI$3,0,0,'Données projet'!$E$16+1,1))-AVERAGE(OFFSET($H$3,0,0,'Données projet'!$E$16+1,1))</f>
        <v>552.1327469597087</v>
      </c>
      <c r="FK82" s="59">
        <f t="shared" si="102"/>
        <v>208.33496548935977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93.708269171890564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93.708269171890564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66.863120097433224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>
        <f>VLOOKUP(A82,'Données projet'!$A$243:$I$263,2,0)</f>
        <v>502.02</v>
      </c>
      <c r="FX82" s="12">
        <f>VLOOKUP(A82,'Données projet'!$A$243:$I$263,9,0)</f>
        <v>15.183749999999996</v>
      </c>
      <c r="FY82" s="12">
        <f t="array" ref="FY82">INDEX(FX:FX,MIN(IF(ISNUMBER(FX82:FX278),ROW(FX82:FX278),"")))</f>
        <v>15.183749999999996</v>
      </c>
      <c r="FZ82" s="12">
        <f>IF('Données projet'!$A$244&gt;35,FZ81+FY82-GH81,IF(A82&lt;'Données projet'!$A$244,$FW$205^A82,IF(A82='Données projet'!$A$244,'Données projet'!$B$244,FZ81+FY82-GH81)))</f>
        <v>502.02000000000055</v>
      </c>
      <c r="GA82" s="17">
        <f>FZ82*VLOOKUP('Données projet'!$B$17,Paramètres!$A$1:$I$89,3,0)*VLOOKUP('Données projet'!$B$17,Paramètres!$A$1:$I$89,5,0)</f>
        <v>234.94536000000025</v>
      </c>
      <c r="GB82" s="13">
        <f t="shared" si="103"/>
        <v>57.350656456773365</v>
      </c>
      <c r="GC82" s="20">
        <f t="shared" si="79"/>
        <v>509.08222866221405</v>
      </c>
      <c r="GD82" s="59">
        <f t="shared" si="80"/>
        <v>790.91366901946924</v>
      </c>
      <c r="GE82" s="59">
        <f ca="1">AVERAGE(OFFSET($GD$3,0,0,'Données projet'!$E$17+1,1))-AVERAGE(OFFSET($H$3,0,0,'Données projet'!$E$17+1,1))</f>
        <v>337.47103484642059</v>
      </c>
      <c r="GF82" s="59">
        <f t="shared" si="104"/>
        <v>252.98767501756402</v>
      </c>
      <c r="GG82" s="15">
        <f>IF(ISNA(VLOOKUP(A82,'Données projet'!$A$243:$I$263,3,0)),0,VLOOKUP(A82,'Données projet'!$A$243:$I$263,3,0))</f>
        <v>6</v>
      </c>
      <c r="GH82" s="15">
        <f>IF(ISNA(VLOOKUP(A82,'Données projet'!$A$243:$I$263,4,0)),0,VLOOKUP(A82,'Données projet'!$A$243:$I$263,4,0))</f>
        <v>87.99</v>
      </c>
      <c r="GI82" s="16">
        <f>IF(ISNA(VLOOKUP(A82,'Données projet'!$A$243:$I$263,5,0)),0%,VLOOKUP(A82,'Données projet'!$A$243:$I$263,5,0)*VLOOKUP('Données projet'!$B$17,Paramètres!$A$1:$I$89,7,0))</f>
        <v>0.55000000000000004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142.18116631141453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142.18116631141453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66.863120097433224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2.5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9.1666666666666661</v>
      </c>
      <c r="H83" s="66">
        <f t="shared" si="56"/>
        <v>220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66.917537950729923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369.00000000000011</v>
      </c>
      <c r="O83" s="13">
        <f>N83*VLOOKUP('Données projet'!$B$9,Paramètres!$A$1:$I$89,3,0)*VLOOKUP('Données projet'!$B$9,Paramètres!$A$1:$I$89,5,0)</f>
        <v>333.87120000000004</v>
      </c>
      <c r="P83" s="13">
        <f t="shared" si="87"/>
        <v>78.232360111376309</v>
      </c>
      <c r="Q83" s="20">
        <f t="shared" si="54"/>
        <v>717.74703386064709</v>
      </c>
      <c r="R83" s="59">
        <f t="shared" si="55"/>
        <v>999.77800634665687</v>
      </c>
      <c r="S83" s="59">
        <f ca="1">AVERAGE(OFFSET($R$3,0,0,'Données projet'!$E$9+1,1))-AVERAGE(OFFSET($H$3,0,0,'Données projet'!$E$9+1,1))</f>
        <v>441.35963046694803</v>
      </c>
      <c r="T83" s="59">
        <f t="shared" si="88"/>
        <v>620.99339242993983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3.9271817557718971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3.9271817557718971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66.917537950729923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219</v>
      </c>
      <c r="AG83" s="12">
        <f>VLOOKUP(A83,'Données projet'!$A$61:$I$81,9,0)</f>
        <v>2.4</v>
      </c>
      <c r="AH83" s="12">
        <f t="array" ref="AH83">INDEX(AG:AG,MIN(IF(ISNUMBER(AG83:AG279),ROW(AG83:AG279),"")))</f>
        <v>2.4</v>
      </c>
      <c r="AI83" s="13">
        <f>IF('Données projet'!$A$62&gt;35,AI82+AH83-AQ82,IF(A83&lt;'Données projet'!$A$62,$AF$205^A83,IF(A83='Données projet'!$A$62,'Données projet'!$B$62,AI82+AH83-AQ82)))</f>
        <v>219.00000000000003</v>
      </c>
      <c r="AJ83" s="13">
        <f>AI83*VLOOKUP('Données projet'!$B$10,Paramètres!$A$1:$I$89,3,0)*VLOOKUP('Données projet'!$B$10,Paramètres!$A$1:$I$89,5,0)</f>
        <v>191.31840000000005</v>
      </c>
      <c r="AK83" s="13">
        <f t="shared" si="89"/>
        <v>47.831314962098396</v>
      </c>
      <c r="AL83" s="20">
        <f t="shared" si="58"/>
        <v>416.51908689232141</v>
      </c>
      <c r="AM83" s="59">
        <f t="shared" si="59"/>
        <v>698.55005937833107</v>
      </c>
      <c r="AN83" s="59">
        <f ca="1">AVERAGE(OFFSET($AM$3,0,0,'Données projet'!$E$10+1,1))-AVERAGE(OFFSET($H$3,0,0,'Données projet'!$E$10+1,1))</f>
        <v>273.89085939326111</v>
      </c>
      <c r="AO83" s="59">
        <f t="shared" si="90"/>
        <v>266.46247641705179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6</v>
      </c>
      <c r="AR83" s="16">
        <f>IF(ISNA(VLOOKUP(A83,'Données projet'!$A$61:$I$81,5,0)),0%,VLOOKUP(A83,'Données projet'!$A$61:$I$81,5,0)*VLOOKUP('Données projet'!$B$10,Paramètres!$A$1:$I$89,7,0))</f>
        <v>0.53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36.805535108348103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36.805535108348103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66.917537950729923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9.1529999999999969</v>
      </c>
      <c r="BD83" s="12">
        <f>IF('Données projet'!$A$88&gt;35,BD82+BC83-BL82,IF(A83&lt;'Données projet'!$A$88,$BA$205^A83,IF(A83='Données projet'!$A$88,'Données projet'!$B$88,BD82+BC83-BL82)))</f>
        <v>318.47800000000012</v>
      </c>
      <c r="BE83" s="13">
        <f>BD83*VLOOKUP('Données projet'!$B$11,Paramètres!$A$1:$I$89,3,0)*VLOOKUP('Données projet'!$B$11,Paramètres!$A$1:$I$89,5,0)</f>
        <v>303.06366480000008</v>
      </c>
      <c r="BF83" s="13">
        <f t="shared" si="91"/>
        <v>71.818345008393493</v>
      </c>
      <c r="BG83" s="20">
        <f t="shared" si="61"/>
        <v>652.91950041628559</v>
      </c>
      <c r="BH83" s="59">
        <f t="shared" si="62"/>
        <v>934.95047290229536</v>
      </c>
      <c r="BI83" s="59">
        <f ca="1">AVERAGE(OFFSET($BH$3,0,0,'Données projet'!$E$11+1,1))-AVERAGE(OFFSET($H$3,0,0,'Données projet'!$E$11+1,1))</f>
        <v>674.33345465979289</v>
      </c>
      <c r="BJ83" s="59">
        <f t="shared" si="92"/>
        <v>206.09542990296671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67.388648918077564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67.388648918077564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66.917537950729923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9.1529999999999969</v>
      </c>
      <c r="BY83" s="12">
        <f>IF('Données projet'!$A$114&gt;35,BY82+BX83-CG82,IF(A83&lt;'Données projet'!$A$114,$BV$205^A83,IF(A83='Données projet'!$A$114,'Données projet'!$B$114,BY82+BX83-CG82)))</f>
        <v>318.47800000000012</v>
      </c>
      <c r="BZ83" s="13">
        <f>BY83*VLOOKUP('Données projet'!$B$12,Paramètres!$A$1:$I$89,3,0)*VLOOKUP('Données projet'!$B$12,Paramètres!$A$1:$I$89,5,0)</f>
        <v>362.6827464000001</v>
      </c>
      <c r="CA83" s="13">
        <f t="shared" si="93"/>
        <v>84.1685857471888</v>
      </c>
      <c r="CB83" s="20">
        <f t="shared" si="64"/>
        <v>778.26607015635398</v>
      </c>
      <c r="CC83" s="59">
        <f t="shared" si="65"/>
        <v>1060.2970426423637</v>
      </c>
      <c r="CD83" s="59">
        <f ca="1">AVERAGE(OFFSET($CC$3,0,0,'Données projet'!$E$12+1,1))-AVERAGE(OFFSET($H$3,0,0,'Données projet'!$E$12+1,1))</f>
        <v>792.99561449396947</v>
      </c>
      <c r="CE83" s="59">
        <f t="shared" si="94"/>
        <v>236.67982295656702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80.645432311797748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80.645432311797748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66.917537950729923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9.1529999999999969</v>
      </c>
      <c r="CT83" s="12">
        <f>IF('Données projet'!$A$140&gt;35,CT82+CS83-DB82,IF(A83&lt;'Données projet'!$A$140,$CQ$205^A83,IF(A83='Données projet'!$A$140,'Données projet'!$B$140,CT82+CS83-DB82)))</f>
        <v>318.47800000000012</v>
      </c>
      <c r="CU83" s="17">
        <f>CT83*VLOOKUP('Données projet'!$B$13,Paramètres!$A$1:$I$89,3,0)*VLOOKUP('Données projet'!$B$13,Paramètres!$A$1:$I$89,5,0)</f>
        <v>347.77797600000014</v>
      </c>
      <c r="CV83" s="13">
        <f t="shared" si="95"/>
        <v>81.104803962808134</v>
      </c>
      <c r="CW83" s="20">
        <f t="shared" si="67"/>
        <v>746.97084176855776</v>
      </c>
      <c r="CX83" s="59">
        <f t="shared" si="68"/>
        <v>1029.0018142545675</v>
      </c>
      <c r="CY83" s="59">
        <f ca="1">AVERAGE(OFFSET($CX$3,0,0,'Données projet'!$E$13+1,1))-AVERAGE(OFFSET($H$3,0,0,'Données projet'!$E$13+1,1))</f>
        <v>763.36868301262712</v>
      </c>
      <c r="CZ83" s="59">
        <f t="shared" si="96"/>
        <v>229.04531240965548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77.331236463367702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77.331236463367702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66.917537950729923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264</v>
      </c>
      <c r="DM83" s="12">
        <f>VLOOKUP(A83,'Données projet'!$A$165:$I$185,9,0)</f>
        <v>4.4000000000000004</v>
      </c>
      <c r="DN83" s="12">
        <f t="array" ref="DN83">INDEX(DM:DM,MIN(IF(ISNUMBER(DM83:DM279),ROW(DM83:DM279),"")))</f>
        <v>4.4000000000000004</v>
      </c>
      <c r="DO83" s="12">
        <f>IF('Données projet'!$A$166&gt;35,DO82+DN83-DW82,IF(A83&lt;'Données projet'!$A$166,$DL$205^A83,IF(A83='Données projet'!$A$166,'Données projet'!$B$166,DO82+DN83-DW82)))</f>
        <v>264.00000000000006</v>
      </c>
      <c r="DP83" s="17">
        <f>DO83*VLOOKUP('Données projet'!$B$14,Paramètres!$A$1:$I$89,3,0)*VLOOKUP('Données projet'!$B$14,Paramètres!$A$1:$I$89,5,0)</f>
        <v>230.63040000000007</v>
      </c>
      <c r="DQ83" s="13">
        <f t="shared" si="97"/>
        <v>56.418967028503253</v>
      </c>
      <c r="DR83" s="20">
        <f t="shared" si="70"/>
        <v>499.94431424130994</v>
      </c>
      <c r="DS83" s="59">
        <f t="shared" si="71"/>
        <v>781.9752867273196</v>
      </c>
      <c r="DT83" s="59">
        <f ca="1">AVERAGE(OFFSET($DS$3,0,0,'Données projet'!$E$14+1,1))-AVERAGE(OFFSET($H$3,0,0,'Données projet'!$E$14+1,1))</f>
        <v>396.6970447595329</v>
      </c>
      <c r="DU83" s="59">
        <f t="shared" si="98"/>
        <v>369.61271293069467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17</v>
      </c>
      <c r="DX83" s="16">
        <f>IF(ISNA(VLOOKUP(A83,'Données projet'!$A$165:$I$185,5,0)),0%,VLOOKUP(A83,'Données projet'!$A$165:$I$185,5,0)*VLOOKUP('Données projet'!$B$14,Paramètres!$A$1:$I$89,7,0))</f>
        <v>0.43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65.363575686805717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65.363575686805717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66.917537950729923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245</v>
      </c>
      <c r="EH83" s="12">
        <f>VLOOKUP(A83,'Données projet'!$A$191:$I$211,9,0)</f>
        <v>4</v>
      </c>
      <c r="EI83" s="12">
        <f t="array" ref="EI83">INDEX(EH:EH,MIN(IF(ISNUMBER(EH83:EH279),ROW(EH83:EH279),"")))</f>
        <v>4</v>
      </c>
      <c r="EJ83" s="12">
        <f>IF('Données projet'!$A$192&gt;35,EJ82+EI83-ER82,IF(A83&lt;'Données projet'!$A$192,$EG$205^A83,IF(A83='Données projet'!$A$192,'Données projet'!$B$192,EJ82+EI83-ER82)))</f>
        <v>245.00000000000003</v>
      </c>
      <c r="EK83" s="17">
        <f>EJ83*VLOOKUP('Données projet'!$B$15,Paramètres!$A$1:$I$89,3,0)*VLOOKUP('Données projet'!$B$15,Paramètres!$A$1:$I$89,5,0)</f>
        <v>256.07400000000007</v>
      </c>
      <c r="EL83" s="13">
        <f t="shared" si="99"/>
        <v>61.884773790113961</v>
      </c>
      <c r="EM83" s="20">
        <f t="shared" si="73"/>
        <v>553.77819768444851</v>
      </c>
      <c r="EN83" s="59">
        <f t="shared" si="74"/>
        <v>835.80917017045817</v>
      </c>
      <c r="EO83" s="59">
        <f ca="1">AVERAGE(OFFSET($EN$3,0,0,'Données projet'!$E$15+1,1))-AVERAGE(OFFSET($H$3,0,0,'Données projet'!$E$15+1,1))</f>
        <v>431.09356354216391</v>
      </c>
      <c r="EP83" s="59">
        <f t="shared" si="100"/>
        <v>386.91437941921049</v>
      </c>
      <c r="EQ83" s="15">
        <f>IF(ISNA(VLOOKUP(A83,'Données projet'!$A$191:$I$211,3,0)),0,VLOOKUP(A83,'Données projet'!$A$191:$I$211,3,0))</f>
        <v>13</v>
      </c>
      <c r="ER83" s="15">
        <f>IF(ISNA(VLOOKUP(A83,'Données projet'!$A$191:$I$211,4,0)),0,VLOOKUP(A83,'Données projet'!$A$191:$I$211,4,0))</f>
        <v>15</v>
      </c>
      <c r="ES83" s="16">
        <f>IF(ISNA(VLOOKUP(A83,'Données projet'!$A$191:$I$211,5,0)),0%,VLOOKUP(A83,'Données projet'!$A$191:$I$211,5,0)*VLOOKUP('Données projet'!$B$15,Paramètres!$A$1:$I$89,7,0))</f>
        <v>0.43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67.976922537212943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67.976922537212943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66.917537950729923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11.447499999999998</v>
      </c>
      <c r="FE83" s="12">
        <f>IF('Données projet'!$A$218&gt;35,FE82+FD83-FM82,IF(A83&lt;'Données projet'!$A$218,$FB$205^A83,IF(A83='Données projet'!$A$218,'Données projet'!$B$218,FE82+FD83-FM82)))</f>
        <v>413.27499999999986</v>
      </c>
      <c r="FF83" s="17">
        <f>FE83*VLOOKUP('Données projet'!$B$16,Paramètres!$A$1:$I$89,3,0)*VLOOKUP('Données projet'!$B$16,Paramètres!$A$1:$I$89,5,0)</f>
        <v>277.2248699999999</v>
      </c>
      <c r="FG83" s="13">
        <f t="shared" si="101"/>
        <v>66.380204591461222</v>
      </c>
      <c r="FH83" s="20">
        <f t="shared" si="76"/>
        <v>598.44550491346138</v>
      </c>
      <c r="FI83" s="59">
        <f t="shared" si="77"/>
        <v>880.47647739947115</v>
      </c>
      <c r="FJ83" s="59">
        <f ca="1">AVERAGE(OFFSET($FI$3,0,0,'Données projet'!$E$16+1,1))-AVERAGE(OFFSET($H$3,0,0,'Données projet'!$E$16+1,1))</f>
        <v>552.1327469597087</v>
      </c>
      <c r="FK83" s="59">
        <f t="shared" si="102"/>
        <v>208.33496548935977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91.870707169830254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91.870707169830254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66.917537950729923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14.266249999999999</v>
      </c>
      <c r="FZ83" s="12">
        <f>IF('Données projet'!$A$244&gt;35,FZ82+FY83-GH82,IF(A83&lt;'Données projet'!$A$244,$FW$205^A83,IF(A83='Données projet'!$A$244,'Données projet'!$B$244,FZ82+FY83-GH82)))</f>
        <v>428.29625000000055</v>
      </c>
      <c r="GA83" s="17">
        <f>FZ83*VLOOKUP('Données projet'!$B$17,Paramètres!$A$1:$I$89,3,0)*VLOOKUP('Données projet'!$B$17,Paramètres!$A$1:$I$89,5,0)</f>
        <v>200.44264500000025</v>
      </c>
      <c r="GB83" s="13">
        <f t="shared" si="103"/>
        <v>49.841435178556367</v>
      </c>
      <c r="GC83" s="20">
        <f t="shared" si="79"/>
        <v>435.91143964431944</v>
      </c>
      <c r="GD83" s="59">
        <f t="shared" si="80"/>
        <v>717.9424121303291</v>
      </c>
      <c r="GE83" s="59">
        <f ca="1">AVERAGE(OFFSET($GD$3,0,0,'Données projet'!$E$17+1,1))-AVERAGE(OFFSET($H$3,0,0,'Données projet'!$E$17+1,1))</f>
        <v>337.47103484642059</v>
      </c>
      <c r="GF83" s="59">
        <f t="shared" si="104"/>
        <v>252.98767501756402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139.39308036199606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139.39308036199606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66.917537950729923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2.5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9.1666666666666661</v>
      </c>
      <c r="H84" s="66">
        <f t="shared" si="56"/>
        <v>220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66.971011775932013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369.00000000000011</v>
      </c>
      <c r="O84" s="13">
        <f>N84*VLOOKUP('Données projet'!$B$9,Paramètres!$A$1:$I$89,3,0)*VLOOKUP('Données projet'!$B$9,Paramètres!$A$1:$I$89,5,0)</f>
        <v>333.87120000000004</v>
      </c>
      <c r="P84" s="13">
        <f t="shared" si="87"/>
        <v>78.232360111376309</v>
      </c>
      <c r="Q84" s="20">
        <f t="shared" si="54"/>
        <v>717.74703386064709</v>
      </c>
      <c r="R84" s="59">
        <f t="shared" si="55"/>
        <v>999.97407703906447</v>
      </c>
      <c r="S84" s="59">
        <f ca="1">AVERAGE(OFFSET($R$3,0,0,'Données projet'!$E$9+1,1))-AVERAGE(OFFSET($H$3,0,0,'Données projet'!$E$9+1,1))</f>
        <v>441.35963046694803</v>
      </c>
      <c r="T84" s="59">
        <f t="shared" si="88"/>
        <v>620.99339242993983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3.8501721168855605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3.8501721168855605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66.971011775932013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213.00000000000003</v>
      </c>
      <c r="AJ84" s="13">
        <f>AI84*VLOOKUP('Données projet'!$B$10,Paramètres!$A$1:$I$89,3,0)*VLOOKUP('Données projet'!$B$10,Paramètres!$A$1:$I$89,5,0)</f>
        <v>186.07680000000005</v>
      </c>
      <c r="AK84" s="13">
        <f t="shared" si="89"/>
        <v>46.671538591528673</v>
      </c>
      <c r="AL84" s="20">
        <f t="shared" si="58"/>
        <v>405.37002304691242</v>
      </c>
      <c r="AM84" s="59">
        <f t="shared" si="59"/>
        <v>687.59706622532985</v>
      </c>
      <c r="AN84" s="59">
        <f ca="1">AVERAGE(OFFSET($AM$3,0,0,'Données projet'!$E$10+1,1))-AVERAGE(OFFSET($H$3,0,0,'Données projet'!$E$10+1,1))</f>
        <v>273.89085939326111</v>
      </c>
      <c r="AO84" s="59">
        <f t="shared" si="90"/>
        <v>266.46247641705179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36.083801014033142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36.083801014033142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66.971011775932013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9.1529999999999969</v>
      </c>
      <c r="BD84" s="12">
        <f>IF('Données projet'!$A$88&gt;35,BD83+BC84-BL83,IF(A84&lt;'Données projet'!$A$88,$BA$205^A84,IF(A84='Données projet'!$A$88,'Données projet'!$B$88,BD83+BC84-BL83)))</f>
        <v>327.63100000000014</v>
      </c>
      <c r="BE84" s="13">
        <f>BD84*VLOOKUP('Données projet'!$B$11,Paramètres!$A$1:$I$89,3,0)*VLOOKUP('Données projet'!$B$11,Paramètres!$A$1:$I$89,5,0)</f>
        <v>311.77365960000014</v>
      </c>
      <c r="BF84" s="13">
        <f t="shared" si="91"/>
        <v>73.639117808510434</v>
      </c>
      <c r="BG84" s="20">
        <f t="shared" si="61"/>
        <v>671.26058731982255</v>
      </c>
      <c r="BH84" s="59">
        <f t="shared" si="62"/>
        <v>953.48763049823992</v>
      </c>
      <c r="BI84" s="59">
        <f ca="1">AVERAGE(OFFSET($BH$3,0,0,'Données projet'!$E$11+1,1))-AVERAGE(OFFSET($H$3,0,0,'Données projet'!$E$11+1,1))</f>
        <v>674.33345465979289</v>
      </c>
      <c r="BJ84" s="59">
        <f t="shared" si="92"/>
        <v>206.09542990296671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66.067198615811321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66.067198615811321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66.971011775932013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9.1529999999999969</v>
      </c>
      <c r="BY84" s="12">
        <f>IF('Données projet'!$A$114&gt;35,BY83+BX84-CG83,IF(A84&lt;'Données projet'!$A$114,$BV$205^A84,IF(A84='Données projet'!$A$114,'Données projet'!$B$114,BY83+BX84-CG83)))</f>
        <v>327.63100000000014</v>
      </c>
      <c r="BZ84" s="13">
        <f>BY84*VLOOKUP('Données projet'!$B$12,Paramètres!$A$1:$I$89,3,0)*VLOOKUP('Données projet'!$B$12,Paramètres!$A$1:$I$89,5,0)</f>
        <v>373.10618280000017</v>
      </c>
      <c r="CA84" s="13">
        <f t="shared" si="93"/>
        <v>86.302467717524863</v>
      </c>
      <c r="CB84" s="20">
        <f t="shared" si="64"/>
        <v>800.13673298468939</v>
      </c>
      <c r="CC84" s="59">
        <f t="shared" si="65"/>
        <v>1082.3637761631066</v>
      </c>
      <c r="CD84" s="59">
        <f ca="1">AVERAGE(OFFSET($CC$3,0,0,'Données projet'!$E$12+1,1))-AVERAGE(OFFSET($H$3,0,0,'Données projet'!$E$12+1,1))</f>
        <v>792.99561449396947</v>
      </c>
      <c r="CE84" s="59">
        <f t="shared" si="94"/>
        <v>236.67982295656702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79.064024573020106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79.064024573020106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66.971011775932013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9.1529999999999969</v>
      </c>
      <c r="CT84" s="12">
        <f>IF('Données projet'!$A$140&gt;35,CT83+CS84-DB83,IF(A84&lt;'Données projet'!$A$140,$CQ$205^A84,IF(A84='Données projet'!$A$140,'Données projet'!$B$140,CT83+CS84-DB83)))</f>
        <v>327.63100000000014</v>
      </c>
      <c r="CU84" s="17">
        <f>CT84*VLOOKUP('Données projet'!$B$13,Paramètres!$A$1:$I$89,3,0)*VLOOKUP('Données projet'!$B$13,Paramètres!$A$1:$I$89,5,0)</f>
        <v>357.77305200000018</v>
      </c>
      <c r="CV84" s="13">
        <f t="shared" si="95"/>
        <v>83.161011481890242</v>
      </c>
      <c r="CW84" s="20">
        <f t="shared" si="67"/>
        <v>767.96016056429244</v>
      </c>
      <c r="CX84" s="59">
        <f t="shared" si="68"/>
        <v>1050.1872037427097</v>
      </c>
      <c r="CY84" s="59">
        <f ca="1">AVERAGE(OFFSET($CX$3,0,0,'Données projet'!$E$13+1,1))-AVERAGE(OFFSET($H$3,0,0,'Données projet'!$E$13+1,1))</f>
        <v>763.36868301262712</v>
      </c>
      <c r="CZ84" s="59">
        <f t="shared" si="96"/>
        <v>229.04531240965548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75.81481808371791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75.81481808371791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66.971011775932013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4</v>
      </c>
      <c r="DO84" s="12">
        <f>IF('Données projet'!$A$166&gt;35,DO83+DN84-DW83,IF(A84&lt;'Données projet'!$A$166,$DL$205^A84,IF(A84='Données projet'!$A$166,'Données projet'!$B$166,DO83+DN84-DW83)))</f>
        <v>251.00000000000006</v>
      </c>
      <c r="DP84" s="17">
        <f>DO84*VLOOKUP('Données projet'!$B$14,Paramètres!$A$1:$I$89,3,0)*VLOOKUP('Données projet'!$B$14,Paramètres!$A$1:$I$89,5,0)</f>
        <v>219.2736000000001</v>
      </c>
      <c r="DQ84" s="13">
        <f t="shared" si="97"/>
        <v>53.956975893220125</v>
      </c>
      <c r="DR84" s="20">
        <f t="shared" si="70"/>
        <v>475.87658634735857</v>
      </c>
      <c r="DS84" s="59">
        <f t="shared" si="71"/>
        <v>758.10362952577589</v>
      </c>
      <c r="DT84" s="59">
        <f ca="1">AVERAGE(OFFSET($DS$3,0,0,'Données projet'!$E$14+1,1))-AVERAGE(OFFSET($H$3,0,0,'Données projet'!$E$14+1,1))</f>
        <v>396.6970447595329</v>
      </c>
      <c r="DU84" s="59">
        <f t="shared" si="98"/>
        <v>369.61271293069467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64.081835835432003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64.081835835432003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66.971011775932013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3.6</v>
      </c>
      <c r="EJ84" s="12">
        <f>IF('Données projet'!$A$192&gt;35,EJ83+EI84-ER83,IF(A84&lt;'Données projet'!$A$192,$EG$205^A84,IF(A84='Données projet'!$A$192,'Données projet'!$B$192,EJ83+EI84-ER83)))</f>
        <v>233.60000000000002</v>
      </c>
      <c r="EK84" s="17">
        <f>EJ84*VLOOKUP('Données projet'!$B$15,Paramètres!$A$1:$I$89,3,0)*VLOOKUP('Données projet'!$B$15,Paramètres!$A$1:$I$89,5,0)</f>
        <v>244.15872000000005</v>
      </c>
      <c r="EL84" s="13">
        <f t="shared" si="99"/>
        <v>59.333402749839792</v>
      </c>
      <c r="EM84" s="20">
        <f t="shared" si="73"/>
        <v>528.58211378930434</v>
      </c>
      <c r="EN84" s="59">
        <f t="shared" si="74"/>
        <v>810.80915696772172</v>
      </c>
      <c r="EO84" s="59">
        <f ca="1">AVERAGE(OFFSET($EN$3,0,0,'Données projet'!$E$15+1,1))-AVERAGE(OFFSET($H$3,0,0,'Données projet'!$E$15+1,1))</f>
        <v>431.09356354216391</v>
      </c>
      <c r="EP84" s="59">
        <f t="shared" si="100"/>
        <v>386.91437941921049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66.643936548086927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66.643936548086927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66.971011775932013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11.447499999999998</v>
      </c>
      <c r="FE84" s="12">
        <f>IF('Données projet'!$A$218&gt;35,FE83+FD84-FM83,IF(A84&lt;'Données projet'!$A$218,$FB$205^A84,IF(A84='Données projet'!$A$218,'Données projet'!$B$218,FE83+FD84-FM83)))</f>
        <v>424.72249999999985</v>
      </c>
      <c r="FF84" s="17">
        <f>FE84*VLOOKUP('Données projet'!$B$16,Paramètres!$A$1:$I$89,3,0)*VLOOKUP('Données projet'!$B$16,Paramètres!$A$1:$I$89,5,0)</f>
        <v>284.90385299999991</v>
      </c>
      <c r="FG84" s="13">
        <f t="shared" si="101"/>
        <v>68.002284483464834</v>
      </c>
      <c r="FH84" s="20">
        <f t="shared" si="76"/>
        <v>614.64485611703446</v>
      </c>
      <c r="FI84" s="59">
        <f t="shared" si="77"/>
        <v>896.87189929545184</v>
      </c>
      <c r="FJ84" s="59">
        <f ca="1">AVERAGE(OFFSET($FI$3,0,0,'Données projet'!$E$16+1,1))-AVERAGE(OFFSET($H$3,0,0,'Données projet'!$E$16+1,1))</f>
        <v>552.1327469597087</v>
      </c>
      <c r="FK84" s="59">
        <f t="shared" si="102"/>
        <v>208.33496548935977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90.069178637828202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90.069178637828202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66.971011775932013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14.266249999999999</v>
      </c>
      <c r="FZ84" s="12">
        <f>IF('Données projet'!$A$244&gt;35,FZ83+FY84-GH83,IF(A84&lt;'Données projet'!$A$244,$FW$205^A84,IF(A84='Données projet'!$A$244,'Données projet'!$B$244,FZ83+FY84-GH83)))</f>
        <v>442.56250000000057</v>
      </c>
      <c r="GA84" s="17">
        <f>FZ84*VLOOKUP('Données projet'!$B$17,Paramètres!$A$1:$I$89,3,0)*VLOOKUP('Données projet'!$B$17,Paramètres!$A$1:$I$89,5,0)</f>
        <v>207.11925000000025</v>
      </c>
      <c r="GB84" s="13">
        <f t="shared" si="103"/>
        <v>51.305564167415632</v>
      </c>
      <c r="GC84" s="20">
        <f t="shared" si="79"/>
        <v>450.08988467491599</v>
      </c>
      <c r="GD84" s="59">
        <f t="shared" si="80"/>
        <v>732.31692785333337</v>
      </c>
      <c r="GE84" s="59">
        <f ca="1">AVERAGE(OFFSET($GD$3,0,0,'Données projet'!$E$17+1,1))-AVERAGE(OFFSET($H$3,0,0,'Données projet'!$E$17+1,1))</f>
        <v>337.47103484642059</v>
      </c>
      <c r="GF84" s="59">
        <f t="shared" si="104"/>
        <v>252.98767501756402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136.65966707748117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136.65966707748117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66.971011775932013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2.5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9.1666666666666661</v>
      </c>
      <c r="H85" s="66">
        <f t="shared" si="56"/>
        <v>220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67.023557949816421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369.00000000000011</v>
      </c>
      <c r="O85" s="13">
        <f>N85*VLOOKUP('Données projet'!$B$9,Paramètres!$A$1:$I$89,3,0)*VLOOKUP('Données projet'!$B$9,Paramètres!$A$1:$I$89,5,0)</f>
        <v>333.87120000000004</v>
      </c>
      <c r="P85" s="13">
        <f t="shared" si="87"/>
        <v>78.232360111376309</v>
      </c>
      <c r="Q85" s="20">
        <f t="shared" si="54"/>
        <v>717.74703386064709</v>
      </c>
      <c r="R85" s="59">
        <f t="shared" si="55"/>
        <v>1000.1667463433073</v>
      </c>
      <c r="S85" s="59">
        <f ca="1">AVERAGE(OFFSET($R$3,0,0,'Données projet'!$E$9+1,1))-AVERAGE(OFFSET($H$3,0,0,'Données projet'!$E$9+1,1))</f>
        <v>441.35963046694803</v>
      </c>
      <c r="T85" s="59">
        <f t="shared" si="88"/>
        <v>620.99339242993983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3.7746725900465434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3.7746725900465434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67.023557949816421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213.00000000000003</v>
      </c>
      <c r="AJ85" s="13">
        <f>AI85*VLOOKUP('Données projet'!$B$10,Paramètres!$A$1:$I$89,3,0)*VLOOKUP('Données projet'!$B$10,Paramètres!$A$1:$I$89,5,0)</f>
        <v>186.07680000000005</v>
      </c>
      <c r="AK85" s="13">
        <f t="shared" si="89"/>
        <v>46.671538591528673</v>
      </c>
      <c r="AL85" s="20">
        <f t="shared" si="58"/>
        <v>405.37002304691242</v>
      </c>
      <c r="AM85" s="59">
        <f t="shared" si="59"/>
        <v>687.78973552957268</v>
      </c>
      <c r="AN85" s="59">
        <f ca="1">AVERAGE(OFFSET($AM$3,0,0,'Données projet'!$E$10+1,1))-AVERAGE(OFFSET($H$3,0,0,'Données projet'!$E$10+1,1))</f>
        <v>273.89085939326111</v>
      </c>
      <c r="AO85" s="59">
        <f t="shared" si="90"/>
        <v>266.46247641705179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35.376219685093368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35.376219685093368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67.023557949816421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9.1529999999999969</v>
      </c>
      <c r="BD85" s="12">
        <f>IF('Données projet'!$A$88&gt;35,BD84+BC85-BL84,IF(A85&lt;'Données projet'!$A$88,$BA$205^A85,IF(A85='Données projet'!$A$88,'Données projet'!$B$88,BD84+BC85-BL84)))</f>
        <v>336.78400000000016</v>
      </c>
      <c r="BE85" s="13">
        <f>BD85*VLOOKUP('Données projet'!$B$11,Paramètres!$A$1:$I$89,3,0)*VLOOKUP('Données projet'!$B$11,Paramètres!$A$1:$I$89,5,0)</f>
        <v>320.48365440000015</v>
      </c>
      <c r="BF85" s="13">
        <f t="shared" si="91"/>
        <v>75.453978519530921</v>
      </c>
      <c r="BG85" s="20">
        <f t="shared" si="61"/>
        <v>689.59137733484988</v>
      </c>
      <c r="BH85" s="59">
        <f t="shared" si="62"/>
        <v>972.01108981751008</v>
      </c>
      <c r="BI85" s="59">
        <f ca="1">AVERAGE(OFFSET($BH$3,0,0,'Données projet'!$E$11+1,1))-AVERAGE(OFFSET($H$3,0,0,'Données projet'!$E$11+1,1))</f>
        <v>674.33345465979289</v>
      </c>
      <c r="BJ85" s="59">
        <f t="shared" si="92"/>
        <v>206.09542990296671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64.771661147967421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64.771661147967421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67.023557949816421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9.1529999999999969</v>
      </c>
      <c r="BY85" s="12">
        <f>IF('Données projet'!$A$114&gt;35,BY84+BX85-CG84,IF(A85&lt;'Données projet'!$A$114,$BV$205^A85,IF(A85='Données projet'!$A$114,'Données projet'!$B$114,BY84+BX85-CG84)))</f>
        <v>336.78400000000016</v>
      </c>
      <c r="BZ85" s="13">
        <f>BY85*VLOOKUP('Données projet'!$B$12,Paramètres!$A$1:$I$89,3,0)*VLOOKUP('Données projet'!$B$12,Paramètres!$A$1:$I$89,5,0)</f>
        <v>383.52961920000018</v>
      </c>
      <c r="CA85" s="13">
        <f t="shared" si="93"/>
        <v>88.429420926442305</v>
      </c>
      <c r="CB85" s="20">
        <f t="shared" si="64"/>
        <v>821.99532822022059</v>
      </c>
      <c r="CC85" s="59">
        <f t="shared" si="65"/>
        <v>1104.4150407028808</v>
      </c>
      <c r="CD85" s="59">
        <f ca="1">AVERAGE(OFFSET($CC$3,0,0,'Données projet'!$E$12+1,1))-AVERAGE(OFFSET($H$3,0,0,'Données projet'!$E$12+1,1))</f>
        <v>792.99561449396947</v>
      </c>
      <c r="CE85" s="59">
        <f t="shared" si="94"/>
        <v>236.67982295656702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77.51362727543642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77.51362727543642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67.023557949816421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9.1529999999999969</v>
      </c>
      <c r="CT85" s="12">
        <f>IF('Données projet'!$A$140&gt;35,CT84+CS85-DB84,IF(A85&lt;'Données projet'!$A$140,$CQ$205^A85,IF(A85='Données projet'!$A$140,'Données projet'!$B$140,CT84+CS85-DB84)))</f>
        <v>336.78400000000016</v>
      </c>
      <c r="CU85" s="17">
        <f>CT85*VLOOKUP('Données projet'!$B$13,Paramètres!$A$1:$I$89,3,0)*VLOOKUP('Données projet'!$B$13,Paramètres!$A$1:$I$89,5,0)</f>
        <v>367.76812800000016</v>
      </c>
      <c r="CV85" s="13">
        <f t="shared" si="95"/>
        <v>85.210542450195291</v>
      </c>
      <c r="CW85" s="20">
        <f t="shared" si="67"/>
        <v>788.93785103409027</v>
      </c>
      <c r="CX85" s="59">
        <f t="shared" si="68"/>
        <v>1071.3575635167504</v>
      </c>
      <c r="CY85" s="59">
        <f ca="1">AVERAGE(OFFSET($CX$3,0,0,'Données projet'!$E$13+1,1))-AVERAGE(OFFSET($H$3,0,0,'Données projet'!$E$13+1,1))</f>
        <v>763.36868301262712</v>
      </c>
      <c r="CZ85" s="59">
        <f t="shared" si="96"/>
        <v>229.04531240965548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74.328135743569163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74.328135743569163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67.023557949816421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4</v>
      </c>
      <c r="DO85" s="12">
        <f>IF('Données projet'!$A$166&gt;35,DO84+DN85-DW84,IF(A85&lt;'Données projet'!$A$166,$DL$205^A85,IF(A85='Données projet'!$A$166,'Données projet'!$B$166,DO84+DN85-DW84)))</f>
        <v>255.00000000000006</v>
      </c>
      <c r="DP85" s="17">
        <f>DO85*VLOOKUP('Données projet'!$B$14,Paramètres!$A$1:$I$89,3,0)*VLOOKUP('Données projet'!$B$14,Paramètres!$A$1:$I$89,5,0)</f>
        <v>222.76800000000006</v>
      </c>
      <c r="DQ85" s="13">
        <f t="shared" si="97"/>
        <v>54.716058356609508</v>
      </c>
      <c r="DR85" s="20">
        <f t="shared" si="70"/>
        <v>483.28473497109502</v>
      </c>
      <c r="DS85" s="59">
        <f t="shared" si="71"/>
        <v>765.70444745375517</v>
      </c>
      <c r="DT85" s="59">
        <f ca="1">AVERAGE(OFFSET($DS$3,0,0,'Données projet'!$E$14+1,1))-AVERAGE(OFFSET($H$3,0,0,'Données projet'!$E$14+1,1))</f>
        <v>396.6970447595329</v>
      </c>
      <c r="DU85" s="59">
        <f t="shared" si="98"/>
        <v>369.61271293069467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62.825230120759613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62.825230120759613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67.023557949816421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3.6</v>
      </c>
      <c r="EJ85" s="12">
        <f>IF('Données projet'!$A$192&gt;35,EJ84+EI85-ER84,IF(A85&lt;'Données projet'!$A$192,$EG$205^A85,IF(A85='Données projet'!$A$192,'Données projet'!$B$192,EJ84+EI85-ER84)))</f>
        <v>237.20000000000002</v>
      </c>
      <c r="EK85" s="17">
        <f>EJ85*VLOOKUP('Données projet'!$B$15,Paramètres!$A$1:$I$89,3,0)*VLOOKUP('Données projet'!$B$15,Paramètres!$A$1:$I$89,5,0)</f>
        <v>247.92144000000008</v>
      </c>
      <c r="EL85" s="13">
        <f t="shared" si="99"/>
        <v>60.140632467523915</v>
      </c>
      <c r="EM85" s="20">
        <f t="shared" si="73"/>
        <v>536.54144288093755</v>
      </c>
      <c r="EN85" s="59">
        <f t="shared" si="74"/>
        <v>818.96115536359775</v>
      </c>
      <c r="EO85" s="59">
        <f ca="1">AVERAGE(OFFSET($EN$3,0,0,'Données projet'!$E$15+1,1))-AVERAGE(OFFSET($H$3,0,0,'Données projet'!$E$15+1,1))</f>
        <v>431.09356354216391</v>
      </c>
      <c r="EP85" s="59">
        <f t="shared" si="100"/>
        <v>386.91437941921049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65.337089601166497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65.337089601166497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67.023557949816421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>
        <f>VLOOKUP(A85,'Données projet'!$A$217:$I$237,2,0)</f>
        <v>436.17</v>
      </c>
      <c r="FC85" s="12">
        <f>VLOOKUP(A85,'Données projet'!$A$217:$I$237,9,0)</f>
        <v>11.447499999999998</v>
      </c>
      <c r="FD85" s="12">
        <f t="array" ref="FD85">INDEX(FC:FC,MIN(IF(ISNUMBER(FC85:FC281),ROW(FC85:FC281),"")))</f>
        <v>11.447499999999998</v>
      </c>
      <c r="FE85" s="12">
        <f>IF('Données projet'!$A$218&gt;35,FE84+FD85-FM84,IF(A85&lt;'Données projet'!$A$218,$FB$205^A85,IF(A85='Données projet'!$A$218,'Données projet'!$B$218,FE84+FD85-FM84)))</f>
        <v>436.16999999999985</v>
      </c>
      <c r="FF85" s="17">
        <f>FE85*VLOOKUP('Données projet'!$B$16,Paramètres!$A$1:$I$89,3,0)*VLOOKUP('Données projet'!$B$16,Paramètres!$A$1:$I$89,5,0)</f>
        <v>292.58283599999993</v>
      </c>
      <c r="FG85" s="13">
        <f t="shared" si="101"/>
        <v>69.619282721460365</v>
      </c>
      <c r="FH85" s="20">
        <f t="shared" si="76"/>
        <v>630.83535677321004</v>
      </c>
      <c r="FI85" s="59">
        <f t="shared" si="77"/>
        <v>913.25506925587024</v>
      </c>
      <c r="FJ85" s="59">
        <f ca="1">AVERAGE(OFFSET($FI$3,0,0,'Données projet'!$E$16+1,1))-AVERAGE(OFFSET($H$3,0,0,'Données projet'!$E$16+1,1))</f>
        <v>552.1327469597087</v>
      </c>
      <c r="FK85" s="59">
        <f t="shared" si="102"/>
        <v>208.33496548935977</v>
      </c>
      <c r="FL85" s="15">
        <f>IF(ISNA(VLOOKUP(A85,'Données projet'!$A$217:$I$237,3,0)),0,VLOOKUP(A85,'Données projet'!$A$217:$I$237,3,0))</f>
        <v>7</v>
      </c>
      <c r="FM85" s="15">
        <f>IF(ISNA(VLOOKUP(A85,'Données projet'!$A$217:$I$237,4,0)),0,VLOOKUP(A85,'Données projet'!$A$217:$I$237,4,0))</f>
        <v>53.92</v>
      </c>
      <c r="FN85" s="16">
        <f>IF(ISNA(VLOOKUP(A85,'Données projet'!$A$217:$I$237,5,0)),0%,VLOOKUP(A85,'Données projet'!$A$217:$I$237,5,0)*VLOOKUP('Données projet'!$B$16,Paramètres!$A$1:$I$89,7,0))</f>
        <v>0.53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109.49468284692368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109.49468284692368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67.023557949816421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14.266249999999999</v>
      </c>
      <c r="FZ85" s="12">
        <f>IF('Données projet'!$A$244&gt;35,FZ84+FY85-GH84,IF(A85&lt;'Données projet'!$A$244,$FW$205^A85,IF(A85='Données projet'!$A$244,'Données projet'!$B$244,FZ84+FY85-GH84)))</f>
        <v>456.82875000000058</v>
      </c>
      <c r="GA85" s="17">
        <f>FZ85*VLOOKUP('Données projet'!$B$17,Paramètres!$A$1:$I$89,3,0)*VLOOKUP('Données projet'!$B$17,Paramètres!$A$1:$I$89,5,0)</f>
        <v>213.79585500000027</v>
      </c>
      <c r="GB85" s="13">
        <f t="shared" si="103"/>
        <v>52.764208713877771</v>
      </c>
      <c r="GC85" s="20">
        <f t="shared" si="79"/>
        <v>464.25877763500421</v>
      </c>
      <c r="GD85" s="59">
        <f t="shared" si="80"/>
        <v>746.67849011766441</v>
      </c>
      <c r="GE85" s="59">
        <f ca="1">AVERAGE(OFFSET($GD$3,0,0,'Données projet'!$E$17+1,1))-AVERAGE(OFFSET($H$3,0,0,'Données projet'!$E$17+1,1))</f>
        <v>337.47103484642059</v>
      </c>
      <c r="GF85" s="59">
        <f t="shared" si="104"/>
        <v>252.98767501756402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133.97985436025814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133.97985436025814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67.023557949816421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2.5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9.1666666666666661</v>
      </c>
      <c r="H86" s="66">
        <f t="shared" si="56"/>
        <v>220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67.075192565059567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369.00000000000011</v>
      </c>
      <c r="O86" s="13">
        <f>N86*VLOOKUP('Données projet'!$B$9,Paramètres!$A$1:$I$89,3,0)*VLOOKUP('Données projet'!$B$9,Paramètres!$A$1:$I$89,5,0)</f>
        <v>333.87120000000004</v>
      </c>
      <c r="P86" s="13">
        <f t="shared" si="87"/>
        <v>78.232360111376309</v>
      </c>
      <c r="Q86" s="20">
        <f t="shared" si="54"/>
        <v>717.74703386064709</v>
      </c>
      <c r="R86" s="59">
        <f t="shared" si="55"/>
        <v>1000.3560732658655</v>
      </c>
      <c r="S86" s="59">
        <f ca="1">AVERAGE(OFFSET($R$3,0,0,'Données projet'!$E$9+1,1))-AVERAGE(OFFSET($H$3,0,0,'Données projet'!$E$9+1,1))</f>
        <v>441.35963046694803</v>
      </c>
      <c r="T86" s="59">
        <f t="shared" si="88"/>
        <v>620.99339242993983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3.7006535628786752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3.7006535628786752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67.075192565059567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213.00000000000003</v>
      </c>
      <c r="AJ86" s="13">
        <f>AI86*VLOOKUP('Données projet'!$B$10,Paramètres!$A$1:$I$89,3,0)*VLOOKUP('Données projet'!$B$10,Paramètres!$A$1:$I$89,5,0)</f>
        <v>186.07680000000005</v>
      </c>
      <c r="AK86" s="13">
        <f t="shared" si="89"/>
        <v>46.671538591528673</v>
      </c>
      <c r="AL86" s="20">
        <f t="shared" si="58"/>
        <v>405.37002304691242</v>
      </c>
      <c r="AM86" s="59">
        <f t="shared" si="59"/>
        <v>687.97906245213085</v>
      </c>
      <c r="AN86" s="59">
        <f ca="1">AVERAGE(OFFSET($AM$3,0,0,'Données projet'!$E$10+1,1))-AVERAGE(OFFSET($H$3,0,0,'Données projet'!$E$10+1,1))</f>
        <v>273.89085939326111</v>
      </c>
      <c r="AO86" s="59">
        <f t="shared" si="90"/>
        <v>266.46247641705179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34.682513594432109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34.682513594432109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67.075192565059567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9.1529999999999969</v>
      </c>
      <c r="BD86" s="12">
        <f>IF('Données projet'!$A$88&gt;35,BD85+BC86-BL85,IF(A86&lt;'Données projet'!$A$88,$BA$205^A86,IF(A86='Données projet'!$A$88,'Données projet'!$B$88,BD85+BC86-BL85)))</f>
        <v>345.93700000000018</v>
      </c>
      <c r="BE86" s="13">
        <f>BD86*VLOOKUP('Données projet'!$B$11,Paramètres!$A$1:$I$89,3,0)*VLOOKUP('Données projet'!$B$11,Paramètres!$A$1:$I$89,5,0)</f>
        <v>329.19364920000021</v>
      </c>
      <c r="BF86" s="13">
        <f t="shared" si="91"/>
        <v>77.263106282182619</v>
      </c>
      <c r="BG86" s="20">
        <f t="shared" si="61"/>
        <v>707.91218246480173</v>
      </c>
      <c r="BH86" s="59">
        <f t="shared" si="62"/>
        <v>990.5212218700201</v>
      </c>
      <c r="BI86" s="59">
        <f ca="1">AVERAGE(OFFSET($BH$3,0,0,'Données projet'!$E$11+1,1))-AVERAGE(OFFSET($H$3,0,0,'Données projet'!$E$11+1,1))</f>
        <v>674.33345465979289</v>
      </c>
      <c r="BJ86" s="59">
        <f t="shared" si="92"/>
        <v>206.09542990296671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63.501528379668109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63.501528379668109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67.075192565059567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9.1529999999999969</v>
      </c>
      <c r="BY86" s="12">
        <f>IF('Données projet'!$A$114&gt;35,BY85+BX86-CG85,IF(A86&lt;'Données projet'!$A$114,$BV$205^A86,IF(A86='Données projet'!$A$114,'Données projet'!$B$114,BY85+BX86-CG85)))</f>
        <v>345.93700000000018</v>
      </c>
      <c r="BZ86" s="13">
        <f>BY86*VLOOKUP('Données projet'!$B$12,Paramètres!$A$1:$I$89,3,0)*VLOOKUP('Données projet'!$B$12,Paramètres!$A$1:$I$89,5,0)</f>
        <v>393.95305560000025</v>
      </c>
      <c r="CA86" s="13">
        <f t="shared" si="93"/>
        <v>90.549655320601175</v>
      </c>
      <c r="CB86" s="20">
        <f t="shared" si="64"/>
        <v>843.84222152004747</v>
      </c>
      <c r="CC86" s="59">
        <f t="shared" si="65"/>
        <v>1126.4512609252658</v>
      </c>
      <c r="CD86" s="59">
        <f ca="1">AVERAGE(OFFSET($CC$3,0,0,'Données projet'!$E$12+1,1))-AVERAGE(OFFSET($H$3,0,0,'Données projet'!$E$12+1,1))</f>
        <v>792.99561449396947</v>
      </c>
      <c r="CE86" s="59">
        <f t="shared" si="94"/>
        <v>236.67982295656702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75.993632323209368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75.993632323209368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67.075192565059567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9.1529999999999969</v>
      </c>
      <c r="CT86" s="12">
        <f>IF('Données projet'!$A$140&gt;35,CT85+CS86-DB85,IF(A86&lt;'Données projet'!$A$140,$CQ$205^A86,IF(A86='Données projet'!$A$140,'Données projet'!$B$140,CT85+CS86-DB85)))</f>
        <v>345.93700000000018</v>
      </c>
      <c r="CU86" s="17">
        <f>CT86*VLOOKUP('Données projet'!$B$13,Paramètres!$A$1:$I$89,3,0)*VLOOKUP('Données projet'!$B$13,Paramètres!$A$1:$I$89,5,0)</f>
        <v>377.7632040000002</v>
      </c>
      <c r="CV86" s="13">
        <f t="shared" si="95"/>
        <v>87.253599172212361</v>
      </c>
      <c r="CW86" s="20">
        <f t="shared" si="67"/>
        <v>809.90426552493693</v>
      </c>
      <c r="CX86" s="59">
        <f t="shared" si="68"/>
        <v>1092.5133049301553</v>
      </c>
      <c r="CY86" s="59">
        <f ca="1">AVERAGE(OFFSET($CX$3,0,0,'Données projet'!$E$13+1,1))-AVERAGE(OFFSET($H$3,0,0,'Données projet'!$E$13+1,1))</f>
        <v>763.36868301262712</v>
      </c>
      <c r="CZ86" s="59">
        <f t="shared" si="96"/>
        <v>229.04531240965548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72.870606337324048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72.870606337324048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67.075192565059567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4</v>
      </c>
      <c r="DO86" s="12">
        <f>IF('Données projet'!$A$166&gt;35,DO85+DN86-DW85,IF(A86&lt;'Données projet'!$A$166,$DL$205^A86,IF(A86='Données projet'!$A$166,'Données projet'!$B$166,DO85+DN86-DW85)))</f>
        <v>259.00000000000006</v>
      </c>
      <c r="DP86" s="17">
        <f>DO86*VLOOKUP('Données projet'!$B$14,Paramètres!$A$1:$I$89,3,0)*VLOOKUP('Données projet'!$B$14,Paramètres!$A$1:$I$89,5,0)</f>
        <v>226.26240000000007</v>
      </c>
      <c r="DQ86" s="13">
        <f t="shared" si="97"/>
        <v>55.473756029242935</v>
      </c>
      <c r="DR86" s="20">
        <f t="shared" si="70"/>
        <v>490.69047175093164</v>
      </c>
      <c r="DS86" s="59">
        <f t="shared" si="71"/>
        <v>773.29951115615006</v>
      </c>
      <c r="DT86" s="59">
        <f ca="1">AVERAGE(OFFSET($DS$3,0,0,'Données projet'!$E$14+1,1))-AVERAGE(OFFSET($H$3,0,0,'Données projet'!$E$14+1,1))</f>
        <v>396.6970447595329</v>
      </c>
      <c r="DU86" s="59">
        <f t="shared" si="98"/>
        <v>369.61271293069467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61.593265677698142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61.593265677698142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67.075192565059567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3.6</v>
      </c>
      <c r="EJ86" s="12">
        <f>IF('Données projet'!$A$192&gt;35,EJ85+EI86-ER85,IF(A86&lt;'Données projet'!$A$192,$EG$205^A86,IF(A86='Données projet'!$A$192,'Données projet'!$B$192,EJ85+EI86-ER85)))</f>
        <v>240.8</v>
      </c>
      <c r="EK86" s="17">
        <f>EJ86*VLOOKUP('Données projet'!$B$15,Paramètres!$A$1:$I$89,3,0)*VLOOKUP('Données projet'!$B$15,Paramètres!$A$1:$I$89,5,0)</f>
        <v>251.68416000000002</v>
      </c>
      <c r="EL86" s="13">
        <f t="shared" si="99"/>
        <v>60.946437325817293</v>
      </c>
      <c r="EM86" s="20">
        <f t="shared" si="73"/>
        <v>544.49829034246511</v>
      </c>
      <c r="EN86" s="59">
        <f t="shared" si="74"/>
        <v>827.10732974768348</v>
      </c>
      <c r="EO86" s="59">
        <f ca="1">AVERAGE(OFFSET($EN$3,0,0,'Données projet'!$E$15+1,1))-AVERAGE(OFFSET($H$3,0,0,'Données projet'!$E$15+1,1))</f>
        <v>431.09356354216391</v>
      </c>
      <c r="EP86" s="59">
        <f t="shared" si="100"/>
        <v>386.91437941921049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64.055869125777249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64.055869125777249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67.075192565059567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11.14</v>
      </c>
      <c r="FE86" s="12">
        <f>IF('Données projet'!$A$218&gt;35,FE85+FD86-FM85,IF(A86&lt;'Données projet'!$A$218,$FB$205^A86,IF(A86='Données projet'!$A$218,'Données projet'!$B$218,FE85+FD86-FM85)))</f>
        <v>393.38999999999982</v>
      </c>
      <c r="FF86" s="17">
        <f>FE86*VLOOKUP('Données projet'!$B$16,Paramètres!$A$1:$I$89,3,0)*VLOOKUP('Données projet'!$B$16,Paramètres!$A$1:$I$89,5,0)</f>
        <v>263.88601199999988</v>
      </c>
      <c r="FG86" s="13">
        <f t="shared" si="101"/>
        <v>63.550002105750586</v>
      </c>
      <c r="FH86" s="20">
        <f t="shared" si="76"/>
        <v>570.28439123418207</v>
      </c>
      <c r="FI86" s="59">
        <f t="shared" si="77"/>
        <v>852.89343063940055</v>
      </c>
      <c r="FJ86" s="59">
        <f ca="1">AVERAGE(OFFSET($FI$3,0,0,'Données projet'!$E$16+1,1))-AVERAGE(OFFSET($H$3,0,0,'Données projet'!$E$16+1,1))</f>
        <v>552.1327469597087</v>
      </c>
      <c r="FK86" s="59">
        <f t="shared" si="102"/>
        <v>208.33496548935977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107.34755890145756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107.34755890145756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67.075192565059567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14.266249999999999</v>
      </c>
      <c r="FZ86" s="12">
        <f>IF('Données projet'!$A$244&gt;35,FZ85+FY86-GH85,IF(A86&lt;'Données projet'!$A$244,$FW$205^A86,IF(A86='Données projet'!$A$244,'Données projet'!$B$244,FZ85+FY86-GH85)))</f>
        <v>471.0950000000006</v>
      </c>
      <c r="GA86" s="17">
        <f>FZ86*VLOOKUP('Données projet'!$B$17,Paramètres!$A$1:$I$89,3,0)*VLOOKUP('Données projet'!$B$17,Paramètres!$A$1:$I$89,5,0)</f>
        <v>220.47246000000027</v>
      </c>
      <c r="GB86" s="13">
        <f t="shared" si="103"/>
        <v>54.217559742972433</v>
      </c>
      <c r="GC86" s="20">
        <f t="shared" si="79"/>
        <v>478.41845105234415</v>
      </c>
      <c r="GD86" s="59">
        <f t="shared" si="80"/>
        <v>761.02749045756264</v>
      </c>
      <c r="GE86" s="59">
        <f ca="1">AVERAGE(OFFSET($GD$3,0,0,'Données projet'!$E$17+1,1))-AVERAGE(OFFSET($H$3,0,0,'Données projet'!$E$17+1,1))</f>
        <v>337.47103484642059</v>
      </c>
      <c r="GF86" s="59">
        <f t="shared" si="104"/>
        <v>252.98767501756402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131.35259113589549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131.35259113589549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67.075192565059567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2.5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9.1666666666666661</v>
      </c>
      <c r="H87" s="66">
        <f t="shared" si="56"/>
        <v>220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67.125931435165953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369.00000000000011</v>
      </c>
      <c r="O87" s="13">
        <f>N87*VLOOKUP('Données projet'!$B$9,Paramètres!$A$1:$I$89,3,0)*VLOOKUP('Données projet'!$B$9,Paramètres!$A$1:$I$89,5,0)</f>
        <v>333.87120000000004</v>
      </c>
      <c r="P87" s="13">
        <f t="shared" si="87"/>
        <v>78.232360111376309</v>
      </c>
      <c r="Q87" s="20">
        <f t="shared" si="54"/>
        <v>717.74703386064709</v>
      </c>
      <c r="R87" s="59">
        <f t="shared" si="55"/>
        <v>1000.5421157895889</v>
      </c>
      <c r="S87" s="59">
        <f ca="1">AVERAGE(OFFSET($R$3,0,0,'Données projet'!$E$9+1,1))-AVERAGE(OFFSET($H$3,0,0,'Données projet'!$E$9+1,1))</f>
        <v>441.35963046694803</v>
      </c>
      <c r="T87" s="59">
        <f t="shared" si="88"/>
        <v>620.99339242993983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3.6280860036864202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3.6280860036864202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67.125931435165953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213.00000000000003</v>
      </c>
      <c r="AJ87" s="13">
        <f>AI87*VLOOKUP('Données projet'!$B$10,Paramètres!$A$1:$I$89,3,0)*VLOOKUP('Données projet'!$B$10,Paramètres!$A$1:$I$89,5,0)</f>
        <v>186.07680000000005</v>
      </c>
      <c r="AK87" s="13">
        <f t="shared" si="89"/>
        <v>46.671538591528673</v>
      </c>
      <c r="AL87" s="20">
        <f t="shared" si="58"/>
        <v>405.37002304691242</v>
      </c>
      <c r="AM87" s="59">
        <f t="shared" si="59"/>
        <v>688.16510497585432</v>
      </c>
      <c r="AN87" s="59">
        <f ca="1">AVERAGE(OFFSET($AM$3,0,0,'Données projet'!$E$10+1,1))-AVERAGE(OFFSET($H$3,0,0,'Données projet'!$E$10+1,1))</f>
        <v>273.89085939326111</v>
      </c>
      <c r="AO87" s="59">
        <f t="shared" si="90"/>
        <v>266.46247641705179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34.002410657089783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34.002410657089783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67.125931435165953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9.1529999999999969</v>
      </c>
      <c r="BC87" s="12">
        <f t="array" ref="BC87">INDEX(BB:BB,MIN(IF(ISNUMBER(BB87:BB283),ROW(BB87:BB283),"")))</f>
        <v>9.1529999999999969</v>
      </c>
      <c r="BD87" s="12">
        <f>IF('Données projet'!$A$88&gt;35,BD86+BC87-BL86,IF(A87&lt;'Données projet'!$A$88,$BA$205^A87,IF(A87='Données projet'!$A$88,'Données projet'!$B$88,BD86+BC87-BL86)))</f>
        <v>355.0900000000002</v>
      </c>
      <c r="BE87" s="13">
        <f>BD87*VLOOKUP('Données projet'!$B$11,Paramètres!$A$1:$I$89,3,0)*VLOOKUP('Données projet'!$B$11,Paramètres!$A$1:$I$89,5,0)</f>
        <v>337.90364400000021</v>
      </c>
      <c r="BF87" s="13">
        <f t="shared" si="91"/>
        <v>79.066670217764241</v>
      </c>
      <c r="BG87" s="20">
        <f t="shared" si="61"/>
        <v>726.22329726260625</v>
      </c>
      <c r="BH87" s="59">
        <f t="shared" si="62"/>
        <v>1009.0183791915481</v>
      </c>
      <c r="BI87" s="59">
        <f ca="1">AVERAGE(OFFSET($BH$3,0,0,'Données projet'!$E$11+1,1))-AVERAGE(OFFSET($H$3,0,0,'Données projet'!$E$11+1,1))</f>
        <v>674.33345465979289</v>
      </c>
      <c r="BJ87" s="59">
        <f t="shared" si="92"/>
        <v>206.09542990296671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0.43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90.061962423951059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90.061962423951059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67.125931435165953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355.09</v>
      </c>
      <c r="BW87" s="12">
        <f>VLOOKUP(A87,'Données projet'!$A$113:$I$133,9,0)</f>
        <v>9.1529999999999969</v>
      </c>
      <c r="BX87" s="12">
        <f t="array" ref="BX87">INDEX(BW:BW,MIN(IF(ISNUMBER(BW87:BW283),ROW(BW87:BW283),"")))</f>
        <v>9.1529999999999969</v>
      </c>
      <c r="BY87" s="12">
        <f>IF('Données projet'!$A$114&gt;35,BY86+BX87-CG86,IF(A87&lt;'Données projet'!$A$114,$BV$205^A87,IF(A87='Données projet'!$A$114,'Données projet'!$B$114,BY86+BX87-CG86)))</f>
        <v>355.0900000000002</v>
      </c>
      <c r="BZ87" s="13">
        <f>BY87*VLOOKUP('Données projet'!$B$12,Paramètres!$A$1:$I$89,3,0)*VLOOKUP('Données projet'!$B$12,Paramètres!$A$1:$I$89,5,0)</f>
        <v>404.37649200000021</v>
      </c>
      <c r="CA87" s="13">
        <f t="shared" si="93"/>
        <v>92.663369104242364</v>
      </c>
      <c r="CB87" s="20">
        <f t="shared" si="64"/>
        <v>865.67775808988915</v>
      </c>
      <c r="CC87" s="59">
        <f t="shared" si="65"/>
        <v>1148.472840018831</v>
      </c>
      <c r="CD87" s="59">
        <f ca="1">AVERAGE(OFFSET($CC$3,0,0,'Données projet'!$E$12+1,1))-AVERAGE(OFFSET($H$3,0,0,'Données projet'!$E$12+1,1))</f>
        <v>792.99561449396947</v>
      </c>
      <c r="CE87" s="59">
        <f t="shared" si="94"/>
        <v>236.67982295656702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61.47</v>
      </c>
      <c r="CH87" s="16">
        <f>IF(ISNA(VLOOKUP(A87,'Données projet'!$A$113:$I$133,5,0)),0%,VLOOKUP(A87,'Données projet'!$A$113:$I$133,5,0)*VLOOKUP('Données projet'!$B$12,Paramètres!$A$1:$I$89,7,0))</f>
        <v>0.43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107.77906978603978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107.77906978603978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67.125931435165953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355.09</v>
      </c>
      <c r="CR87" s="12">
        <f>VLOOKUP(A87,'Données projet'!$A$139:$I$159,9,0)</f>
        <v>9.1529999999999969</v>
      </c>
      <c r="CS87" s="12">
        <f t="array" ref="CS87">INDEX(CR:CR,MIN(IF(ISNUMBER(CR87:CR283),ROW(CR87:CR283),"")))</f>
        <v>9.1529999999999969</v>
      </c>
      <c r="CT87" s="12">
        <f>IF('Données projet'!$A$140&gt;35,CT86+CS87-DB86,IF(A87&lt;'Données projet'!$A$140,$CQ$205^A87,IF(A87='Données projet'!$A$140,'Données projet'!$B$140,CT86+CS87-DB86)))</f>
        <v>355.0900000000002</v>
      </c>
      <c r="CU87" s="17">
        <f>CT87*VLOOKUP('Données projet'!$B$13,Paramètres!$A$1:$I$89,3,0)*VLOOKUP('Données projet'!$B$13,Paramètres!$A$1:$I$89,5,0)</f>
        <v>387.75828000000024</v>
      </c>
      <c r="CV87" s="13">
        <f t="shared" si="95"/>
        <v>89.29037263744118</v>
      </c>
      <c r="CW87" s="20">
        <f t="shared" si="67"/>
        <v>830.85973667687711</v>
      </c>
      <c r="CX87" s="59">
        <f t="shared" si="68"/>
        <v>1113.6548186058189</v>
      </c>
      <c r="CY87" s="59">
        <f ca="1">AVERAGE(OFFSET($CX$3,0,0,'Données projet'!$E$13+1,1))-AVERAGE(OFFSET($H$3,0,0,'Données projet'!$E$13+1,1))</f>
        <v>763.36868301262712</v>
      </c>
      <c r="CZ87" s="59">
        <f t="shared" si="96"/>
        <v>229.04531240965548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61.47</v>
      </c>
      <c r="DC87" s="16">
        <f>IF(ISNA(VLOOKUP(A87,'Données projet'!$A$139:$I$159,5,0)),0%,VLOOKUP(A87,'Données projet'!$A$139:$I$159,5,0)*VLOOKUP('Données projet'!$B$13,Paramètres!$A$1:$I$89,7,0))</f>
        <v>0.43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103.34979294551759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103.34979294551759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67.125931435165953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4</v>
      </c>
      <c r="DO87" s="12">
        <f>IF('Données projet'!$A$166&gt;35,DO86+DN87-DW86,IF(A87&lt;'Données projet'!$A$166,$DL$205^A87,IF(A87='Données projet'!$A$166,'Données projet'!$B$166,DO86+DN87-DW86)))</f>
        <v>263.00000000000006</v>
      </c>
      <c r="DP87" s="17">
        <f>DO87*VLOOKUP('Données projet'!$B$14,Paramètres!$A$1:$I$89,3,0)*VLOOKUP('Données projet'!$B$14,Paramètres!$A$1:$I$89,5,0)</f>
        <v>229.75680000000011</v>
      </c>
      <c r="DQ87" s="13">
        <f t="shared" si="97"/>
        <v>56.230092767727569</v>
      </c>
      <c r="DR87" s="20">
        <f t="shared" si="70"/>
        <v>498.09383823712568</v>
      </c>
      <c r="DS87" s="59">
        <f t="shared" si="71"/>
        <v>780.88892016606746</v>
      </c>
      <c r="DT87" s="59">
        <f ca="1">AVERAGE(OFFSET($DS$3,0,0,'Données projet'!$E$14+1,1))-AVERAGE(OFFSET($H$3,0,0,'Données projet'!$E$14+1,1))</f>
        <v>396.6970447595329</v>
      </c>
      <c r="DU87" s="59">
        <f t="shared" si="98"/>
        <v>369.61271293069467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60.385459305940998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60.385459305940998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67.125931435165953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3.6</v>
      </c>
      <c r="EJ87" s="12">
        <f>IF('Données projet'!$A$192&gt;35,EJ86+EI87-ER86,IF(A87&lt;'Données projet'!$A$192,$EG$205^A87,IF(A87='Données projet'!$A$192,'Données projet'!$B$192,EJ86+EI87-ER86)))</f>
        <v>244.4</v>
      </c>
      <c r="EK87" s="17">
        <f>EJ87*VLOOKUP('Données projet'!$B$15,Paramètres!$A$1:$I$89,3,0)*VLOOKUP('Données projet'!$B$15,Paramètres!$A$1:$I$89,5,0)</f>
        <v>255.44688000000005</v>
      </c>
      <c r="EL87" s="13">
        <f t="shared" si="99"/>
        <v>61.750841087245945</v>
      </c>
      <c r="EM87" s="20">
        <f t="shared" si="73"/>
        <v>552.45269756028677</v>
      </c>
      <c r="EN87" s="59">
        <f t="shared" si="74"/>
        <v>835.24777948922861</v>
      </c>
      <c r="EO87" s="59">
        <f ca="1">AVERAGE(OFFSET($EN$3,0,0,'Données projet'!$E$15+1,1))-AVERAGE(OFFSET($H$3,0,0,'Données projet'!$E$15+1,1))</f>
        <v>431.09356354216391</v>
      </c>
      <c r="EP87" s="59">
        <f t="shared" si="100"/>
        <v>386.91437941921049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62.799772602443063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62.799772602443063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67.125931435165953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11.14</v>
      </c>
      <c r="FE87" s="12">
        <f>IF('Données projet'!$A$218&gt;35,FE86+FD87-FM86,IF(A87&lt;'Données projet'!$A$218,$FB$205^A87,IF(A87='Données projet'!$A$218,'Données projet'!$B$218,FE86+FD87-FM86)))</f>
        <v>404.5299999999998</v>
      </c>
      <c r="FF87" s="17">
        <f>FE87*VLOOKUP('Données projet'!$B$16,Paramètres!$A$1:$I$89,3,0)*VLOOKUP('Données projet'!$B$16,Paramètres!$A$1:$I$89,5,0)</f>
        <v>271.35872399999988</v>
      </c>
      <c r="FG87" s="13">
        <f t="shared" si="101"/>
        <v>65.137540516555106</v>
      </c>
      <c r="FH87" s="20">
        <f t="shared" si="76"/>
        <v>586.06432736633326</v>
      </c>
      <c r="FI87" s="59">
        <f t="shared" si="77"/>
        <v>868.8594092952751</v>
      </c>
      <c r="FJ87" s="59">
        <f ca="1">AVERAGE(OFFSET($FI$3,0,0,'Données projet'!$E$16+1,1))-AVERAGE(OFFSET($H$3,0,0,'Données projet'!$E$16+1,1))</f>
        <v>552.1327469597087</v>
      </c>
      <c r="FK87" s="59">
        <f t="shared" si="102"/>
        <v>208.33496548935977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105.24253874694574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105.24253874694574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67.125931435165953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14.266249999999999</v>
      </c>
      <c r="FZ87" s="12">
        <f>IF('Données projet'!$A$244&gt;35,FZ86+FY87-GH86,IF(A87&lt;'Données projet'!$A$244,$FW$205^A87,IF(A87='Données projet'!$A$244,'Données projet'!$B$244,FZ86+FY87-GH86)))</f>
        <v>485.36125000000061</v>
      </c>
      <c r="GA87" s="17">
        <f>FZ87*VLOOKUP('Données projet'!$B$17,Paramètres!$A$1:$I$89,3,0)*VLOOKUP('Données projet'!$B$17,Paramètres!$A$1:$I$89,5,0)</f>
        <v>227.14906500000026</v>
      </c>
      <c r="GB87" s="13">
        <f t="shared" si="103"/>
        <v>55.665795958975508</v>
      </c>
      <c r="GC87" s="20">
        <f t="shared" si="79"/>
        <v>492.56921617021618</v>
      </c>
      <c r="GD87" s="59">
        <f t="shared" si="80"/>
        <v>775.36429809915808</v>
      </c>
      <c r="GE87" s="59">
        <f ca="1">AVERAGE(OFFSET($GD$3,0,0,'Données projet'!$E$17+1,1))-AVERAGE(OFFSET($H$3,0,0,'Données projet'!$E$17+1,1))</f>
        <v>337.47103484642059</v>
      </c>
      <c r="GF87" s="59">
        <f t="shared" si="104"/>
        <v>252.98767501756402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128.77684694089027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128.77684694089027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67.125931435165953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2.5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9.1666666666666661</v>
      </c>
      <c r="H88" s="66">
        <f t="shared" si="56"/>
        <v>220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67.175790099311115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369.00000000000011</v>
      </c>
      <c r="O88" s="13">
        <f>N88*VLOOKUP('Données projet'!$B$9,Paramètres!$A$1:$I$89,3,0)*VLOOKUP('Données projet'!$B$9,Paramètres!$A$1:$I$89,5,0)</f>
        <v>333.87120000000004</v>
      </c>
      <c r="P88" s="13">
        <f t="shared" si="87"/>
        <v>78.232360111376309</v>
      </c>
      <c r="Q88" s="20">
        <f t="shared" si="54"/>
        <v>717.74703386064709</v>
      </c>
      <c r="R88" s="59">
        <f t="shared" si="55"/>
        <v>1000.7249308914545</v>
      </c>
      <c r="S88" s="59">
        <f ca="1">AVERAGE(OFFSET($R$3,0,0,'Données projet'!$E$9+1,1))-AVERAGE(OFFSET($H$3,0,0,'Données projet'!$E$9+1,1))</f>
        <v>441.35963046694803</v>
      </c>
      <c r="T88" s="59">
        <f t="shared" si="88"/>
        <v>620.99339242993983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3.5569414500680847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3.5569414500680847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67.175790099311115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213.00000000000003</v>
      </c>
      <c r="AJ88" s="13">
        <f>AI88*VLOOKUP('Données projet'!$B$10,Paramètres!$A$1:$I$89,3,0)*VLOOKUP('Données projet'!$B$10,Paramètres!$A$1:$I$89,5,0)</f>
        <v>186.07680000000005</v>
      </c>
      <c r="AK88" s="13">
        <f t="shared" si="89"/>
        <v>46.671538591528673</v>
      </c>
      <c r="AL88" s="20">
        <f t="shared" si="58"/>
        <v>405.37002304691242</v>
      </c>
      <c r="AM88" s="59">
        <f t="shared" si="59"/>
        <v>688.34792007771989</v>
      </c>
      <c r="AN88" s="59">
        <f ca="1">AVERAGE(OFFSET($AM$3,0,0,'Données projet'!$E$10+1,1))-AVERAGE(OFFSET($H$3,0,0,'Données projet'!$E$10+1,1))</f>
        <v>273.89085939326111</v>
      </c>
      <c r="AO88" s="59">
        <f t="shared" si="90"/>
        <v>266.46247641705179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33.335644123526905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33.335644123526905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67.175790099311115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8.6509999999999998</v>
      </c>
      <c r="BD88" s="12">
        <f>IF('Données projet'!$A$88&gt;35,BD87+BC88-BL87,IF(A88&lt;'Données projet'!$A$88,$BA$205^A88,IF(A88='Données projet'!$A$88,'Données projet'!$B$88,BD87+BC88-BL87)))</f>
        <v>302.27100000000019</v>
      </c>
      <c r="BE88" s="13">
        <f>BD88*VLOOKUP('Données projet'!$B$11,Paramètres!$A$1:$I$89,3,0)*VLOOKUP('Données projet'!$B$11,Paramètres!$A$1:$I$89,5,0)</f>
        <v>287.64108360000017</v>
      </c>
      <c r="BF88" s="13">
        <f t="shared" si="91"/>
        <v>68.5792504949669</v>
      </c>
      <c r="BG88" s="20">
        <f t="shared" si="61"/>
        <v>620.41708188206758</v>
      </c>
      <c r="BH88" s="59">
        <f t="shared" si="62"/>
        <v>903.39497891287499</v>
      </c>
      <c r="BI88" s="59">
        <f ca="1">AVERAGE(OFFSET($BH$3,0,0,'Données projet'!$E$11+1,1))-AVERAGE(OFFSET($H$3,0,0,'Données projet'!$E$11+1,1))</f>
        <v>674.33345465979289</v>
      </c>
      <c r="BJ88" s="59">
        <f t="shared" si="92"/>
        <v>206.09542990296671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88.295902273190336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88.295902273190336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67.175790099311115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8.6509999999999998</v>
      </c>
      <c r="BY88" s="12">
        <f>IF('Données projet'!$A$114&gt;35,BY87+BX88-CG87,IF(A88&lt;'Données projet'!$A$114,$BV$205^A88,IF(A88='Données projet'!$A$114,'Données projet'!$B$114,BY87+BX88-CG87)))</f>
        <v>302.27100000000019</v>
      </c>
      <c r="BZ88" s="13">
        <f>BY88*VLOOKUP('Données projet'!$B$12,Paramètres!$A$1:$I$89,3,0)*VLOOKUP('Données projet'!$B$12,Paramètres!$A$1:$I$89,5,0)</f>
        <v>344.22621480000021</v>
      </c>
      <c r="CA88" s="13">
        <f t="shared" si="93"/>
        <v>80.372480389083805</v>
      </c>
      <c r="CB88" s="20">
        <f t="shared" si="64"/>
        <v>739.50939412098796</v>
      </c>
      <c r="CC88" s="59">
        <f t="shared" si="65"/>
        <v>1022.4872911517954</v>
      </c>
      <c r="CD88" s="59">
        <f ca="1">AVERAGE(OFFSET($CC$3,0,0,'Données projet'!$E$12+1,1))-AVERAGE(OFFSET($H$3,0,0,'Données projet'!$E$12+1,1))</f>
        <v>792.99561449396947</v>
      </c>
      <c r="CE88" s="59">
        <f t="shared" si="94"/>
        <v>236.67982295656702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105.66558796627695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105.66558796627695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67.175790099311115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8.6509999999999998</v>
      </c>
      <c r="CT88" s="12">
        <f>IF('Données projet'!$A$140&gt;35,CT87+CS88-DB87,IF(A88&lt;'Données projet'!$A$140,$CQ$205^A88,IF(A88='Données projet'!$A$140,'Données projet'!$B$140,CT87+CS88-DB87)))</f>
        <v>302.27100000000019</v>
      </c>
      <c r="CU88" s="17">
        <f>CT88*VLOOKUP('Données projet'!$B$13,Paramètres!$A$1:$I$89,3,0)*VLOOKUP('Données projet'!$B$13,Paramètres!$A$1:$I$89,5,0)</f>
        <v>330.07993200000016</v>
      </c>
      <c r="CV88" s="13">
        <f t="shared" si="95"/>
        <v>77.446878881162505</v>
      </c>
      <c r="CW88" s="20">
        <f t="shared" si="67"/>
        <v>709.77586228469147</v>
      </c>
      <c r="CX88" s="59">
        <f t="shared" si="68"/>
        <v>992.75375931549888</v>
      </c>
      <c r="CY88" s="59">
        <f ca="1">AVERAGE(OFFSET($CX$3,0,0,'Données projet'!$E$13+1,1))-AVERAGE(OFFSET($H$3,0,0,'Données projet'!$E$13+1,1))</f>
        <v>763.36868301262712</v>
      </c>
      <c r="CZ88" s="59">
        <f t="shared" si="96"/>
        <v>229.04531240965548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101.32316654300529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101.32316654300529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67.175790099311115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267</v>
      </c>
      <c r="DM88" s="12">
        <f>VLOOKUP(A88,'Données projet'!$A$165:$I$185,9,0)</f>
        <v>4</v>
      </c>
      <c r="DN88" s="12">
        <f t="array" ref="DN88">INDEX(DM:DM,MIN(IF(ISNUMBER(DM88:DM284),ROW(DM88:DM284),"")))</f>
        <v>4</v>
      </c>
      <c r="DO88" s="12">
        <f>IF('Données projet'!$A$166&gt;35,DO87+DN88-DW87,IF(A88&lt;'Données projet'!$A$166,$DL$205^A88,IF(A88='Données projet'!$A$166,'Données projet'!$B$166,DO87+DN88-DW87)))</f>
        <v>267.00000000000006</v>
      </c>
      <c r="DP88" s="17">
        <f>DO88*VLOOKUP('Données projet'!$B$14,Paramètres!$A$1:$I$89,3,0)*VLOOKUP('Données projet'!$B$14,Paramètres!$A$1:$I$89,5,0)</f>
        <v>233.25120000000007</v>
      </c>
      <c r="DQ88" s="13">
        <f t="shared" si="97"/>
        <v>56.985091661350914</v>
      </c>
      <c r="DR88" s="20">
        <f t="shared" si="70"/>
        <v>505.49487464351961</v>
      </c>
      <c r="DS88" s="59">
        <f t="shared" si="71"/>
        <v>788.47277167432708</v>
      </c>
      <c r="DT88" s="59">
        <f ca="1">AVERAGE(OFFSET($DS$3,0,0,'Données projet'!$E$14+1,1))-AVERAGE(OFFSET($H$3,0,0,'Données projet'!$E$14+1,1))</f>
        <v>396.6970447595329</v>
      </c>
      <c r="DU88" s="59">
        <f t="shared" si="98"/>
        <v>369.61271293069467</v>
      </c>
      <c r="DV88" s="15">
        <f>IF(ISNA(VLOOKUP(A88,'Données projet'!$A$165:$I$185,3,0)),0,VLOOKUP(A88,'Données projet'!$A$165:$I$185,3,0))</f>
        <v>15</v>
      </c>
      <c r="DW88" s="15">
        <f>IF(ISNA(VLOOKUP(A88,'Données projet'!$A$165:$I$185,4,0)),0,VLOOKUP(A88,'Données projet'!$A$165:$I$185,4,0))</f>
        <v>16</v>
      </c>
      <c r="DX88" s="16">
        <f>IF(ISNA(VLOOKUP(A88,'Données projet'!$A$165:$I$185,5,0)),0%,VLOOKUP(A88,'Données projet'!$A$165:$I$185,5,0)*VLOOKUP('Données projet'!$B$14,Paramètres!$A$1:$I$89,7,0))</f>
        <v>0.43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65.845621074537561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65.845621074537561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67.175790099311115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248</v>
      </c>
      <c r="EH88" s="12">
        <f>VLOOKUP(A88,'Données projet'!$A$191:$I$211,9,0)</f>
        <v>3.6</v>
      </c>
      <c r="EI88" s="12">
        <f t="array" ref="EI88">INDEX(EH:EH,MIN(IF(ISNUMBER(EH88:EH284),ROW(EH88:EH284),"")))</f>
        <v>3.6</v>
      </c>
      <c r="EJ88" s="12">
        <f>IF('Données projet'!$A$192&gt;35,EJ87+EI88-ER87,IF(A88&lt;'Données projet'!$A$192,$EG$205^A88,IF(A88='Données projet'!$A$192,'Données projet'!$B$192,EJ87+EI88-ER87)))</f>
        <v>248</v>
      </c>
      <c r="EK88" s="17">
        <f>EJ88*VLOOKUP('Données projet'!$B$15,Paramètres!$A$1:$I$89,3,0)*VLOOKUP('Données projet'!$B$15,Paramètres!$A$1:$I$89,5,0)</f>
        <v>259.20960000000002</v>
      </c>
      <c r="EL88" s="13">
        <f t="shared" si="99"/>
        <v>62.553866774106702</v>
      </c>
      <c r="EM88" s="20">
        <f t="shared" si="73"/>
        <v>560.40470463156919</v>
      </c>
      <c r="EN88" s="59">
        <f t="shared" si="74"/>
        <v>843.3826016623766</v>
      </c>
      <c r="EO88" s="59">
        <f ca="1">AVERAGE(OFFSET($EN$3,0,0,'Données projet'!$E$15+1,1))-AVERAGE(OFFSET($H$3,0,0,'Données projet'!$E$15+1,1))</f>
        <v>431.09356354216391</v>
      </c>
      <c r="EP88" s="59">
        <f t="shared" si="100"/>
        <v>386.91437941921049</v>
      </c>
      <c r="EQ88" s="15">
        <f>IF(ISNA(VLOOKUP(A88,'Données projet'!$A$191:$I$211,3,0)),0,VLOOKUP(A88,'Données projet'!$A$191:$I$211,3,0))</f>
        <v>14</v>
      </c>
      <c r="ER88" s="15">
        <f>IF(ISNA(VLOOKUP(A88,'Données projet'!$A$191:$I$211,4,0)),0,VLOOKUP(A88,'Données projet'!$A$191:$I$211,4,0))</f>
        <v>14</v>
      </c>
      <c r="ES88" s="16">
        <f>IF(ISNA(VLOOKUP(A88,'Données projet'!$A$191:$I$211,5,0)),0%,VLOOKUP(A88,'Données projet'!$A$191:$I$211,5,0)*VLOOKUP('Données projet'!$B$15,Paramètres!$A$1:$I$89,7,0))</f>
        <v>0.43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68.524041962729029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68.524041962729029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67.175790099311115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11.14</v>
      </c>
      <c r="FE88" s="12">
        <f>IF('Données projet'!$A$218&gt;35,FE87+FD88-FM87,IF(A88&lt;'Données projet'!$A$218,$FB$205^A88,IF(A88='Données projet'!$A$218,'Données projet'!$B$218,FE87+FD88-FM87)))</f>
        <v>415.66999999999979</v>
      </c>
      <c r="FF88" s="17">
        <f>FE88*VLOOKUP('Données projet'!$B$16,Paramètres!$A$1:$I$89,3,0)*VLOOKUP('Données projet'!$B$16,Paramètres!$A$1:$I$89,5,0)</f>
        <v>278.83143599999988</v>
      </c>
      <c r="FG88" s="13">
        <f t="shared" si="101"/>
        <v>66.719997639255425</v>
      </c>
      <c r="FH88" s="20">
        <f t="shared" si="76"/>
        <v>601.83541358836965</v>
      </c>
      <c r="FI88" s="59">
        <f t="shared" si="77"/>
        <v>884.81331061917706</v>
      </c>
      <c r="FJ88" s="59">
        <f ca="1">AVERAGE(OFFSET($FI$3,0,0,'Données projet'!$E$16+1,1))-AVERAGE(OFFSET($H$3,0,0,'Données projet'!$E$16+1,1))</f>
        <v>552.1327469597087</v>
      </c>
      <c r="FK88" s="59">
        <f t="shared" si="102"/>
        <v>208.33496548935977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103.17879675372838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103.17879675372838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67.175790099311115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14.266249999999999</v>
      </c>
      <c r="FZ88" s="12">
        <f>IF('Données projet'!$A$244&gt;35,FZ87+FY88-GH87,IF(A88&lt;'Données projet'!$A$244,$FW$205^A88,IF(A88='Données projet'!$A$244,'Données projet'!$B$244,FZ87+FY88-GH87)))</f>
        <v>499.62750000000062</v>
      </c>
      <c r="GA88" s="17">
        <f>FZ88*VLOOKUP('Données projet'!$B$17,Paramètres!$A$1:$I$89,3,0)*VLOOKUP('Données projet'!$B$17,Paramètres!$A$1:$I$89,5,0)</f>
        <v>233.82567000000029</v>
      </c>
      <c r="GB88" s="13">
        <f t="shared" si="103"/>
        <v>57.109084963577409</v>
      </c>
      <c r="GC88" s="20">
        <f t="shared" si="79"/>
        <v>506.71136489489783</v>
      </c>
      <c r="GD88" s="59">
        <f t="shared" si="80"/>
        <v>789.6892619257053</v>
      </c>
      <c r="GE88" s="59">
        <f ca="1">AVERAGE(OFFSET($GD$3,0,0,'Données projet'!$E$17+1,1))-AVERAGE(OFFSET($H$3,0,0,'Données projet'!$E$17+1,1))</f>
        <v>337.47103484642059</v>
      </c>
      <c r="GF88" s="59">
        <f t="shared" si="104"/>
        <v>252.98767501756402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126.25161151850025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126.25161151850025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67.175790099311115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2.5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9.1666666666666661</v>
      </c>
      <c r="H89" s="66">
        <f t="shared" si="56"/>
        <v>220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67.224783827100637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369.00000000000011</v>
      </c>
      <c r="O89" s="13">
        <f>N89*VLOOKUP('Données projet'!$B$9,Paramètres!$A$1:$I$89,3,0)*VLOOKUP('Données projet'!$B$9,Paramètres!$A$1:$I$89,5,0)</f>
        <v>333.87120000000004</v>
      </c>
      <c r="P89" s="13">
        <f t="shared" si="87"/>
        <v>78.232360111376309</v>
      </c>
      <c r="Q89" s="20">
        <f t="shared" si="54"/>
        <v>717.74703386064709</v>
      </c>
      <c r="R89" s="59">
        <f t="shared" si="55"/>
        <v>1000.904574560016</v>
      </c>
      <c r="S89" s="59">
        <f ca="1">AVERAGE(OFFSET($R$3,0,0,'Données projet'!$E$9+1,1))-AVERAGE(OFFSET($H$3,0,0,'Données projet'!$E$9+1,1))</f>
        <v>441.35963046694803</v>
      </c>
      <c r="T89" s="59">
        <f t="shared" si="88"/>
        <v>620.99339242993983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3.4871919977523116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3.4871919977523116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67.224783827100637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213.00000000000003</v>
      </c>
      <c r="AJ89" s="13">
        <f>AI89*VLOOKUP('Données projet'!$B$10,Paramètres!$A$1:$I$89,3,0)*VLOOKUP('Données projet'!$B$10,Paramètres!$A$1:$I$89,5,0)</f>
        <v>186.07680000000005</v>
      </c>
      <c r="AK89" s="13">
        <f t="shared" si="89"/>
        <v>46.671538591528673</v>
      </c>
      <c r="AL89" s="20">
        <f t="shared" si="58"/>
        <v>405.37002304691242</v>
      </c>
      <c r="AM89" s="59">
        <f t="shared" si="59"/>
        <v>688.52756374628143</v>
      </c>
      <c r="AN89" s="59">
        <f ca="1">AVERAGE(OFFSET($AM$3,0,0,'Données projet'!$E$10+1,1))-AVERAGE(OFFSET($H$3,0,0,'Données projet'!$E$10+1,1))</f>
        <v>273.89085939326111</v>
      </c>
      <c r="AO89" s="59">
        <f t="shared" si="90"/>
        <v>266.46247641705179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32.681952474999768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32.681952474999768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67.224783827100637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8.6509999999999998</v>
      </c>
      <c r="BD89" s="12">
        <f>IF('Données projet'!$A$88&gt;35,BD88+BC89-BL88,IF(A89&lt;'Données projet'!$A$88,$BA$205^A89,IF(A89='Données projet'!$A$88,'Données projet'!$B$88,BD88+BC89-BL88)))</f>
        <v>310.9220000000002</v>
      </c>
      <c r="BE89" s="13">
        <f>BD89*VLOOKUP('Données projet'!$B$11,Paramètres!$A$1:$I$89,3,0)*VLOOKUP('Données projet'!$B$11,Paramètres!$A$1:$I$89,5,0)</f>
        <v>295.87337520000017</v>
      </c>
      <c r="BF89" s="13">
        <f t="shared" si="91"/>
        <v>70.310668272809806</v>
      </c>
      <c r="BG89" s="20">
        <f t="shared" si="61"/>
        <v>637.77054238181074</v>
      </c>
      <c r="BH89" s="59">
        <f t="shared" si="62"/>
        <v>920.92808308117969</v>
      </c>
      <c r="BI89" s="59">
        <f ca="1">AVERAGE(OFFSET($BH$3,0,0,'Données projet'!$E$11+1,1))-AVERAGE(OFFSET($H$3,0,0,'Données projet'!$E$11+1,1))</f>
        <v>674.33345465979289</v>
      </c>
      <c r="BJ89" s="59">
        <f t="shared" si="92"/>
        <v>206.09542990296671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86.564473484795698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86.564473484795698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67.224783827100637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8.6509999999999998</v>
      </c>
      <c r="BY89" s="12">
        <f>IF('Données projet'!$A$114&gt;35,BY88+BX89-CG88,IF(A89&lt;'Données projet'!$A$114,$BV$205^A89,IF(A89='Données projet'!$A$114,'Données projet'!$B$114,BY88+BX89-CG88)))</f>
        <v>310.9220000000002</v>
      </c>
      <c r="BZ89" s="13">
        <f>BY89*VLOOKUP('Données projet'!$B$12,Paramètres!$A$1:$I$89,3,0)*VLOOKUP('Données projet'!$B$12,Paramètres!$A$1:$I$89,5,0)</f>
        <v>354.07797360000023</v>
      </c>
      <c r="CA89" s="13">
        <f t="shared" si="93"/>
        <v>82.401641401935777</v>
      </c>
      <c r="CB89" s="20">
        <f t="shared" si="64"/>
        <v>760.20199612837177</v>
      </c>
      <c r="CC89" s="59">
        <f t="shared" si="65"/>
        <v>1043.3595368277408</v>
      </c>
      <c r="CD89" s="59">
        <f ca="1">AVERAGE(OFFSET($CC$3,0,0,'Données projet'!$E$12+1,1))-AVERAGE(OFFSET($H$3,0,0,'Données projet'!$E$12+1,1))</f>
        <v>792.99561449396947</v>
      </c>
      <c r="CE89" s="59">
        <f t="shared" si="94"/>
        <v>236.67982295656702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103.59355023590304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103.59355023590304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67.224783827100637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8.6509999999999998</v>
      </c>
      <c r="CT89" s="12">
        <f>IF('Données projet'!$A$140&gt;35,CT88+CS89-DB88,IF(A89&lt;'Données projet'!$A$140,$CQ$205^A89,IF(A89='Données projet'!$A$140,'Données projet'!$B$140,CT88+CS89-DB88)))</f>
        <v>310.9220000000002</v>
      </c>
      <c r="CU89" s="17">
        <f>CT89*VLOOKUP('Données projet'!$B$13,Paramètres!$A$1:$I$89,3,0)*VLOOKUP('Données projet'!$B$13,Paramètres!$A$1:$I$89,5,0)</f>
        <v>339.5268240000002</v>
      </c>
      <c r="CV89" s="13">
        <f t="shared" si="95"/>
        <v>79.402177341928521</v>
      </c>
      <c r="CW89" s="20">
        <f t="shared" si="67"/>
        <v>729.63467733719244</v>
      </c>
      <c r="CX89" s="59">
        <f t="shared" si="68"/>
        <v>1012.7922180365615</v>
      </c>
      <c r="CY89" s="59">
        <f ca="1">AVERAGE(OFFSET($CX$3,0,0,'Données projet'!$E$13+1,1))-AVERAGE(OFFSET($H$3,0,0,'Données projet'!$E$13+1,1))</f>
        <v>763.36868301262712</v>
      </c>
      <c r="CZ89" s="59">
        <f t="shared" si="96"/>
        <v>229.04531240965548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99.336281048126196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99.336281048126196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67.224783827100637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3.4</v>
      </c>
      <c r="DO89" s="12">
        <f>IF('Données projet'!$A$166&gt;35,DO88+DN89-DW88,IF(A89&lt;'Données projet'!$A$166,$DL$205^A89,IF(A89='Données projet'!$A$166,'Données projet'!$B$166,DO88+DN89-DW88)))</f>
        <v>254.40000000000003</v>
      </c>
      <c r="DP89" s="17">
        <f>DO89*VLOOKUP('Données projet'!$B$14,Paramètres!$A$1:$I$89,3,0)*VLOOKUP('Données projet'!$B$14,Paramètres!$A$1:$I$89,5,0)</f>
        <v>222.24384000000006</v>
      </c>
      <c r="DQ89" s="13">
        <f t="shared" si="97"/>
        <v>54.602284860895942</v>
      </c>
      <c r="DR89" s="20">
        <f t="shared" si="70"/>
        <v>482.17366746606058</v>
      </c>
      <c r="DS89" s="59">
        <f t="shared" si="71"/>
        <v>765.33120816542964</v>
      </c>
      <c r="DT89" s="59">
        <f ca="1">AVERAGE(OFFSET($DS$3,0,0,'Données projet'!$E$14+1,1))-AVERAGE(OFFSET($H$3,0,0,'Données projet'!$E$14+1,1))</f>
        <v>396.6970447595329</v>
      </c>
      <c r="DU89" s="59">
        <f t="shared" si="98"/>
        <v>369.61271293069467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64.554428607129083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64.554428607129083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67.224783827100637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3</v>
      </c>
      <c r="EJ89" s="12">
        <f>IF('Données projet'!$A$192&gt;35,EJ88+EI89-ER88,IF(A89&lt;'Données projet'!$A$192,$EG$205^A89,IF(A89='Données projet'!$A$192,'Données projet'!$B$192,EJ88+EI89-ER88)))</f>
        <v>237</v>
      </c>
      <c r="EK89" s="17">
        <f>EJ89*VLOOKUP('Données projet'!$B$15,Paramètres!$A$1:$I$89,3,0)*VLOOKUP('Données projet'!$B$15,Paramètres!$A$1:$I$89,5,0)</f>
        <v>247.71240000000003</v>
      </c>
      <c r="EL89" s="13">
        <f t="shared" si="99"/>
        <v>60.095823975624157</v>
      </c>
      <c r="EM89" s="20">
        <f t="shared" si="73"/>
        <v>536.099323424212</v>
      </c>
      <c r="EN89" s="59">
        <f t="shared" si="74"/>
        <v>819.25686412358095</v>
      </c>
      <c r="EO89" s="59">
        <f ca="1">AVERAGE(OFFSET($EN$3,0,0,'Données projet'!$E$15+1,1))-AVERAGE(OFFSET($H$3,0,0,'Données projet'!$E$15+1,1))</f>
        <v>431.09356354216391</v>
      </c>
      <c r="EP89" s="59">
        <f t="shared" si="100"/>
        <v>386.91437941921049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67.180327295378547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67.180327295378547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67.224783827100637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11.14</v>
      </c>
      <c r="FE89" s="12">
        <f>IF('Données projet'!$A$218&gt;35,FE88+FD89-FM88,IF(A89&lt;'Données projet'!$A$218,$FB$205^A89,IF(A89='Données projet'!$A$218,'Données projet'!$B$218,FE88+FD89-FM88)))</f>
        <v>426.80999999999977</v>
      </c>
      <c r="FF89" s="17">
        <f>FE89*VLOOKUP('Données projet'!$B$16,Paramètres!$A$1:$I$89,3,0)*VLOOKUP('Données projet'!$B$16,Paramètres!$A$1:$I$89,5,0)</f>
        <v>286.30414799999983</v>
      </c>
      <c r="FG89" s="13">
        <f t="shared" si="101"/>
        <v>68.297525304068344</v>
      </c>
      <c r="FH89" s="20">
        <f t="shared" si="76"/>
        <v>617.59791433791872</v>
      </c>
      <c r="FI89" s="59">
        <f t="shared" si="77"/>
        <v>900.75545503728767</v>
      </c>
      <c r="FJ89" s="59">
        <f ca="1">AVERAGE(OFFSET($FI$3,0,0,'Données projet'!$E$16+1,1))-AVERAGE(OFFSET($H$3,0,0,'Données projet'!$E$16+1,1))</f>
        <v>552.1327469597087</v>
      </c>
      <c r="FK89" s="59">
        <f t="shared" si="102"/>
        <v>208.33496548935977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101.15552348223969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101.15552348223969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67.224783827100637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14.266249999999999</v>
      </c>
      <c r="FZ89" s="12">
        <f>IF('Données projet'!$A$244&gt;35,FZ88+FY89-GH88,IF(A89&lt;'Données projet'!$A$244,$FW$205^A89,IF(A89='Données projet'!$A$244,'Données projet'!$B$244,FZ88+FY89-GH88)))</f>
        <v>513.89375000000064</v>
      </c>
      <c r="GA89" s="17">
        <f>FZ89*VLOOKUP('Données projet'!$B$17,Paramètres!$A$1:$I$89,3,0)*VLOOKUP('Données projet'!$B$17,Paramètres!$A$1:$I$89,5,0)</f>
        <v>240.50227500000028</v>
      </c>
      <c r="GB89" s="13">
        <f t="shared" si="103"/>
        <v>58.547584242750503</v>
      </c>
      <c r="GC89" s="20">
        <f t="shared" si="79"/>
        <v>520.84517151445755</v>
      </c>
      <c r="GD89" s="59">
        <f t="shared" si="80"/>
        <v>804.0027122138265</v>
      </c>
      <c r="GE89" s="59">
        <f ca="1">AVERAGE(OFFSET($GD$3,0,0,'Données projet'!$E$17+1,1))-AVERAGE(OFFSET($H$3,0,0,'Données projet'!$E$17+1,1))</f>
        <v>337.47103484642059</v>
      </c>
      <c r="GF89" s="59">
        <f t="shared" si="104"/>
        <v>252.98767501756402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123.77589442250179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123.77589442250179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67.224783827100637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2.5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9.1666666666666661</v>
      </c>
      <c r="H90" s="66">
        <f t="shared" si="56"/>
        <v>220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67.272927623246574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369.00000000000011</v>
      </c>
      <c r="O90" s="13">
        <f>N90*VLOOKUP('Données projet'!$B$9,Paramètres!$A$1:$I$89,3,0)*VLOOKUP('Données projet'!$B$9,Paramètres!$A$1:$I$89,5,0)</f>
        <v>333.87120000000004</v>
      </c>
      <c r="P90" s="13">
        <f t="shared" si="87"/>
        <v>78.232360111376309</v>
      </c>
      <c r="Q90" s="20">
        <f t="shared" si="54"/>
        <v>717.74703386064709</v>
      </c>
      <c r="R90" s="59">
        <f t="shared" si="55"/>
        <v>1001.0811018125512</v>
      </c>
      <c r="S90" s="59">
        <f ca="1">AVERAGE(OFFSET($R$3,0,0,'Données projet'!$E$9+1,1))-AVERAGE(OFFSET($H$3,0,0,'Données projet'!$E$9+1,1))</f>
        <v>441.35963046694803</v>
      </c>
      <c r="T90" s="59">
        <f t="shared" si="88"/>
        <v>620.99339242993983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3.4188102896534858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3.4188102896534858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67.272927623246574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213.00000000000003</v>
      </c>
      <c r="AJ90" s="13">
        <f>AI90*VLOOKUP('Données projet'!$B$10,Paramètres!$A$1:$I$89,3,0)*VLOOKUP('Données projet'!$B$10,Paramètres!$A$1:$I$89,5,0)</f>
        <v>186.07680000000005</v>
      </c>
      <c r="AK90" s="13">
        <f t="shared" si="89"/>
        <v>46.671538591528673</v>
      </c>
      <c r="AL90" s="20">
        <f t="shared" si="58"/>
        <v>405.37002304691242</v>
      </c>
      <c r="AM90" s="59">
        <f t="shared" si="59"/>
        <v>688.70409099881658</v>
      </c>
      <c r="AN90" s="59">
        <f ca="1">AVERAGE(OFFSET($AM$3,0,0,'Données projet'!$E$10+1,1))-AVERAGE(OFFSET($H$3,0,0,'Données projet'!$E$10+1,1))</f>
        <v>273.89085939326111</v>
      </c>
      <c r="AO90" s="59">
        <f t="shared" si="90"/>
        <v>266.46247641705179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32.041079320987713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32.041079320987713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67.272927623246574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8.6509999999999998</v>
      </c>
      <c r="BD90" s="12">
        <f>IF('Données projet'!$A$88&gt;35,BD89+BC90-BL89,IF(A90&lt;'Données projet'!$A$88,$BA$205^A90,IF(A90='Données projet'!$A$88,'Données projet'!$B$88,BD89+BC90-BL89)))</f>
        <v>319.57300000000021</v>
      </c>
      <c r="BE90" s="13">
        <f>BD90*VLOOKUP('Données projet'!$B$11,Paramètres!$A$1:$I$89,3,0)*VLOOKUP('Données projet'!$B$11,Paramètres!$A$1:$I$89,5,0)</f>
        <v>304.10566680000022</v>
      </c>
      <c r="BF90" s="13">
        <f t="shared" si="91"/>
        <v>72.036486852364632</v>
      </c>
      <c r="BG90" s="20">
        <f t="shared" si="61"/>
        <v>655.11425094453546</v>
      </c>
      <c r="BH90" s="59">
        <f t="shared" si="62"/>
        <v>938.44831889643956</v>
      </c>
      <c r="BI90" s="59">
        <f ca="1">AVERAGE(OFFSET($BH$3,0,0,'Données projet'!$E$11+1,1))-AVERAGE(OFFSET($H$3,0,0,'Données projet'!$E$11+1,1))</f>
        <v>674.33345465979289</v>
      </c>
      <c r="BJ90" s="59">
        <f t="shared" si="92"/>
        <v>206.09542990296671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84.866996958874196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84.866996958874196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67.272927623246574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8.6509999999999998</v>
      </c>
      <c r="BY90" s="12">
        <f>IF('Données projet'!$A$114&gt;35,BY89+BX90-CG89,IF(A90&lt;'Données projet'!$A$114,$BV$205^A90,IF(A90='Données projet'!$A$114,'Données projet'!$B$114,BY89+BX90-CG89)))</f>
        <v>319.57300000000021</v>
      </c>
      <c r="BZ90" s="13">
        <f>BY90*VLOOKUP('Données projet'!$B$12,Paramètres!$A$1:$I$89,3,0)*VLOOKUP('Données projet'!$B$12,Paramètres!$A$1:$I$89,5,0)</f>
        <v>363.9297324000002</v>
      </c>
      <c r="CA90" s="13">
        <f t="shared" si="93"/>
        <v>84.424240350440783</v>
      </c>
      <c r="CB90" s="20">
        <f t="shared" si="64"/>
        <v>780.88316920701811</v>
      </c>
      <c r="CC90" s="59">
        <f t="shared" si="65"/>
        <v>1064.2172371589222</v>
      </c>
      <c r="CD90" s="59">
        <f ca="1">AVERAGE(OFFSET($CC$3,0,0,'Données projet'!$E$12+1,1))-AVERAGE(OFFSET($H$3,0,0,'Données projet'!$E$12+1,1))</f>
        <v>792.99561449396947</v>
      </c>
      <c r="CE90" s="59">
        <f t="shared" si="94"/>
        <v>236.67982295656702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101.56214390160355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101.56214390160355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67.272927623246574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8.6509999999999998</v>
      </c>
      <c r="CT90" s="12">
        <f>IF('Données projet'!$A$140&gt;35,CT89+CS90-DB89,IF(A90&lt;'Données projet'!$A$140,$CQ$205^A90,IF(A90='Données projet'!$A$140,'Données projet'!$B$140,CT89+CS90-DB89)))</f>
        <v>319.57300000000021</v>
      </c>
      <c r="CU90" s="17">
        <f>CT90*VLOOKUP('Données projet'!$B$13,Paramètres!$A$1:$I$89,3,0)*VLOOKUP('Données projet'!$B$13,Paramètres!$A$1:$I$89,5,0)</f>
        <v>348.97371600000025</v>
      </c>
      <c r="CV90" s="13">
        <f t="shared" si="95"/>
        <v>81.351152601018768</v>
      </c>
      <c r="CW90" s="20">
        <f t="shared" si="67"/>
        <v>749.48247948010805</v>
      </c>
      <c r="CX90" s="59">
        <f t="shared" si="68"/>
        <v>1032.8165474320122</v>
      </c>
      <c r="CY90" s="59">
        <f ca="1">AVERAGE(OFFSET($CX$3,0,0,'Données projet'!$E$13+1,1))-AVERAGE(OFFSET($H$3,0,0,'Données projet'!$E$13+1,1))</f>
        <v>763.36868301262712</v>
      </c>
      <c r="CZ90" s="59">
        <f t="shared" si="96"/>
        <v>229.04531240965548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97.388357165921192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97.388357165921192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67.272927623246574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3.4</v>
      </c>
      <c r="DO90" s="12">
        <f>IF('Données projet'!$A$166&gt;35,DO89+DN90-DW89,IF(A90&lt;'Données projet'!$A$166,$DL$205^A90,IF(A90='Données projet'!$A$166,'Données projet'!$B$166,DO89+DN90-DW89)))</f>
        <v>257.8</v>
      </c>
      <c r="DP90" s="17">
        <f>DO90*VLOOKUP('Données projet'!$B$14,Paramètres!$A$1:$I$89,3,0)*VLOOKUP('Données projet'!$B$14,Paramètres!$A$1:$I$89,5,0)</f>
        <v>225.21408000000005</v>
      </c>
      <c r="DQ90" s="13">
        <f t="shared" si="97"/>
        <v>55.246590695846493</v>
      </c>
      <c r="DR90" s="20">
        <f t="shared" si="70"/>
        <v>488.46900146193275</v>
      </c>
      <c r="DS90" s="59">
        <f t="shared" si="71"/>
        <v>771.80306941383685</v>
      </c>
      <c r="DT90" s="59">
        <f ca="1">AVERAGE(OFFSET($DS$3,0,0,'Données projet'!$E$14+1,1))-AVERAGE(OFFSET($H$3,0,0,'Données projet'!$E$14+1,1))</f>
        <v>396.6970447595329</v>
      </c>
      <c r="DU90" s="59">
        <f t="shared" si="98"/>
        <v>369.61271293069467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63.288555636456842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63.288555636456842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67.272927623246574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3</v>
      </c>
      <c r="EJ90" s="12">
        <f>IF('Données projet'!$A$192&gt;35,EJ89+EI90-ER89,IF(A90&lt;'Données projet'!$A$192,$EG$205^A90,IF(A90='Données projet'!$A$192,'Données projet'!$B$192,EJ89+EI90-ER89)))</f>
        <v>240</v>
      </c>
      <c r="EK90" s="17">
        <f>EJ90*VLOOKUP('Données projet'!$B$15,Paramètres!$A$1:$I$89,3,0)*VLOOKUP('Données projet'!$B$15,Paramètres!$A$1:$I$89,5,0)</f>
        <v>250.84800000000001</v>
      </c>
      <c r="EL90" s="13">
        <f t="shared" si="99"/>
        <v>60.767491486783541</v>
      </c>
      <c r="EM90" s="20">
        <f t="shared" si="73"/>
        <v>542.7303143394812</v>
      </c>
      <c r="EN90" s="59">
        <f t="shared" si="74"/>
        <v>826.0643822913853</v>
      </c>
      <c r="EO90" s="59">
        <f ca="1">AVERAGE(OFFSET($EN$3,0,0,'Données projet'!$E$15+1,1))-AVERAGE(OFFSET($H$3,0,0,'Données projet'!$E$15+1,1))</f>
        <v>431.09356354216391</v>
      </c>
      <c r="EP90" s="59">
        <f t="shared" si="100"/>
        <v>386.91437941921049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65.862962053069779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65.862962053069779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67.272927623246574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11.14</v>
      </c>
      <c r="FE90" s="12">
        <f>IF('Données projet'!$A$218&gt;35,FE89+FD90-FM89,IF(A90&lt;'Données projet'!$A$218,$FB$205^A90,IF(A90='Données projet'!$A$218,'Données projet'!$B$218,FE89+FD90-FM89)))</f>
        <v>437.94999999999976</v>
      </c>
      <c r="FF90" s="17">
        <f>FE90*VLOOKUP('Données projet'!$B$16,Paramètres!$A$1:$I$89,3,0)*VLOOKUP('Données projet'!$B$16,Paramètres!$A$1:$I$89,5,0)</f>
        <v>293.77685999999983</v>
      </c>
      <c r="FG90" s="13">
        <f t="shared" si="101"/>
        <v>69.870266964068534</v>
      </c>
      <c r="FH90" s="20">
        <f t="shared" si="76"/>
        <v>633.35207946241906</v>
      </c>
      <c r="FI90" s="59">
        <f t="shared" si="77"/>
        <v>916.68614741432316</v>
      </c>
      <c r="FJ90" s="59">
        <f ca="1">AVERAGE(OFFSET($FI$3,0,0,'Données projet'!$E$16+1,1))-AVERAGE(OFFSET($H$3,0,0,'Données projet'!$E$16+1,1))</f>
        <v>552.1327469597087</v>
      </c>
      <c r="FK90" s="59">
        <f t="shared" si="102"/>
        <v>208.33496548935977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99.171925365530043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99.171925365530043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67.272927623246574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>
        <f>VLOOKUP(A90,'Données projet'!$A$243:$I$263,2,0)</f>
        <v>528.16</v>
      </c>
      <c r="FX90" s="12">
        <f>VLOOKUP(A90,'Données projet'!$A$243:$I$263,9,0)</f>
        <v>14.266249999999999</v>
      </c>
      <c r="FY90" s="12">
        <f t="array" ref="FY90">INDEX(FX:FX,MIN(IF(ISNUMBER(FX90:FX286),ROW(FX90:FX286),"")))</f>
        <v>14.266249999999999</v>
      </c>
      <c r="FZ90" s="12">
        <f>IF('Données projet'!$A$244&gt;35,FZ89+FY90-GH89,IF(A90&lt;'Données projet'!$A$244,$FW$205^A90,IF(A90='Données projet'!$A$244,'Données projet'!$B$244,FZ89+FY90-GH89)))</f>
        <v>528.16000000000065</v>
      </c>
      <c r="GA90" s="17">
        <f>FZ90*VLOOKUP('Données projet'!$B$17,Paramètres!$A$1:$I$89,3,0)*VLOOKUP('Données projet'!$B$17,Paramètres!$A$1:$I$89,5,0)</f>
        <v>247.17888000000031</v>
      </c>
      <c r="GB90" s="13">
        <f t="shared" si="103"/>
        <v>59.981442040949432</v>
      </c>
      <c r="GC90" s="20">
        <f t="shared" si="79"/>
        <v>534.97089422132069</v>
      </c>
      <c r="GD90" s="59">
        <f t="shared" si="80"/>
        <v>818.30496217322479</v>
      </c>
      <c r="GE90" s="59">
        <f ca="1">AVERAGE(OFFSET($GD$3,0,0,'Données projet'!$E$17+1,1))-AVERAGE(OFFSET($H$3,0,0,'Données projet'!$E$17+1,1))</f>
        <v>337.47103484642059</v>
      </c>
      <c r="GF90" s="59">
        <f t="shared" si="104"/>
        <v>252.98767501756402</v>
      </c>
      <c r="GG90" s="15">
        <f>IF(ISNA(VLOOKUP(A90,'Données projet'!$A$243:$I$263,3,0)),0,VLOOKUP(A90,'Données projet'!$A$243:$I$263,3,0))</f>
        <v>7</v>
      </c>
      <c r="GH90" s="15">
        <f>IF(ISNA(VLOOKUP(A90,'Données projet'!$A$243:$I$263,4,0)),0,VLOOKUP(A90,'Données projet'!$A$243:$I$263,4,0))</f>
        <v>88.62</v>
      </c>
      <c r="GI90" s="16">
        <f>IF(ISNA(VLOOKUP(A90,'Données projet'!$A$243:$I$263,5,0)),0%,VLOOKUP(A90,'Données projet'!$A$243:$I$263,5,0)*VLOOKUP('Données projet'!$B$17,Paramètres!$A$1:$I$89,7,0))</f>
        <v>0.55000000000000004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151.60870519008432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151.60870519008432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67.272927623246574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2.5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9.1666666666666661</v>
      </c>
      <c r="H91" s="66">
        <f t="shared" si="56"/>
        <v>220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67.320236232162785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369.00000000000011</v>
      </c>
      <c r="O91" s="13">
        <f>N91*VLOOKUP('Données projet'!$B$9,Paramètres!$A$1:$I$89,3,0)*VLOOKUP('Données projet'!$B$9,Paramètres!$A$1:$I$89,5,0)</f>
        <v>333.87120000000004</v>
      </c>
      <c r="P91" s="13">
        <f t="shared" si="87"/>
        <v>78.232360111376309</v>
      </c>
      <c r="Q91" s="20">
        <f t="shared" si="54"/>
        <v>717.74703386064709</v>
      </c>
      <c r="R91" s="59">
        <f t="shared" si="55"/>
        <v>1001.2545667119107</v>
      </c>
      <c r="S91" s="59">
        <f ca="1">AVERAGE(OFFSET($R$3,0,0,'Données projet'!$E$9+1,1))-AVERAGE(OFFSET($H$3,0,0,'Données projet'!$E$9+1,1))</f>
        <v>441.35963046694803</v>
      </c>
      <c r="T91" s="59">
        <f t="shared" si="88"/>
        <v>620.99339242993983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3.3517695051417546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3.3517695051417546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67.320236232162785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213.00000000000003</v>
      </c>
      <c r="AJ91" s="13">
        <f>AI91*VLOOKUP('Données projet'!$B$10,Paramètres!$A$1:$I$89,3,0)*VLOOKUP('Données projet'!$B$10,Paramètres!$A$1:$I$89,5,0)</f>
        <v>186.07680000000005</v>
      </c>
      <c r="AK91" s="13">
        <f t="shared" si="89"/>
        <v>46.671538591528673</v>
      </c>
      <c r="AL91" s="20">
        <f t="shared" si="58"/>
        <v>405.37002304691242</v>
      </c>
      <c r="AM91" s="59">
        <f t="shared" si="59"/>
        <v>688.87755589817596</v>
      </c>
      <c r="AN91" s="59">
        <f ca="1">AVERAGE(OFFSET($AM$3,0,0,'Données projet'!$E$10+1,1))-AVERAGE(OFFSET($H$3,0,0,'Données projet'!$E$10+1,1))</f>
        <v>273.89085939326111</v>
      </c>
      <c r="AO91" s="59">
        <f t="shared" si="90"/>
        <v>266.46247641705179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31.412773298631805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31.412773298631805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67.320236232162785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8.6509999999999998</v>
      </c>
      <c r="BD91" s="12">
        <f>IF('Données projet'!$A$88&gt;35,BD90+BC91-BL90,IF(A91&lt;'Données projet'!$A$88,$BA$205^A91,IF(A91='Données projet'!$A$88,'Données projet'!$B$88,BD90+BC91-BL90)))</f>
        <v>328.22400000000022</v>
      </c>
      <c r="BE91" s="13">
        <f>BD91*VLOOKUP('Données projet'!$B$11,Paramètres!$A$1:$I$89,3,0)*VLOOKUP('Données projet'!$B$11,Paramètres!$A$1:$I$89,5,0)</f>
        <v>312.33795840000022</v>
      </c>
      <c r="BF91" s="13">
        <f t="shared" si="91"/>
        <v>73.756875225294692</v>
      </c>
      <c r="BG91" s="20">
        <f t="shared" si="61"/>
        <v>672.44850189738861</v>
      </c>
      <c r="BH91" s="59">
        <f t="shared" si="62"/>
        <v>955.9560347486522</v>
      </c>
      <c r="BI91" s="59">
        <f ca="1">AVERAGE(OFFSET($BH$3,0,0,'Données projet'!$E$11+1,1))-AVERAGE(OFFSET($H$3,0,0,'Données projet'!$E$11+1,1))</f>
        <v>674.33345465979289</v>
      </c>
      <c r="BJ91" s="59">
        <f t="shared" si="92"/>
        <v>206.09542990296671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83.202806912267576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83.202806912267576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67.320236232162785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8.6509999999999998</v>
      </c>
      <c r="BY91" s="12">
        <f>IF('Données projet'!$A$114&gt;35,BY90+BX91-CG90,IF(A91&lt;'Données projet'!$A$114,$BV$205^A91,IF(A91='Données projet'!$A$114,'Données projet'!$B$114,BY90+BX91-CG90)))</f>
        <v>328.22400000000022</v>
      </c>
      <c r="BZ91" s="13">
        <f>BY91*VLOOKUP('Données projet'!$B$12,Paramètres!$A$1:$I$89,3,0)*VLOOKUP('Données projet'!$B$12,Paramètres!$A$1:$I$89,5,0)</f>
        <v>373.78149120000023</v>
      </c>
      <c r="CA91" s="13">
        <f t="shared" si="93"/>
        <v>86.440475286911507</v>
      </c>
      <c r="CB91" s="20">
        <f t="shared" si="64"/>
        <v>801.55325829803803</v>
      </c>
      <c r="CC91" s="59">
        <f t="shared" si="65"/>
        <v>1085.0607911493016</v>
      </c>
      <c r="CD91" s="59">
        <f ca="1">AVERAGE(OFFSET($CC$3,0,0,'Données projet'!$E$12+1,1))-AVERAGE(OFFSET($H$3,0,0,'Données projet'!$E$12+1,1))</f>
        <v>792.99561449396947</v>
      </c>
      <c r="CE91" s="59">
        <f t="shared" si="94"/>
        <v>236.67982295656702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99.570572206484144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99.570572206484144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67.320236232162785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8.6509999999999998</v>
      </c>
      <c r="CT91" s="12">
        <f>IF('Données projet'!$A$140&gt;35,CT90+CS91-DB90,IF(A91&lt;'Données projet'!$A$140,$CQ$205^A91,IF(A91='Données projet'!$A$140,'Données projet'!$B$140,CT90+CS91-DB90)))</f>
        <v>328.22400000000022</v>
      </c>
      <c r="CU91" s="17">
        <f>CT91*VLOOKUP('Données projet'!$B$13,Paramètres!$A$1:$I$89,3,0)*VLOOKUP('Données projet'!$B$13,Paramètres!$A$1:$I$89,5,0)</f>
        <v>358.42060800000024</v>
      </c>
      <c r="CV91" s="13">
        <f t="shared" si="95"/>
        <v>83.293995501534994</v>
      </c>
      <c r="CW91" s="20">
        <f t="shared" si="67"/>
        <v>769.31960109850718</v>
      </c>
      <c r="CX91" s="59">
        <f t="shared" si="68"/>
        <v>1052.8271339497708</v>
      </c>
      <c r="CY91" s="59">
        <f ca="1">AVERAGE(OFFSET($CX$3,0,0,'Données projet'!$E$13+1,1))-AVERAGE(OFFSET($H$3,0,0,'Données projet'!$E$13+1,1))</f>
        <v>763.36868301262712</v>
      </c>
      <c r="CZ91" s="59">
        <f t="shared" si="96"/>
        <v>229.04531240965548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95.478630882929991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95.478630882929991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67.320236232162785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3.4</v>
      </c>
      <c r="DO91" s="12">
        <f>IF('Données projet'!$A$166&gt;35,DO90+DN91-DW90,IF(A91&lt;'Données projet'!$A$166,$DL$205^A91,IF(A91='Données projet'!$A$166,'Données projet'!$B$166,DO90+DN91-DW90)))</f>
        <v>261.2</v>
      </c>
      <c r="DP91" s="17">
        <f>DO91*VLOOKUP('Données projet'!$B$14,Paramètres!$A$1:$I$89,3,0)*VLOOKUP('Données projet'!$B$14,Paramètres!$A$1:$I$89,5,0)</f>
        <v>228.18432000000004</v>
      </c>
      <c r="DQ91" s="13">
        <f t="shared" si="97"/>
        <v>55.889908157388689</v>
      </c>
      <c r="DR91" s="20">
        <f t="shared" si="70"/>
        <v>494.76261404078542</v>
      </c>
      <c r="DS91" s="59">
        <f t="shared" si="71"/>
        <v>778.27014689204896</v>
      </c>
      <c r="DT91" s="59">
        <f ca="1">AVERAGE(OFFSET($DS$3,0,0,'Données projet'!$E$14+1,1))-AVERAGE(OFFSET($H$3,0,0,'Données projet'!$E$14+1,1))</f>
        <v>396.6970447595329</v>
      </c>
      <c r="DU91" s="59">
        <f t="shared" si="98"/>
        <v>369.61271293069467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62.047505662633213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62.047505662633213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67.320236232162785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3</v>
      </c>
      <c r="EJ91" s="12">
        <f>IF('Données projet'!$A$192&gt;35,EJ90+EI91-ER90,IF(A91&lt;'Données projet'!$A$192,$EG$205^A91,IF(A91='Données projet'!$A$192,'Données projet'!$B$192,EJ90+EI91-ER90)))</f>
        <v>243</v>
      </c>
      <c r="EK91" s="17">
        <f>EJ91*VLOOKUP('Données projet'!$B$15,Paramètres!$A$1:$I$89,3,0)*VLOOKUP('Données projet'!$B$15,Paramètres!$A$1:$I$89,5,0)</f>
        <v>253.98360000000002</v>
      </c>
      <c r="EL91" s="13">
        <f t="shared" si="99"/>
        <v>61.438182405444294</v>
      </c>
      <c r="EM91" s="20">
        <f t="shared" si="73"/>
        <v>549.35960435614891</v>
      </c>
      <c r="EN91" s="59">
        <f t="shared" si="74"/>
        <v>832.8671372074125</v>
      </c>
      <c r="EO91" s="59">
        <f ca="1">AVERAGE(OFFSET($EN$3,0,0,'Données projet'!$E$15+1,1))-AVERAGE(OFFSET($H$3,0,0,'Données projet'!$E$15+1,1))</f>
        <v>431.09356354216391</v>
      </c>
      <c r="EP91" s="59">
        <f t="shared" si="100"/>
        <v>386.91437941921049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64.57142953964923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64.57142953964923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67.320236232162785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11.14</v>
      </c>
      <c r="FE91" s="12">
        <f>IF('Données projet'!$A$218&gt;35,FE90+FD91-FM90,IF(A91&lt;'Données projet'!$A$218,$FB$205^A91,IF(A91='Données projet'!$A$218,'Données projet'!$B$218,FE90+FD91-FM90)))</f>
        <v>449.08999999999975</v>
      </c>
      <c r="FF91" s="17">
        <f>FE91*VLOOKUP('Données projet'!$B$16,Paramètres!$A$1:$I$89,3,0)*VLOOKUP('Données projet'!$B$16,Paramètres!$A$1:$I$89,5,0)</f>
        <v>301.24957199999983</v>
      </c>
      <c r="FG91" s="13">
        <f t="shared" si="101"/>
        <v>71.438358358559469</v>
      </c>
      <c r="FH91" s="20">
        <f t="shared" si="76"/>
        <v>649.09814537449074</v>
      </c>
      <c r="FI91" s="59">
        <f t="shared" si="77"/>
        <v>932.60567822575422</v>
      </c>
      <c r="FJ91" s="59">
        <f ca="1">AVERAGE(OFFSET($FI$3,0,0,'Données projet'!$E$16+1,1))-AVERAGE(OFFSET($H$3,0,0,'Données projet'!$E$16+1,1))</f>
        <v>552.1327469597087</v>
      </c>
      <c r="FK91" s="59">
        <f t="shared" si="102"/>
        <v>208.33496548935977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97.227224398013689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97.227224398013689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67.320236232162785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13.211250000000007</v>
      </c>
      <c r="FZ91" s="12">
        <f>IF('Données projet'!$A$244&gt;35,FZ90+FY91-GH90,IF(A91&lt;'Données projet'!$A$244,$FW$205^A91,IF(A91='Données projet'!$A$244,'Données projet'!$B$244,FZ90+FY91-GH90)))</f>
        <v>452.7512500000006</v>
      </c>
      <c r="GA91" s="17">
        <f>FZ91*VLOOKUP('Données projet'!$B$17,Paramètres!$A$1:$I$89,3,0)*VLOOKUP('Données projet'!$B$17,Paramètres!$A$1:$I$89,5,0)</f>
        <v>211.88758500000029</v>
      </c>
      <c r="GB91" s="13">
        <f t="shared" si="103"/>
        <v>52.347855446643472</v>
      </c>
      <c r="GC91" s="20">
        <f t="shared" si="79"/>
        <v>460.21005877790441</v>
      </c>
      <c r="GD91" s="59">
        <f t="shared" si="80"/>
        <v>743.71759162916794</v>
      </c>
      <c r="GE91" s="59">
        <f ca="1">AVERAGE(OFFSET($GD$3,0,0,'Données projet'!$E$17+1,1))-AVERAGE(OFFSET($H$3,0,0,'Données projet'!$E$17+1,1))</f>
        <v>337.47103484642059</v>
      </c>
      <c r="GF91" s="59">
        <f t="shared" si="104"/>
        <v>252.98767501756402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148.63575095348605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148.63575095348605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67.320236232162785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2.5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9.1666666666666661</v>
      </c>
      <c r="H92" s="66">
        <f t="shared" si="56"/>
        <v>220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67.366724142480493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369.00000000000011</v>
      </c>
      <c r="O92" s="13">
        <f>N92*VLOOKUP('Données projet'!$B$9,Paramètres!$A$1:$I$89,3,0)*VLOOKUP('Données projet'!$B$9,Paramètres!$A$1:$I$89,5,0)</f>
        <v>333.87120000000004</v>
      </c>
      <c r="P92" s="13">
        <f t="shared" si="87"/>
        <v>78.232360111376309</v>
      </c>
      <c r="Q92" s="20">
        <f t="shared" si="54"/>
        <v>717.74703386064709</v>
      </c>
      <c r="R92" s="59">
        <f t="shared" si="55"/>
        <v>1001.4250223830757</v>
      </c>
      <c r="S92" s="59">
        <f ca="1">AVERAGE(OFFSET($R$3,0,0,'Données projet'!$E$9+1,1))-AVERAGE(OFFSET($H$3,0,0,'Données projet'!$E$9+1,1))</f>
        <v>441.35963046694803</v>
      </c>
      <c r="T92" s="59">
        <f t="shared" si="88"/>
        <v>620.99339242993983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3.2860433495234576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3.2860433495234576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67.366724142480493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213.00000000000003</v>
      </c>
      <c r="AJ92" s="13">
        <f>AI92*VLOOKUP('Données projet'!$B$10,Paramètres!$A$1:$I$89,3,0)*VLOOKUP('Données projet'!$B$10,Paramètres!$A$1:$I$89,5,0)</f>
        <v>186.07680000000005</v>
      </c>
      <c r="AK92" s="13">
        <f t="shared" si="89"/>
        <v>46.671538591528673</v>
      </c>
      <c r="AL92" s="20">
        <f t="shared" si="58"/>
        <v>405.37002304691242</v>
      </c>
      <c r="AM92" s="59">
        <f t="shared" si="59"/>
        <v>689.04801156934093</v>
      </c>
      <c r="AN92" s="59">
        <f ca="1">AVERAGE(OFFSET($AM$3,0,0,'Données projet'!$E$10+1,1))-AVERAGE(OFFSET($H$3,0,0,'Données projet'!$E$10+1,1))</f>
        <v>273.89085939326111</v>
      </c>
      <c r="AO92" s="59">
        <f t="shared" si="90"/>
        <v>266.46247641705179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30.796787974145463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30.796787974145463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67.366724142480493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8.6509999999999998</v>
      </c>
      <c r="BD92" s="12">
        <f>IF('Données projet'!$A$88&gt;35,BD91+BC92-BL91,IF(A92&lt;'Données projet'!$A$88,$BA$205^A92,IF(A92='Données projet'!$A$88,'Données projet'!$B$88,BD91+BC92-BL91)))</f>
        <v>336.87500000000023</v>
      </c>
      <c r="BE92" s="13">
        <f>BD92*VLOOKUP('Données projet'!$B$11,Paramètres!$A$1:$I$89,3,0)*VLOOKUP('Données projet'!$B$11,Paramètres!$A$1:$I$89,5,0)</f>
        <v>320.57025000000021</v>
      </c>
      <c r="BF92" s="13">
        <f t="shared" si="91"/>
        <v>75.471992967732689</v>
      </c>
      <c r="BG92" s="20">
        <f t="shared" si="61"/>
        <v>689.77357316880159</v>
      </c>
      <c r="BH92" s="59">
        <f t="shared" si="62"/>
        <v>973.45156169123015</v>
      </c>
      <c r="BI92" s="59">
        <f ca="1">AVERAGE(OFFSET($BH$3,0,0,'Données projet'!$E$11+1,1))-AVERAGE(OFFSET($H$3,0,0,'Données projet'!$E$11+1,1))</f>
        <v>674.33345465979289</v>
      </c>
      <c r="BJ92" s="59">
        <f t="shared" si="92"/>
        <v>206.09542990296671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81.57125061741921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81.57125061741921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67.366724142480493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8.6509999999999998</v>
      </c>
      <c r="BY92" s="12">
        <f>IF('Données projet'!$A$114&gt;35,BY91+BX92-CG91,IF(A92&lt;'Données projet'!$A$114,$BV$205^A92,IF(A92='Données projet'!$A$114,'Données projet'!$B$114,BY91+BX92-CG91)))</f>
        <v>336.87500000000023</v>
      </c>
      <c r="BZ92" s="13">
        <f>BY92*VLOOKUP('Données projet'!$B$12,Paramètres!$A$1:$I$89,3,0)*VLOOKUP('Données projet'!$B$12,Paramètres!$A$1:$I$89,5,0)</f>
        <v>383.63325000000026</v>
      </c>
      <c r="CA92" s="13">
        <f t="shared" si="93"/>
        <v>88.450533228988164</v>
      </c>
      <c r="CB92" s="20">
        <f t="shared" si="64"/>
        <v>822.21258912382143</v>
      </c>
      <c r="CC92" s="59">
        <f t="shared" si="65"/>
        <v>1105.89057764625</v>
      </c>
      <c r="CD92" s="59">
        <f ca="1">AVERAGE(OFFSET($CC$3,0,0,'Données projet'!$E$12+1,1))-AVERAGE(OFFSET($H$3,0,0,'Données projet'!$E$12+1,1))</f>
        <v>792.99561449396947</v>
      </c>
      <c r="CE92" s="59">
        <f t="shared" si="94"/>
        <v>236.67982295656702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97.618054017567246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97.618054017567246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67.366724142480493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8.6509999999999998</v>
      </c>
      <c r="CT92" s="12">
        <f>IF('Données projet'!$A$140&gt;35,CT91+CS92-DB91,IF(A92&lt;'Données projet'!$A$140,$CQ$205^A92,IF(A92='Données projet'!$A$140,'Données projet'!$B$140,CT91+CS92-DB91)))</f>
        <v>336.87500000000023</v>
      </c>
      <c r="CU92" s="17">
        <f>CT92*VLOOKUP('Données projet'!$B$13,Paramètres!$A$1:$I$89,3,0)*VLOOKUP('Données projet'!$B$13,Paramètres!$A$1:$I$89,5,0)</f>
        <v>367.86750000000023</v>
      </c>
      <c r="CV92" s="13">
        <f t="shared" si="95"/>
        <v>85.230886253574951</v>
      </c>
      <c r="CW92" s="20">
        <f t="shared" si="67"/>
        <v>789.14635605831018</v>
      </c>
      <c r="CX92" s="59">
        <f t="shared" si="68"/>
        <v>1072.8243445807386</v>
      </c>
      <c r="CY92" s="59">
        <f ca="1">AVERAGE(OFFSET($CX$3,0,0,'Données projet'!$E$13+1,1))-AVERAGE(OFFSET($H$3,0,0,'Données projet'!$E$13+1,1))</f>
        <v>763.36868301262712</v>
      </c>
      <c r="CZ92" s="59">
        <f t="shared" si="96"/>
        <v>229.04531240965548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93.60635316753023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93.60635316753023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67.366724142480493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3.4</v>
      </c>
      <c r="DO92" s="12">
        <f>IF('Données projet'!$A$166&gt;35,DO91+DN92-DW91,IF(A92&lt;'Données projet'!$A$166,$DL$205^A92,IF(A92='Données projet'!$A$166,'Données projet'!$B$166,DO91+DN92-DW91)))</f>
        <v>264.59999999999997</v>
      </c>
      <c r="DP92" s="17">
        <f>DO92*VLOOKUP('Données projet'!$B$14,Paramètres!$A$1:$I$89,3,0)*VLOOKUP('Données projet'!$B$14,Paramètres!$A$1:$I$89,5,0)</f>
        <v>231.15455999999998</v>
      </c>
      <c r="DQ92" s="13">
        <f t="shared" si="97"/>
        <v>56.532251598510484</v>
      </c>
      <c r="DR92" s="20">
        <f t="shared" si="70"/>
        <v>501.05453020073901</v>
      </c>
      <c r="DS92" s="59">
        <f t="shared" si="71"/>
        <v>784.73251872316746</v>
      </c>
      <c r="DT92" s="59">
        <f ca="1">AVERAGE(OFFSET($DS$3,0,0,'Données projet'!$E$14+1,1))-AVERAGE(OFFSET($H$3,0,0,'Données projet'!$E$14+1,1))</f>
        <v>396.6970447595329</v>
      </c>
      <c r="DU92" s="59">
        <f t="shared" si="98"/>
        <v>369.61271293069467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60.830791921830524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60.830791921830524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67.366724142480493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3</v>
      </c>
      <c r="EJ92" s="12">
        <f>IF('Données projet'!$A$192&gt;35,EJ91+EI92-ER91,IF(A92&lt;'Données projet'!$A$192,$EG$205^A92,IF(A92='Données projet'!$A$192,'Données projet'!$B$192,EJ91+EI92-ER91)))</f>
        <v>246</v>
      </c>
      <c r="EK92" s="17">
        <f>EJ92*VLOOKUP('Données projet'!$B$15,Paramètres!$A$1:$I$89,3,0)*VLOOKUP('Données projet'!$B$15,Paramètres!$A$1:$I$89,5,0)</f>
        <v>257.11920000000003</v>
      </c>
      <c r="EL92" s="13">
        <f t="shared" si="99"/>
        <v>62.107910182723955</v>
      </c>
      <c r="EM92" s="20">
        <f t="shared" si="73"/>
        <v>555.98721690157754</v>
      </c>
      <c r="EN92" s="59">
        <f t="shared" si="74"/>
        <v>839.66520542400599</v>
      </c>
      <c r="EO92" s="59">
        <f ca="1">AVERAGE(OFFSET($EN$3,0,0,'Données projet'!$E$15+1,1))-AVERAGE(OFFSET($H$3,0,0,'Données projet'!$E$15+1,1))</f>
        <v>431.09356354216391</v>
      </c>
      <c r="EP92" s="59">
        <f t="shared" si="100"/>
        <v>386.91437941921049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63.305223191059817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63.305223191059817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67.366724142480493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11.14</v>
      </c>
      <c r="FE92" s="12">
        <f>IF('Données projet'!$A$218&gt;35,FE91+FD92-FM91,IF(A92&lt;'Données projet'!$A$218,$FB$205^A92,IF(A92='Données projet'!$A$218,'Données projet'!$B$218,FE91+FD92-FM91)))</f>
        <v>460.22999999999973</v>
      </c>
      <c r="FF92" s="17">
        <f>FE92*VLOOKUP('Données projet'!$B$16,Paramètres!$A$1:$I$89,3,0)*VLOOKUP('Données projet'!$B$16,Paramètres!$A$1:$I$89,5,0)</f>
        <v>308.72228399999983</v>
      </c>
      <c r="FG92" s="13">
        <f t="shared" si="101"/>
        <v>73.001928108768567</v>
      </c>
      <c r="FH92" s="20">
        <f t="shared" si="76"/>
        <v>664.83633608943819</v>
      </c>
      <c r="FI92" s="59">
        <f t="shared" si="77"/>
        <v>948.51432461186664</v>
      </c>
      <c r="FJ92" s="59">
        <f ca="1">AVERAGE(OFFSET($FI$3,0,0,'Données projet'!$E$16+1,1))-AVERAGE(OFFSET($H$3,0,0,'Données projet'!$E$16+1,1))</f>
        <v>552.1327469597087</v>
      </c>
      <c r="FK92" s="59">
        <f t="shared" si="102"/>
        <v>208.33496548935977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95.32065783031986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95.32065783031986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67.366724142480493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13.211250000000007</v>
      </c>
      <c r="FZ92" s="12">
        <f>IF('Données projet'!$A$244&gt;35,FZ91+FY92-GH91,IF(A92&lt;'Données projet'!$A$244,$FW$205^A92,IF(A92='Données projet'!$A$244,'Données projet'!$B$244,FZ91+FY92-GH91)))</f>
        <v>465.9625000000006</v>
      </c>
      <c r="GA92" s="17">
        <f>FZ92*VLOOKUP('Données projet'!$B$17,Paramètres!$A$1:$I$89,3,0)*VLOOKUP('Données projet'!$B$17,Paramètres!$A$1:$I$89,5,0)</f>
        <v>218.07045000000031</v>
      </c>
      <c r="GB92" s="13">
        <f t="shared" si="103"/>
        <v>53.695292786537038</v>
      </c>
      <c r="GC92" s="20">
        <f t="shared" si="79"/>
        <v>473.32533535321909</v>
      </c>
      <c r="GD92" s="59">
        <f t="shared" si="80"/>
        <v>757.00332387564754</v>
      </c>
      <c r="GE92" s="59">
        <f ca="1">AVERAGE(OFFSET($GD$3,0,0,'Données projet'!$E$17+1,1))-AVERAGE(OFFSET($H$3,0,0,'Données projet'!$E$17+1,1))</f>
        <v>337.47103484642059</v>
      </c>
      <c r="GF92" s="59">
        <f t="shared" si="104"/>
        <v>252.98767501756402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145.72109453614445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145.72109453614445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67.366724142480493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2.5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9.1666666666666661</v>
      </c>
      <c r="H93" s="66">
        <f t="shared" si="56"/>
        <v>220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67.412405591485594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369.00000000000011</v>
      </c>
      <c r="O93" s="13">
        <f>N93*VLOOKUP('Données projet'!$B$9,Paramètres!$A$1:$I$89,3,0)*VLOOKUP('Données projet'!$B$9,Paramètres!$A$1:$I$89,5,0)</f>
        <v>333.87120000000004</v>
      </c>
      <c r="P93" s="13">
        <f t="shared" si="87"/>
        <v>78.232360111376309</v>
      </c>
      <c r="Q93" s="20">
        <f t="shared" si="54"/>
        <v>717.74703386064709</v>
      </c>
      <c r="R93" s="59">
        <f t="shared" si="55"/>
        <v>1001.5925210294276</v>
      </c>
      <c r="S93" s="59">
        <f ca="1">AVERAGE(OFFSET($R$3,0,0,'Données projet'!$E$9+1,1))-AVERAGE(OFFSET($H$3,0,0,'Données projet'!$E$9+1,1))</f>
        <v>441.35963046694803</v>
      </c>
      <c r="T93" s="59">
        <f t="shared" si="88"/>
        <v>620.99339242993983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3.2216060437278387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3.2216060437278387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67.412405591485594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213.00000000000003</v>
      </c>
      <c r="AJ93" s="13">
        <f>AI93*VLOOKUP('Données projet'!$B$10,Paramètres!$A$1:$I$89,3,0)*VLOOKUP('Données projet'!$B$10,Paramètres!$A$1:$I$89,5,0)</f>
        <v>186.07680000000005</v>
      </c>
      <c r="AK93" s="13">
        <f t="shared" si="89"/>
        <v>46.671538591528673</v>
      </c>
      <c r="AL93" s="20">
        <f t="shared" si="58"/>
        <v>405.37002304691242</v>
      </c>
      <c r="AM93" s="59">
        <f t="shared" si="59"/>
        <v>689.21551021569292</v>
      </c>
      <c r="AN93" s="59">
        <f ca="1">AVERAGE(OFFSET($AM$3,0,0,'Données projet'!$E$10+1,1))-AVERAGE(OFFSET($H$3,0,0,'Données projet'!$E$10+1,1))</f>
        <v>273.89085939326111</v>
      </c>
      <c r="AO93" s="59">
        <f t="shared" si="90"/>
        <v>266.46247641705179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30.192881746158349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30.192881746158349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67.412405591485594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8.6509999999999998</v>
      </c>
      <c r="BD93" s="12">
        <f>IF('Données projet'!$A$88&gt;35,BD92+BC93-BL92,IF(A93&lt;'Données projet'!$A$88,$BA$205^A93,IF(A93='Données projet'!$A$88,'Données projet'!$B$88,BD92+BC93-BL92)))</f>
        <v>345.52600000000024</v>
      </c>
      <c r="BE93" s="13">
        <f>BD93*VLOOKUP('Données projet'!$B$11,Paramètres!$A$1:$I$89,3,0)*VLOOKUP('Données projet'!$B$11,Paramètres!$A$1:$I$89,5,0)</f>
        <v>328.80254160000021</v>
      </c>
      <c r="BF93" s="13">
        <f t="shared" si="91"/>
        <v>77.181990993010714</v>
      </c>
      <c r="BG93" s="20">
        <f t="shared" si="61"/>
        <v>707.08972759949404</v>
      </c>
      <c r="BH93" s="59">
        <f t="shared" si="62"/>
        <v>990.93521476827459</v>
      </c>
      <c r="BI93" s="59">
        <f ca="1">AVERAGE(OFFSET($BH$3,0,0,'Données projet'!$E$11+1,1))-AVERAGE(OFFSET($H$3,0,0,'Données projet'!$E$11+1,1))</f>
        <v>674.33345465979289</v>
      </c>
      <c r="BJ93" s="59">
        <f t="shared" si="92"/>
        <v>206.09542990296671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79.971688146361743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79.971688146361743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67.412405591485594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8.6509999999999998</v>
      </c>
      <c r="BY93" s="12">
        <f>IF('Données projet'!$A$114&gt;35,BY92+BX93-CG92,IF(A93&lt;'Données projet'!$A$114,$BV$205^A93,IF(A93='Données projet'!$A$114,'Données projet'!$B$114,BY92+BX93-CG92)))</f>
        <v>345.52600000000024</v>
      </c>
      <c r="BZ93" s="13">
        <f>BY93*VLOOKUP('Données projet'!$B$12,Paramètres!$A$1:$I$89,3,0)*VLOOKUP('Données projet'!$B$12,Paramètres!$A$1:$I$89,5,0)</f>
        <v>393.48500880000029</v>
      </c>
      <c r="CA93" s="13">
        <f t="shared" si="93"/>
        <v>90.454591041811753</v>
      </c>
      <c r="CB93" s="20">
        <f t="shared" si="64"/>
        <v>842.86146972448921</v>
      </c>
      <c r="CC93" s="59">
        <f t="shared" si="65"/>
        <v>1126.7069568932698</v>
      </c>
      <c r="CD93" s="59">
        <f ca="1">AVERAGE(OFFSET($CC$3,0,0,'Données projet'!$E$12+1,1))-AVERAGE(OFFSET($H$3,0,0,'Données projet'!$E$12+1,1))</f>
        <v>792.99561449396947</v>
      </c>
      <c r="CE93" s="59">
        <f t="shared" si="94"/>
        <v>236.67982295656702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95.703823519416503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95.703823519416503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67.412405591485594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8.6509999999999998</v>
      </c>
      <c r="CT93" s="12">
        <f>IF('Données projet'!$A$140&gt;35,CT92+CS93-DB92,IF(A93&lt;'Données projet'!$A$140,$CQ$205^A93,IF(A93='Données projet'!$A$140,'Données projet'!$B$140,CT92+CS93-DB92)))</f>
        <v>345.52600000000024</v>
      </c>
      <c r="CU93" s="17">
        <f>CT93*VLOOKUP('Données projet'!$B$13,Paramètres!$A$1:$I$89,3,0)*VLOOKUP('Données projet'!$B$13,Paramètres!$A$1:$I$89,5,0)</f>
        <v>377.31439200000023</v>
      </c>
      <c r="CV93" s="13">
        <f t="shared" si="95"/>
        <v>87.161995284293411</v>
      </c>
      <c r="CW93" s="20">
        <f t="shared" si="67"/>
        <v>808.96304118681144</v>
      </c>
      <c r="CX93" s="59">
        <f t="shared" si="68"/>
        <v>1092.808528355592</v>
      </c>
      <c r="CY93" s="59">
        <f ca="1">AVERAGE(OFFSET($CX$3,0,0,'Données projet'!$E$13+1,1))-AVERAGE(OFFSET($H$3,0,0,'Données projet'!$E$13+1,1))</f>
        <v>763.36868301262712</v>
      </c>
      <c r="CZ93" s="59">
        <f t="shared" si="96"/>
        <v>229.04531240965548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91.770789676152802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91.770789676152802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67.412405591485594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268</v>
      </c>
      <c r="DM93" s="12">
        <f>VLOOKUP(A93,'Données projet'!$A$165:$I$185,9,0)</f>
        <v>3.4</v>
      </c>
      <c r="DN93" s="12">
        <f t="array" ref="DN93">INDEX(DM:DM,MIN(IF(ISNUMBER(DM93:DM289),ROW(DM93:DM289),"")))</f>
        <v>3.4</v>
      </c>
      <c r="DO93" s="12">
        <f>IF('Données projet'!$A$166&gt;35,DO92+DN93-DW92,IF(A93&lt;'Données projet'!$A$166,$DL$205^A93,IF(A93='Données projet'!$A$166,'Données projet'!$B$166,DO92+DN93-DW92)))</f>
        <v>267.99999999999994</v>
      </c>
      <c r="DP93" s="17">
        <f>DO93*VLOOKUP('Données projet'!$B$14,Paramètres!$A$1:$I$89,3,0)*VLOOKUP('Données projet'!$B$14,Paramètres!$A$1:$I$89,5,0)</f>
        <v>234.12479999999999</v>
      </c>
      <c r="DQ93" s="13">
        <f t="shared" si="97"/>
        <v>57.173634982132555</v>
      </c>
      <c r="DR93" s="20">
        <f t="shared" si="70"/>
        <v>507.34477426054747</v>
      </c>
      <c r="DS93" s="59">
        <f t="shared" si="71"/>
        <v>791.19026142932796</v>
      </c>
      <c r="DT93" s="59">
        <f ca="1">AVERAGE(OFFSET($DS$3,0,0,'Données projet'!$E$14+1,1))-AVERAGE(OFFSET($H$3,0,0,'Données projet'!$E$14+1,1))</f>
        <v>396.6970447595329</v>
      </c>
      <c r="DU93" s="59">
        <f t="shared" si="98"/>
        <v>369.61271293069467</v>
      </c>
      <c r="DV93" s="15">
        <f>IF(ISNA(VLOOKUP(A93,'Données projet'!$A$165:$I$185,3,0)),0,VLOOKUP(A93,'Données projet'!$A$165:$I$185,3,0))</f>
        <v>16</v>
      </c>
      <c r="DW93" s="15">
        <f>IF(ISNA(VLOOKUP(A93,'Données projet'!$A$165:$I$185,4,0)),0,VLOOKUP(A93,'Données projet'!$A$165:$I$185,4,0))</f>
        <v>14</v>
      </c>
      <c r="DX93" s="16">
        <f>IF(ISNA(VLOOKUP(A93,'Données projet'!$A$165:$I$185,5,0)),0%,VLOOKUP(A93,'Données projet'!$A$165:$I$185,5,0)*VLOOKUP('Données projet'!$B$14,Paramètres!$A$1:$I$89,7,0))</f>
        <v>0.43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65.451685515193986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65.451685515193986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67.412405591485594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249</v>
      </c>
      <c r="EH93" s="12">
        <f>VLOOKUP(A93,'Données projet'!$A$191:$I$211,9,0)</f>
        <v>3</v>
      </c>
      <c r="EI93" s="12">
        <f t="array" ref="EI93">INDEX(EH:EH,MIN(IF(ISNUMBER(EH93:EH289),ROW(EH93:EH289),"")))</f>
        <v>3</v>
      </c>
      <c r="EJ93" s="12">
        <f>IF('Données projet'!$A$192&gt;35,EJ92+EI93-ER92,IF(A93&lt;'Données projet'!$A$192,$EG$205^A93,IF(A93='Données projet'!$A$192,'Données projet'!$B$192,EJ92+EI93-ER92)))</f>
        <v>249</v>
      </c>
      <c r="EK93" s="17">
        <f>EJ93*VLOOKUP('Données projet'!$B$15,Paramètres!$A$1:$I$89,3,0)*VLOOKUP('Données projet'!$B$15,Paramètres!$A$1:$I$89,5,0)</f>
        <v>260.25480000000005</v>
      </c>
      <c r="EL93" s="13">
        <f t="shared" si="99"/>
        <v>62.776687922790821</v>
      </c>
      <c r="EM93" s="20">
        <f t="shared" si="73"/>
        <v>562.61317479886077</v>
      </c>
      <c r="EN93" s="59">
        <f t="shared" si="74"/>
        <v>846.45866196764132</v>
      </c>
      <c r="EO93" s="59">
        <f ca="1">AVERAGE(OFFSET($EN$3,0,0,'Données projet'!$E$15+1,1))-AVERAGE(OFFSET($H$3,0,0,'Données projet'!$E$15+1,1))</f>
        <v>431.09356354216391</v>
      </c>
      <c r="EP93" s="59">
        <f t="shared" si="100"/>
        <v>386.91437941921049</v>
      </c>
      <c r="EQ93" s="15">
        <f>IF(ISNA(VLOOKUP(A93,'Données projet'!$A$191:$I$211,3,0)),0,VLOOKUP(A93,'Données projet'!$A$191:$I$211,3,0))</f>
        <v>15</v>
      </c>
      <c r="ER93" s="15">
        <f>IF(ISNA(VLOOKUP(A93,'Données projet'!$A$191:$I$211,4,0)),0,VLOOKUP(A93,'Données projet'!$A$191:$I$211,4,0))</f>
        <v>12</v>
      </c>
      <c r="ES93" s="16">
        <f>IF(ISNA(VLOOKUP(A93,'Données projet'!$A$191:$I$211,5,0)),0%,VLOOKUP(A93,'Données projet'!$A$191:$I$211,5,0)*VLOOKUP('Données projet'!$B$15,Paramètres!$A$1:$I$89,7,0))</f>
        <v>0.43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68.025904602605877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68.025904602605877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67.412405591485594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471.37</v>
      </c>
      <c r="FC93" s="12">
        <f>VLOOKUP(A93,'Données projet'!$A$217:$I$237,9,0)</f>
        <v>11.14</v>
      </c>
      <c r="FD93" s="12">
        <f t="array" ref="FD93">INDEX(FC:FC,MIN(IF(ISNUMBER(FC93:FC289),ROW(FC93:FC289),"")))</f>
        <v>11.14</v>
      </c>
      <c r="FE93" s="12">
        <f>IF('Données projet'!$A$218&gt;35,FE92+FD93-FM92,IF(A93&lt;'Données projet'!$A$218,$FB$205^A93,IF(A93='Données projet'!$A$218,'Données projet'!$B$218,FE92+FD93-FM92)))</f>
        <v>471.36999999999972</v>
      </c>
      <c r="FF93" s="17">
        <f>FE93*VLOOKUP('Données projet'!$B$16,Paramètres!$A$1:$I$89,3,0)*VLOOKUP('Données projet'!$B$16,Paramètres!$A$1:$I$89,5,0)</f>
        <v>316.19499599999983</v>
      </c>
      <c r="FG93" s="13">
        <f t="shared" si="101"/>
        <v>74.561098254243561</v>
      </c>
      <c r="FH93" s="20">
        <f t="shared" si="76"/>
        <v>680.56686415947388</v>
      </c>
      <c r="FI93" s="59">
        <f t="shared" si="77"/>
        <v>964.41235132825432</v>
      </c>
      <c r="FJ93" s="59">
        <f ca="1">AVERAGE(OFFSET($FI$3,0,0,'Données projet'!$E$16+1,1))-AVERAGE(OFFSET($H$3,0,0,'Données projet'!$E$16+1,1))</f>
        <v>552.1327469597087</v>
      </c>
      <c r="FK93" s="59">
        <f t="shared" si="102"/>
        <v>208.33496548935977</v>
      </c>
      <c r="FL93" s="15">
        <f>IF(ISNA(VLOOKUP(A93,'Données projet'!$A$217:$I$237,3,0)),0,VLOOKUP(A93,'Données projet'!$A$217:$I$237,3,0))</f>
        <v>8</v>
      </c>
      <c r="FM93" s="15">
        <f>IF(ISNA(VLOOKUP(A93,'Données projet'!$A$217:$I$237,4,0)),0,VLOOKUP(A93,'Données projet'!$A$217:$I$237,4,0))</f>
        <v>63.25</v>
      </c>
      <c r="FN93" s="16">
        <f>IF(ISNA(VLOOKUP(A93,'Données projet'!$A$217:$I$237,5,0)),0%,VLOOKUP(A93,'Données projet'!$A$217:$I$237,5,0)*VLOOKUP('Données projet'!$B$16,Paramètres!$A$1:$I$89,7,0))</f>
        <v>0.53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118.31007200935457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118.31007200935457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67.412405591485594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13.211250000000007</v>
      </c>
      <c r="FZ93" s="12">
        <f>IF('Données projet'!$A$244&gt;35,FZ92+FY93-GH92,IF(A93&lt;'Données projet'!$A$244,$FW$205^A93,IF(A93='Données projet'!$A$244,'Données projet'!$B$244,FZ92+FY93-GH92)))</f>
        <v>479.17375000000061</v>
      </c>
      <c r="GA93" s="17">
        <f>FZ93*VLOOKUP('Données projet'!$B$17,Paramètres!$A$1:$I$89,3,0)*VLOOKUP('Données projet'!$B$17,Paramètres!$A$1:$I$89,5,0)</f>
        <v>224.25331500000027</v>
      </c>
      <c r="GB93" s="13">
        <f t="shared" si="103"/>
        <v>55.038289956938769</v>
      </c>
      <c r="GC93" s="20">
        <f t="shared" si="79"/>
        <v>486.43287863333552</v>
      </c>
      <c r="GD93" s="59">
        <f t="shared" si="80"/>
        <v>770.27836580211601</v>
      </c>
      <c r="GE93" s="59">
        <f ca="1">AVERAGE(OFFSET($GD$3,0,0,'Données projet'!$E$17+1,1))-AVERAGE(OFFSET($H$3,0,0,'Données projet'!$E$17+1,1))</f>
        <v>337.47103484642059</v>
      </c>
      <c r="GF93" s="59">
        <f t="shared" si="104"/>
        <v>252.98767501756402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142.86359275338205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142.86359275338205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67.412405591485594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2.5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9.1666666666666661</v>
      </c>
      <c r="H94" s="66">
        <f t="shared" si="56"/>
        <v>220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67.457294569478876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369.00000000000011</v>
      </c>
      <c r="O94" s="13">
        <f>N94*VLOOKUP('Données projet'!$B$9,Paramètres!$A$1:$I$89,3,0)*VLOOKUP('Données projet'!$B$9,Paramètres!$A$1:$I$89,5,0)</f>
        <v>333.87120000000004</v>
      </c>
      <c r="P94" s="13">
        <f t="shared" si="87"/>
        <v>78.232360111376309</v>
      </c>
      <c r="Q94" s="20">
        <f t="shared" si="54"/>
        <v>717.74703386064709</v>
      </c>
      <c r="R94" s="59">
        <f t="shared" si="55"/>
        <v>1001.7571139487363</v>
      </c>
      <c r="S94" s="59">
        <f ca="1">AVERAGE(OFFSET($R$3,0,0,'Données projet'!$E$9+1,1))-AVERAGE(OFFSET($H$3,0,0,'Données projet'!$E$9+1,1))</f>
        <v>441.35963046694803</v>
      </c>
      <c r="T94" s="59">
        <f t="shared" si="88"/>
        <v>620.99339242993983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3.1584323141959962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3.1584323141959962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67.457294569478876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213.00000000000003</v>
      </c>
      <c r="AJ94" s="13">
        <f>AI94*VLOOKUP('Données projet'!$B$10,Paramètres!$A$1:$I$89,3,0)*VLOOKUP('Données projet'!$B$10,Paramètres!$A$1:$I$89,5,0)</f>
        <v>186.07680000000005</v>
      </c>
      <c r="AK94" s="13">
        <f t="shared" si="89"/>
        <v>46.671538591528673</v>
      </c>
      <c r="AL94" s="20">
        <f t="shared" si="58"/>
        <v>405.37002304691242</v>
      </c>
      <c r="AM94" s="59">
        <f t="shared" si="59"/>
        <v>689.3801031350016</v>
      </c>
      <c r="AN94" s="59">
        <f ca="1">AVERAGE(OFFSET($AM$3,0,0,'Données projet'!$E$10+1,1))-AVERAGE(OFFSET($H$3,0,0,'Données projet'!$E$10+1,1))</f>
        <v>273.89085939326111</v>
      </c>
      <c r="AO94" s="59">
        <f t="shared" si="90"/>
        <v>266.46247641705179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29.600817750955635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29.600817750955635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67.457294569478876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8.6509999999999998</v>
      </c>
      <c r="BD94" s="12">
        <f>IF('Données projet'!$A$88&gt;35,BD93+BC94-BL93,IF(A94&lt;'Données projet'!$A$88,$BA$205^A94,IF(A94='Données projet'!$A$88,'Données projet'!$B$88,BD93+BC94-BL93)))</f>
        <v>354.17700000000025</v>
      </c>
      <c r="BE94" s="13">
        <f>BD94*VLOOKUP('Données projet'!$B$11,Paramètres!$A$1:$I$89,3,0)*VLOOKUP('Données projet'!$B$11,Paramètres!$A$1:$I$89,5,0)</f>
        <v>337.03483320000021</v>
      </c>
      <c r="BF94" s="13">
        <f t="shared" si="91"/>
        <v>78.887012226883613</v>
      </c>
      <c r="BG94" s="20">
        <f t="shared" si="61"/>
        <v>724.39721411848916</v>
      </c>
      <c r="BH94" s="59">
        <f t="shared" si="62"/>
        <v>1008.4072942065784</v>
      </c>
      <c r="BI94" s="59">
        <f ca="1">AVERAGE(OFFSET($BH$3,0,0,'Données projet'!$E$11+1,1))-AVERAGE(OFFSET($H$3,0,0,'Données projet'!$E$11+1,1))</f>
        <v>674.33345465979289</v>
      </c>
      <c r="BJ94" s="59">
        <f t="shared" si="92"/>
        <v>206.09542990296671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78.403492119724945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78.403492119724945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67.457294569478876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8.6509999999999998</v>
      </c>
      <c r="BY94" s="12">
        <f>IF('Données projet'!$A$114&gt;35,BY93+BX94-CG93,IF(A94&lt;'Données projet'!$A$114,$BV$205^A94,IF(A94='Données projet'!$A$114,'Données projet'!$B$114,BY93+BX94-CG93)))</f>
        <v>354.17700000000025</v>
      </c>
      <c r="BZ94" s="13">
        <f>BY94*VLOOKUP('Données projet'!$B$12,Paramètres!$A$1:$I$89,3,0)*VLOOKUP('Données projet'!$B$12,Paramètres!$A$1:$I$89,5,0)</f>
        <v>403.33676760000031</v>
      </c>
      <c r="CA94" s="13">
        <f t="shared" si="93"/>
        <v>92.452816229362881</v>
      </c>
      <c r="CB94" s="20">
        <f t="shared" si="64"/>
        <v>863.50019183614086</v>
      </c>
      <c r="CC94" s="59">
        <f t="shared" si="65"/>
        <v>1147.51027192423</v>
      </c>
      <c r="CD94" s="59">
        <f ca="1">AVERAGE(OFFSET($CC$3,0,0,'Données projet'!$E$12+1,1))-AVERAGE(OFFSET($H$3,0,0,'Données projet'!$E$12+1,1))</f>
        <v>792.99561449396947</v>
      </c>
      <c r="CE94" s="59">
        <f t="shared" si="94"/>
        <v>236.67982295656702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93.827129913769184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93.827129913769184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67.457294569478876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8.6509999999999998</v>
      </c>
      <c r="CT94" s="12">
        <f>IF('Données projet'!$A$140&gt;35,CT93+CS94-DB93,IF(A94&lt;'Données projet'!$A$140,$CQ$205^A94,IF(A94='Données projet'!$A$140,'Données projet'!$B$140,CT93+CS94-DB93)))</f>
        <v>354.17700000000025</v>
      </c>
      <c r="CU94" s="17">
        <f>CT94*VLOOKUP('Données projet'!$B$13,Paramètres!$A$1:$I$89,3,0)*VLOOKUP('Données projet'!$B$13,Paramètres!$A$1:$I$89,5,0)</f>
        <v>386.76128400000022</v>
      </c>
      <c r="CV94" s="13">
        <f t="shared" si="95"/>
        <v>89.087484000435779</v>
      </c>
      <c r="CW94" s="20">
        <f t="shared" si="67"/>
        <v>828.76993760075936</v>
      </c>
      <c r="CX94" s="59">
        <f t="shared" si="68"/>
        <v>1112.7800176888486</v>
      </c>
      <c r="CY94" s="59">
        <f ca="1">AVERAGE(OFFSET($CX$3,0,0,'Données projet'!$E$13+1,1))-AVERAGE(OFFSET($H$3,0,0,'Données projet'!$E$13+1,1))</f>
        <v>763.36868301262712</v>
      </c>
      <c r="CZ94" s="59">
        <f t="shared" si="96"/>
        <v>229.04531240965548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89.971220465258114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89.971220465258114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67.457294569478876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3.2</v>
      </c>
      <c r="DO94" s="12">
        <f>IF('Données projet'!$A$166&gt;35,DO93+DN94-DW93,IF(A94&lt;'Données projet'!$A$166,$DL$205^A94,IF(A94='Données projet'!$A$166,'Données projet'!$B$166,DO93+DN94-DW93)))</f>
        <v>257.19999999999993</v>
      </c>
      <c r="DP94" s="17">
        <f>DO94*VLOOKUP('Données projet'!$B$14,Paramètres!$A$1:$I$89,3,0)*VLOOKUP('Données projet'!$B$14,Paramètres!$A$1:$I$89,5,0)</f>
        <v>224.68991999999997</v>
      </c>
      <c r="DQ94" s="13">
        <f t="shared" si="97"/>
        <v>55.132961900876232</v>
      </c>
      <c r="DR94" s="20">
        <f t="shared" si="70"/>
        <v>487.35818597735943</v>
      </c>
      <c r="DS94" s="59">
        <f t="shared" si="71"/>
        <v>771.36826606544855</v>
      </c>
      <c r="DT94" s="59">
        <f ca="1">AVERAGE(OFFSET($DS$3,0,0,'Données projet'!$E$14+1,1))-AVERAGE(OFFSET($H$3,0,0,'Données projet'!$E$14+1,1))</f>
        <v>396.6970447595329</v>
      </c>
      <c r="DU94" s="59">
        <f t="shared" si="98"/>
        <v>369.61271293069467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64.168217883827268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64.168217883827268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67.457294569478876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3</v>
      </c>
      <c r="EJ94" s="12">
        <f>IF('Données projet'!$A$192&gt;35,EJ93+EI94-ER93,IF(A94&lt;'Données projet'!$A$192,$EG$205^A94,IF(A94='Données projet'!$A$192,'Données projet'!$B$192,EJ93+EI94-ER93)))</f>
        <v>240</v>
      </c>
      <c r="EK94" s="17">
        <f>EJ94*VLOOKUP('Données projet'!$B$15,Paramètres!$A$1:$I$89,3,0)*VLOOKUP('Données projet'!$B$15,Paramètres!$A$1:$I$89,5,0)</f>
        <v>250.84800000000001</v>
      </c>
      <c r="EL94" s="13">
        <f t="shared" si="99"/>
        <v>60.767491486783541</v>
      </c>
      <c r="EM94" s="20">
        <f t="shared" si="73"/>
        <v>542.7303143394812</v>
      </c>
      <c r="EN94" s="59">
        <f t="shared" si="74"/>
        <v>826.74039442757044</v>
      </c>
      <c r="EO94" s="59">
        <f ca="1">AVERAGE(OFFSET($EN$3,0,0,'Données projet'!$E$15+1,1))-AVERAGE(OFFSET($H$3,0,0,'Données projet'!$E$15+1,1))</f>
        <v>431.09356354216391</v>
      </c>
      <c r="EP94" s="59">
        <f t="shared" si="100"/>
        <v>386.91437941921049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66.691958105053615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66.691958105053615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67.457294569478876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10.754999999999995</v>
      </c>
      <c r="FE94" s="12">
        <f>IF('Données projet'!$A$218&gt;35,FE93+FD94-FM93,IF(A94&lt;'Données projet'!$A$218,$FB$205^A94,IF(A94='Données projet'!$A$218,'Données projet'!$B$218,FE93+FD94-FM93)))</f>
        <v>418.87499999999972</v>
      </c>
      <c r="FF94" s="17">
        <f>FE94*VLOOKUP('Données projet'!$B$16,Paramètres!$A$1:$I$89,3,0)*VLOOKUP('Données projet'!$B$16,Paramètres!$A$1:$I$89,5,0)</f>
        <v>280.98134999999979</v>
      </c>
      <c r="FG94" s="13">
        <f t="shared" si="101"/>
        <v>67.17435409863252</v>
      </c>
      <c r="FH94" s="20">
        <f t="shared" si="76"/>
        <v>606.37118463845127</v>
      </c>
      <c r="FI94" s="59">
        <f t="shared" si="77"/>
        <v>890.38126472654039</v>
      </c>
      <c r="FJ94" s="59">
        <f ca="1">AVERAGE(OFFSET($FI$3,0,0,'Données projet'!$E$16+1,1))-AVERAGE(OFFSET($H$3,0,0,'Données projet'!$E$16+1,1))</f>
        <v>552.1327469597087</v>
      </c>
      <c r="FK94" s="59">
        <f t="shared" si="102"/>
        <v>208.33496548935977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115.99008365926964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115.99008365926964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67.457294569478876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13.211250000000007</v>
      </c>
      <c r="FZ94" s="12">
        <f>IF('Données projet'!$A$244&gt;35,FZ93+FY94-GH93,IF(A94&lt;'Données projet'!$A$244,$FW$205^A94,IF(A94='Données projet'!$A$244,'Données projet'!$B$244,FZ93+FY94-GH93)))</f>
        <v>492.38500000000062</v>
      </c>
      <c r="GA94" s="17">
        <f>FZ94*VLOOKUP('Données projet'!$B$17,Paramètres!$A$1:$I$89,3,0)*VLOOKUP('Données projet'!$B$17,Paramètres!$A$1:$I$89,5,0)</f>
        <v>230.43618000000029</v>
      </c>
      <c r="GB94" s="13">
        <f t="shared" si="103"/>
        <v>56.376983442883841</v>
      </c>
      <c r="GC94" s="20">
        <f t="shared" si="79"/>
        <v>499.53292632968987</v>
      </c>
      <c r="GD94" s="59">
        <f t="shared" si="80"/>
        <v>783.543006417779</v>
      </c>
      <c r="GE94" s="59">
        <f ca="1">AVERAGE(OFFSET($GD$3,0,0,'Données projet'!$E$17+1,1))-AVERAGE(OFFSET($H$3,0,0,'Données projet'!$E$17+1,1))</f>
        <v>337.47103484642059</v>
      </c>
      <c r="GF94" s="59">
        <f t="shared" si="104"/>
        <v>252.98767501756402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140.06212483767564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140.06212483767564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67.457294569478876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2.5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9.1666666666666661</v>
      </c>
      <c r="H95" s="66">
        <f t="shared" si="56"/>
        <v>220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67.5014048240607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369.00000000000011</v>
      </c>
      <c r="O95" s="13">
        <f>N95*VLOOKUP('Données projet'!$B$9,Paramètres!$A$1:$I$89,3,0)*VLOOKUP('Données projet'!$B$9,Paramètres!$A$1:$I$89,5,0)</f>
        <v>333.87120000000004</v>
      </c>
      <c r="P95" s="13">
        <f t="shared" si="87"/>
        <v>78.232360111376309</v>
      </c>
      <c r="Q95" s="20">
        <f t="shared" si="54"/>
        <v>717.74703386064709</v>
      </c>
      <c r="R95" s="59">
        <f t="shared" si="55"/>
        <v>1001.9188515488697</v>
      </c>
      <c r="S95" s="59">
        <f ca="1">AVERAGE(OFFSET($R$3,0,0,'Données projet'!$E$9+1,1))-AVERAGE(OFFSET($H$3,0,0,'Données projet'!$E$9+1,1))</f>
        <v>441.35963046694803</v>
      </c>
      <c r="T95" s="59">
        <f t="shared" si="88"/>
        <v>620.99339242993983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3.0964973829681028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3.0964973829681028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67.5014048240607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213.00000000000003</v>
      </c>
      <c r="AJ95" s="13">
        <f>AI95*VLOOKUP('Données projet'!$B$10,Paramètres!$A$1:$I$89,3,0)*VLOOKUP('Données projet'!$B$10,Paramètres!$A$1:$I$89,5,0)</f>
        <v>186.07680000000005</v>
      </c>
      <c r="AK95" s="13">
        <f t="shared" si="89"/>
        <v>46.671538591528673</v>
      </c>
      <c r="AL95" s="20">
        <f t="shared" si="58"/>
        <v>405.37002304691242</v>
      </c>
      <c r="AM95" s="59">
        <f t="shared" si="59"/>
        <v>689.541840735135</v>
      </c>
      <c r="AN95" s="59">
        <f ca="1">AVERAGE(OFFSET($AM$3,0,0,'Données projet'!$E$10+1,1))-AVERAGE(OFFSET($H$3,0,0,'Données projet'!$E$10+1,1))</f>
        <v>273.89085939326111</v>
      </c>
      <c r="AO95" s="59">
        <f t="shared" si="90"/>
        <v>266.46247641705179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29.020363769575468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29.020363769575468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67.5014048240607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8.6509999999999998</v>
      </c>
      <c r="BD95" s="12">
        <f>IF('Données projet'!$A$88&gt;35,BD94+BC95-BL94,IF(A95&lt;'Données projet'!$A$88,$BA$205^A95,IF(A95='Données projet'!$A$88,'Données projet'!$B$88,BD94+BC95-BL94)))</f>
        <v>362.82800000000026</v>
      </c>
      <c r="BE95" s="13">
        <f>BD95*VLOOKUP('Données projet'!$B$11,Paramètres!$A$1:$I$89,3,0)*VLOOKUP('Données projet'!$B$11,Paramètres!$A$1:$I$89,5,0)</f>
        <v>345.26712480000026</v>
      </c>
      <c r="BF95" s="13">
        <f t="shared" si="91"/>
        <v>80.587192214923689</v>
      </c>
      <c r="BG95" s="20">
        <f t="shared" si="61"/>
        <v>741.69626880099247</v>
      </c>
      <c r="BH95" s="59">
        <f t="shared" si="62"/>
        <v>1025.8680864892151</v>
      </c>
      <c r="BI95" s="59">
        <f ca="1">AVERAGE(OFFSET($BH$3,0,0,'Données projet'!$E$11+1,1))-AVERAGE(OFFSET($H$3,0,0,'Données projet'!$E$11+1,1))</f>
        <v>674.33345465979289</v>
      </c>
      <c r="BJ95" s="59">
        <f t="shared" si="92"/>
        <v>206.09542990296671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76.866047460665357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76.866047460665357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67.5014048240607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8.6509999999999998</v>
      </c>
      <c r="BY95" s="12">
        <f>IF('Données projet'!$A$114&gt;35,BY94+BX95-CG94,IF(A95&lt;'Données projet'!$A$114,$BV$205^A95,IF(A95='Données projet'!$A$114,'Données projet'!$B$114,BY94+BX95-CG94)))</f>
        <v>362.82800000000026</v>
      </c>
      <c r="BZ95" s="13">
        <f>BY95*VLOOKUP('Données projet'!$B$12,Paramètres!$A$1:$I$89,3,0)*VLOOKUP('Données projet'!$B$12,Paramètres!$A$1:$I$89,5,0)</f>
        <v>413.18852640000028</v>
      </c>
      <c r="CA95" s="13">
        <f t="shared" si="93"/>
        <v>94.445367646306295</v>
      </c>
      <c r="CB95" s="20">
        <f t="shared" si="64"/>
        <v>884.12903213065056</v>
      </c>
      <c r="CC95" s="59">
        <f t="shared" si="65"/>
        <v>1168.3008498188731</v>
      </c>
      <c r="CD95" s="59">
        <f ca="1">AVERAGE(OFFSET($CC$3,0,0,'Données projet'!$E$12+1,1))-AVERAGE(OFFSET($H$3,0,0,'Données projet'!$E$12+1,1))</f>
        <v>792.99561449396947</v>
      </c>
      <c r="CE95" s="59">
        <f t="shared" si="94"/>
        <v>236.67982295656702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91.987237125058527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91.987237125058527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67.5014048240607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8.6509999999999998</v>
      </c>
      <c r="CT95" s="12">
        <f>IF('Données projet'!$A$140&gt;35,CT94+CS95-DB94,IF(A95&lt;'Données projet'!$A$140,$CQ$205^A95,IF(A95='Données projet'!$A$140,'Données projet'!$B$140,CT94+CS95-DB94)))</f>
        <v>362.82800000000026</v>
      </c>
      <c r="CU95" s="17">
        <f>CT95*VLOOKUP('Données projet'!$B$13,Paramètres!$A$1:$I$89,3,0)*VLOOKUP('Données projet'!$B$13,Paramètres!$A$1:$I$89,5,0)</f>
        <v>396.20817600000026</v>
      </c>
      <c r="CV95" s="13">
        <f t="shared" si="95"/>
        <v>91.007505474271966</v>
      </c>
      <c r="CW95" s="20">
        <f t="shared" si="67"/>
        <v>848.56731190102403</v>
      </c>
      <c r="CX95" s="59">
        <f t="shared" si="68"/>
        <v>1132.7391295892467</v>
      </c>
      <c r="CY95" s="59">
        <f ca="1">AVERAGE(OFFSET($CX$3,0,0,'Données projet'!$E$13+1,1))-AVERAGE(OFFSET($H$3,0,0,'Données projet'!$E$13+1,1))</f>
        <v>763.36868301262712</v>
      </c>
      <c r="CZ95" s="59">
        <f t="shared" si="96"/>
        <v>229.04531240965548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88.206939708960235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88.206939708960235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67.5014048240607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3.2</v>
      </c>
      <c r="DO95" s="12">
        <f>IF('Données projet'!$A$166&gt;35,DO94+DN95-DW94,IF(A95&lt;'Données projet'!$A$166,$DL$205^A95,IF(A95='Données projet'!$A$166,'Données projet'!$B$166,DO94+DN95-DW94)))</f>
        <v>260.39999999999992</v>
      </c>
      <c r="DP95" s="17">
        <f>DO95*VLOOKUP('Données projet'!$B$14,Paramètres!$A$1:$I$89,3,0)*VLOOKUP('Données projet'!$B$14,Paramètres!$A$1:$I$89,5,0)</f>
        <v>227.48543999999993</v>
      </c>
      <c r="DQ95" s="13">
        <f t="shared" si="97"/>
        <v>55.738627496252377</v>
      </c>
      <c r="DR95" s="20">
        <f t="shared" si="70"/>
        <v>493.28191755597277</v>
      </c>
      <c r="DS95" s="59">
        <f t="shared" si="71"/>
        <v>777.45373524419529</v>
      </c>
      <c r="DT95" s="59">
        <f ca="1">AVERAGE(OFFSET($DS$3,0,0,'Données projet'!$E$14+1,1))-AVERAGE(OFFSET($H$3,0,0,'Données projet'!$E$14+1,1))</f>
        <v>396.6970447595329</v>
      </c>
      <c r="DU95" s="59">
        <f t="shared" si="98"/>
        <v>369.61271293069467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62.909918269873693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62.909918269873693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67.5014048240607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3</v>
      </c>
      <c r="EJ95" s="12">
        <f>IF('Données projet'!$A$192&gt;35,EJ94+EI95-ER94,IF(A95&lt;'Données projet'!$A$192,$EG$205^A95,IF(A95='Données projet'!$A$192,'Données projet'!$B$192,EJ94+EI95-ER94)))</f>
        <v>243</v>
      </c>
      <c r="EK95" s="17">
        <f>EJ95*VLOOKUP('Données projet'!$B$15,Paramètres!$A$1:$I$89,3,0)*VLOOKUP('Données projet'!$B$15,Paramètres!$A$1:$I$89,5,0)</f>
        <v>253.98360000000002</v>
      </c>
      <c r="EL95" s="13">
        <f t="shared" si="99"/>
        <v>61.438182405444294</v>
      </c>
      <c r="EM95" s="20">
        <f t="shared" si="73"/>
        <v>549.35960435614891</v>
      </c>
      <c r="EN95" s="59">
        <f t="shared" si="74"/>
        <v>833.53142204437154</v>
      </c>
      <c r="EO95" s="59">
        <f ca="1">AVERAGE(OFFSET($EN$3,0,0,'Données projet'!$E$15+1,1))-AVERAGE(OFFSET($H$3,0,0,'Données projet'!$E$15+1,1))</f>
        <v>431.09356354216391</v>
      </c>
      <c r="EP95" s="59">
        <f t="shared" si="100"/>
        <v>386.91437941921049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65.384169484691327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65.384169484691327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67.5014048240607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10.754999999999995</v>
      </c>
      <c r="FE95" s="12">
        <f>IF('Données projet'!$A$218&gt;35,FE94+FD95-FM94,IF(A95&lt;'Données projet'!$A$218,$FB$205^A95,IF(A95='Données projet'!$A$218,'Données projet'!$B$218,FE94+FD95-FM94)))</f>
        <v>429.62999999999971</v>
      </c>
      <c r="FF95" s="17">
        <f>FE95*VLOOKUP('Données projet'!$B$16,Paramètres!$A$1:$I$89,3,0)*VLOOKUP('Données projet'!$B$16,Paramètres!$A$1:$I$89,5,0)</f>
        <v>288.19580399999978</v>
      </c>
      <c r="FG95" s="13">
        <f t="shared" si="101"/>
        <v>68.6960989434167</v>
      </c>
      <c r="FH95" s="20">
        <f t="shared" si="76"/>
        <v>621.58673095978372</v>
      </c>
      <c r="FI95" s="59">
        <f t="shared" si="77"/>
        <v>905.75854864800635</v>
      </c>
      <c r="FJ95" s="59">
        <f ca="1">AVERAGE(OFFSET($FI$3,0,0,'Données projet'!$E$16+1,1))-AVERAGE(OFFSET($H$3,0,0,'Données projet'!$E$16+1,1))</f>
        <v>552.1327469597087</v>
      </c>
      <c r="FK95" s="59">
        <f t="shared" si="102"/>
        <v>208.33496548935977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113.71558886567672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113.71558886567672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67.5014048240607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13.211250000000007</v>
      </c>
      <c r="FZ95" s="12">
        <f>IF('Données projet'!$A$244&gt;35,FZ94+FY95-GH94,IF(A95&lt;'Données projet'!$A$244,$FW$205^A95,IF(A95='Données projet'!$A$244,'Données projet'!$B$244,FZ94+FY95-GH94)))</f>
        <v>505.59625000000062</v>
      </c>
      <c r="GA95" s="17">
        <f>FZ95*VLOOKUP('Données projet'!$B$17,Paramètres!$A$1:$I$89,3,0)*VLOOKUP('Données projet'!$B$17,Paramètres!$A$1:$I$89,5,0)</f>
        <v>236.61904500000028</v>
      </c>
      <c r="GB95" s="13">
        <f t="shared" si="103"/>
        <v>57.711501988331932</v>
      </c>
      <c r="GC95" s="20">
        <f t="shared" si="79"/>
        <v>512.62570267134527</v>
      </c>
      <c r="GD95" s="59">
        <f t="shared" si="80"/>
        <v>796.7975203595679</v>
      </c>
      <c r="GE95" s="59">
        <f ca="1">AVERAGE(OFFSET($GD$3,0,0,'Données projet'!$E$17+1,1))-AVERAGE(OFFSET($H$3,0,0,'Données projet'!$E$17+1,1))</f>
        <v>337.47103484642059</v>
      </c>
      <c r="GF95" s="59">
        <f t="shared" si="104"/>
        <v>252.98767501756402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137.31559199906951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137.31559199906951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67.5014048240607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2.5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9.1666666666666661</v>
      </c>
      <c r="H96" s="66">
        <f t="shared" si="56"/>
        <v>220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67.54474986434127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369.00000000000011</v>
      </c>
      <c r="O96" s="13">
        <f>N96*VLOOKUP('Données projet'!$B$9,Paramètres!$A$1:$I$89,3,0)*VLOOKUP('Données projet'!$B$9,Paramètres!$A$1:$I$89,5,0)</f>
        <v>333.87120000000004</v>
      </c>
      <c r="P96" s="13">
        <f t="shared" si="87"/>
        <v>78.232360111376309</v>
      </c>
      <c r="Q96" s="20">
        <f t="shared" si="54"/>
        <v>717.74703386064709</v>
      </c>
      <c r="R96" s="59">
        <f t="shared" si="55"/>
        <v>1002.0777833632317</v>
      </c>
      <c r="S96" s="59">
        <f ca="1">AVERAGE(OFFSET($R$3,0,0,'Données projet'!$E$9+1,1))-AVERAGE(OFFSET($H$3,0,0,'Données projet'!$E$9+1,1))</f>
        <v>441.35963046694803</v>
      </c>
      <c r="T96" s="59">
        <f t="shared" si="88"/>
        <v>620.99339242993983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3.0357769579650107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3.0357769579650107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67.54474986434127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213.00000000000003</v>
      </c>
      <c r="AJ96" s="13">
        <f>AI96*VLOOKUP('Données projet'!$B$10,Paramètres!$A$1:$I$89,3,0)*VLOOKUP('Données projet'!$B$10,Paramètres!$A$1:$I$89,5,0)</f>
        <v>186.07680000000005</v>
      </c>
      <c r="AK96" s="13">
        <f t="shared" si="89"/>
        <v>46.671538591528673</v>
      </c>
      <c r="AL96" s="20">
        <f t="shared" si="58"/>
        <v>405.37002304691242</v>
      </c>
      <c r="AM96" s="59">
        <f t="shared" si="59"/>
        <v>689.70077254949706</v>
      </c>
      <c r="AN96" s="59">
        <f ca="1">AVERAGE(OFFSET($AM$3,0,0,'Données projet'!$E$10+1,1))-AVERAGE(OFFSET($H$3,0,0,'Données projet'!$E$10+1,1))</f>
        <v>273.89085939326111</v>
      </c>
      <c r="AO96" s="59">
        <f t="shared" si="90"/>
        <v>266.46247641705179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28.451292136728195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28.451292136728195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67.54474986434127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8.6509999999999998</v>
      </c>
      <c r="BD96" s="12">
        <f>IF('Données projet'!$A$88&gt;35,BD95+BC96-BL95,IF(A96&lt;'Données projet'!$A$88,$BA$205^A96,IF(A96='Données projet'!$A$88,'Données projet'!$B$88,BD95+BC96-BL95)))</f>
        <v>371.47900000000027</v>
      </c>
      <c r="BE96" s="13">
        <f>BD96*VLOOKUP('Données projet'!$B$11,Paramètres!$A$1:$I$89,3,0)*VLOOKUP('Données projet'!$B$11,Paramètres!$A$1:$I$89,5,0)</f>
        <v>353.49941640000026</v>
      </c>
      <c r="BF96" s="13">
        <f t="shared" si="91"/>
        <v>82.282659670354974</v>
      </c>
      <c r="BG96" s="20">
        <f t="shared" si="61"/>
        <v>758.98711582253543</v>
      </c>
      <c r="BH96" s="59">
        <f t="shared" si="62"/>
        <v>1043.31786532512</v>
      </c>
      <c r="BI96" s="59">
        <f ca="1">AVERAGE(OFFSET($BH$3,0,0,'Données projet'!$E$11+1,1))-AVERAGE(OFFSET($H$3,0,0,'Données projet'!$E$11+1,1))</f>
        <v>674.33345465979289</v>
      </c>
      <c r="BJ96" s="59">
        <f t="shared" si="92"/>
        <v>206.09542990296671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75.358751153621284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75.358751153621284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67.54474986434127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8.6509999999999998</v>
      </c>
      <c r="BY96" s="12">
        <f>IF('Données projet'!$A$114&gt;35,BY95+BX96-CG95,IF(A96&lt;'Données projet'!$A$114,$BV$205^A96,IF(A96='Données projet'!$A$114,'Données projet'!$B$114,BY95+BX96-CG95)))</f>
        <v>371.47900000000027</v>
      </c>
      <c r="BZ96" s="13">
        <f>BY96*VLOOKUP('Données projet'!$B$12,Paramètres!$A$1:$I$89,3,0)*VLOOKUP('Données projet'!$B$12,Paramètres!$A$1:$I$89,5,0)</f>
        <v>423.04028520000037</v>
      </c>
      <c r="CA96" s="13">
        <f t="shared" si="93"/>
        <v>96.432396140033873</v>
      </c>
      <c r="CB96" s="20">
        <f t="shared" si="64"/>
        <v>904.74825333389288</v>
      </c>
      <c r="CC96" s="59">
        <f t="shared" si="65"/>
        <v>1189.0790028364775</v>
      </c>
      <c r="CD96" s="59">
        <f ca="1">AVERAGE(OFFSET($CC$3,0,0,'Données projet'!$E$12+1,1))-AVERAGE(OFFSET($H$3,0,0,'Données projet'!$E$12+1,1))</f>
        <v>792.99561449396947</v>
      </c>
      <c r="CE96" s="59">
        <f t="shared" si="94"/>
        <v>236.67982295656702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90.1834235117107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90.1834235117107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67.54474986434127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8.6509999999999998</v>
      </c>
      <c r="CT96" s="12">
        <f>IF('Données projet'!$A$140&gt;35,CT95+CS96-DB95,IF(A96&lt;'Données projet'!$A$140,$CQ$205^A96,IF(A96='Données projet'!$A$140,'Données projet'!$B$140,CT95+CS96-DB95)))</f>
        <v>371.47900000000027</v>
      </c>
      <c r="CU96" s="17">
        <f>CT96*VLOOKUP('Données projet'!$B$13,Paramètres!$A$1:$I$89,3,0)*VLOOKUP('Données projet'!$B$13,Paramètres!$A$1:$I$89,5,0)</f>
        <v>405.65506800000031</v>
      </c>
      <c r="CV96" s="13">
        <f t="shared" si="95"/>
        <v>92.922205062267096</v>
      </c>
      <c r="CW96" s="20">
        <f t="shared" si="67"/>
        <v>868.35541725011569</v>
      </c>
      <c r="CX96" s="59">
        <f t="shared" si="68"/>
        <v>1152.6861667527003</v>
      </c>
      <c r="CY96" s="59">
        <f ca="1">AVERAGE(OFFSET($CX$3,0,0,'Données projet'!$E$13+1,1))-AVERAGE(OFFSET($H$3,0,0,'Données projet'!$E$13+1,1))</f>
        <v>763.36868301262712</v>
      </c>
      <c r="CZ96" s="59">
        <f t="shared" si="96"/>
        <v>229.04531240965548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86.47725542218835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86.47725542218835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67.54474986434127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3.2</v>
      </c>
      <c r="DO96" s="12">
        <f>IF('Données projet'!$A$166&gt;35,DO95+DN96-DW95,IF(A96&lt;'Données projet'!$A$166,$DL$205^A96,IF(A96='Données projet'!$A$166,'Données projet'!$B$166,DO95+DN96-DW95)))</f>
        <v>263.59999999999991</v>
      </c>
      <c r="DP96" s="17">
        <f>DO96*VLOOKUP('Données projet'!$B$14,Paramètres!$A$1:$I$89,3,0)*VLOOKUP('Données projet'!$B$14,Paramètres!$A$1:$I$89,5,0)</f>
        <v>230.28095999999994</v>
      </c>
      <c r="DQ96" s="13">
        <f t="shared" si="97"/>
        <v>56.343427334913351</v>
      </c>
      <c r="DR96" s="20">
        <f t="shared" si="70"/>
        <v>499.20414127497389</v>
      </c>
      <c r="DS96" s="59">
        <f t="shared" si="71"/>
        <v>783.53489077755853</v>
      </c>
      <c r="DT96" s="59">
        <f ca="1">AVERAGE(OFFSET($DS$3,0,0,'Données projet'!$E$14+1,1))-AVERAGE(OFFSET($H$3,0,0,'Données projet'!$E$14+1,1))</f>
        <v>396.6970447595329</v>
      </c>
      <c r="DU96" s="59">
        <f t="shared" si="98"/>
        <v>369.61271293069467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61.676293143862765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61.676293143862765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67.54474986434127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3</v>
      </c>
      <c r="EJ96" s="12">
        <f>IF('Données projet'!$A$192&gt;35,EJ95+EI96-ER95,IF(A96&lt;'Données projet'!$A$192,$EG$205^A96,IF(A96='Données projet'!$A$192,'Données projet'!$B$192,EJ95+EI96-ER95)))</f>
        <v>246</v>
      </c>
      <c r="EK96" s="17">
        <f>EJ96*VLOOKUP('Données projet'!$B$15,Paramètres!$A$1:$I$89,3,0)*VLOOKUP('Données projet'!$B$15,Paramètres!$A$1:$I$89,5,0)</f>
        <v>257.11920000000003</v>
      </c>
      <c r="EL96" s="13">
        <f t="shared" si="99"/>
        <v>62.107910182723955</v>
      </c>
      <c r="EM96" s="20">
        <f t="shared" si="73"/>
        <v>555.98721690157754</v>
      </c>
      <c r="EN96" s="59">
        <f t="shared" si="74"/>
        <v>840.31796640416223</v>
      </c>
      <c r="EO96" s="59">
        <f ca="1">AVERAGE(OFFSET($EN$3,0,0,'Données projet'!$E$15+1,1))-AVERAGE(OFFSET($H$3,0,0,'Données projet'!$E$15+1,1))</f>
        <v>431.09356354216391</v>
      </c>
      <c r="EP96" s="59">
        <f t="shared" si="100"/>
        <v>386.91437941921049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64.102025801502052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64.102025801502052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67.54474986434127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10.754999999999995</v>
      </c>
      <c r="FE96" s="12">
        <f>IF('Données projet'!$A$218&gt;35,FE95+FD96-FM95,IF(A96&lt;'Données projet'!$A$218,$FB$205^A96,IF(A96='Données projet'!$A$218,'Données projet'!$B$218,FE95+FD96-FM95)))</f>
        <v>440.38499999999971</v>
      </c>
      <c r="FF96" s="17">
        <f>FE96*VLOOKUP('Données projet'!$B$16,Paramètres!$A$1:$I$89,3,0)*VLOOKUP('Données projet'!$B$16,Paramètres!$A$1:$I$89,5,0)</f>
        <v>295.41025799999983</v>
      </c>
      <c r="FG96" s="13">
        <f t="shared" si="101"/>
        <v>70.213415600813335</v>
      </c>
      <c r="FH96" s="20">
        <f t="shared" si="76"/>
        <v>636.79456485474964</v>
      </c>
      <c r="FI96" s="59">
        <f t="shared" si="77"/>
        <v>921.12531435733422</v>
      </c>
      <c r="FJ96" s="59">
        <f ca="1">AVERAGE(OFFSET($FI$3,0,0,'Données projet'!$E$16+1,1))-AVERAGE(OFFSET($H$3,0,0,'Données projet'!$E$16+1,1))</f>
        <v>552.1327469597087</v>
      </c>
      <c r="FK96" s="59">
        <f t="shared" si="102"/>
        <v>208.33496548935977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111.48569552768132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111.48569552768132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67.54474986434127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13.211250000000007</v>
      </c>
      <c r="FZ96" s="12">
        <f>IF('Données projet'!$A$244&gt;35,FZ95+FY96-GH95,IF(A96&lt;'Données projet'!$A$244,$FW$205^A96,IF(A96='Données projet'!$A$244,'Données projet'!$B$244,FZ95+FY96-GH95)))</f>
        <v>518.80750000000057</v>
      </c>
      <c r="GA96" s="17">
        <f>FZ96*VLOOKUP('Données projet'!$B$17,Paramètres!$A$1:$I$89,3,0)*VLOOKUP('Données projet'!$B$17,Paramètres!$A$1:$I$89,5,0)</f>
        <v>242.80191000000028</v>
      </c>
      <c r="GB96" s="13">
        <f t="shared" si="103"/>
        <v>59.041967225867971</v>
      </c>
      <c r="GC96" s="20">
        <f t="shared" si="79"/>
        <v>525.71141950172057</v>
      </c>
      <c r="GD96" s="59">
        <f t="shared" si="80"/>
        <v>810.04216900430515</v>
      </c>
      <c r="GE96" s="59">
        <f ca="1">AVERAGE(OFFSET($GD$3,0,0,'Données projet'!$E$17+1,1))-AVERAGE(OFFSET($H$3,0,0,'Données projet'!$E$17+1,1))</f>
        <v>337.47103484642059</v>
      </c>
      <c r="GF96" s="59">
        <f t="shared" si="104"/>
        <v>252.98767501756402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134.62291699420882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134.62291699420882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67.54474986434127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2.5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9.1666666666666661</v>
      </c>
      <c r="H97" s="66">
        <f t="shared" si="56"/>
        <v>220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67.58734296507798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369.00000000000011</v>
      </c>
      <c r="O97" s="13">
        <f>N97*VLOOKUP('Données projet'!$B$9,Paramètres!$A$1:$I$89,3,0)*VLOOKUP('Données projet'!$B$9,Paramètres!$A$1:$I$89,5,0)</f>
        <v>333.87120000000004</v>
      </c>
      <c r="P97" s="13">
        <f t="shared" si="87"/>
        <v>78.232360111376309</v>
      </c>
      <c r="Q97" s="20">
        <f t="shared" si="54"/>
        <v>717.74703386064709</v>
      </c>
      <c r="R97" s="59">
        <f t="shared" si="55"/>
        <v>1002.2339580659329</v>
      </c>
      <c r="S97" s="59">
        <f ca="1">AVERAGE(OFFSET($R$3,0,0,'Données projet'!$E$9+1,1))-AVERAGE(OFFSET($H$3,0,0,'Données projet'!$E$9+1,1))</f>
        <v>441.35963046694803</v>
      </c>
      <c r="T97" s="59">
        <f t="shared" si="88"/>
        <v>620.99339242993983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2.9762472234604269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2.9762472234604269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67.58734296507798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213.00000000000003</v>
      </c>
      <c r="AJ97" s="13">
        <f>AI97*VLOOKUP('Données projet'!$B$10,Paramètres!$A$1:$I$89,3,0)*VLOOKUP('Données projet'!$B$10,Paramètres!$A$1:$I$89,5,0)</f>
        <v>186.07680000000005</v>
      </c>
      <c r="AK97" s="13">
        <f t="shared" si="89"/>
        <v>46.671538591528673</v>
      </c>
      <c r="AL97" s="20">
        <f t="shared" si="58"/>
        <v>405.37002304691242</v>
      </c>
      <c r="AM97" s="59">
        <f t="shared" si="59"/>
        <v>689.85694725219832</v>
      </c>
      <c r="AN97" s="59">
        <f ca="1">AVERAGE(OFFSET($AM$3,0,0,'Données projet'!$E$10+1,1))-AVERAGE(OFFSET($H$3,0,0,'Données projet'!$E$10+1,1))</f>
        <v>273.89085939326111</v>
      </c>
      <c r="AO97" s="59">
        <f t="shared" si="90"/>
        <v>266.46247641705179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27.893379651501636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27.893379651501636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67.58734296507798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8.6509999999999998</v>
      </c>
      <c r="BC97" s="12">
        <f t="array" ref="BC97">INDEX(BB:BB,MIN(IF(ISNUMBER(BB97:BB293),ROW(BB97:BB293),"")))</f>
        <v>8.6509999999999998</v>
      </c>
      <c r="BD97" s="12">
        <f>IF('Données projet'!$A$88&gt;35,BD96+BC97-BL96,IF(A97&lt;'Données projet'!$A$88,$BA$205^A97,IF(A97='Données projet'!$A$88,'Données projet'!$B$88,BD96+BC97-BL96)))</f>
        <v>380.13000000000028</v>
      </c>
      <c r="BE97" s="13">
        <f>BD97*VLOOKUP('Données projet'!$B$11,Paramètres!$A$1:$I$89,3,0)*VLOOKUP('Données projet'!$B$11,Paramètres!$A$1:$I$89,5,0)</f>
        <v>361.73170800000025</v>
      </c>
      <c r="BF97" s="13">
        <f t="shared" si="91"/>
        <v>83.973536969416926</v>
      </c>
      <c r="BG97" s="20">
        <f t="shared" si="61"/>
        <v>776.26996832173484</v>
      </c>
      <c r="BH97" s="59">
        <f t="shared" si="62"/>
        <v>1060.7568925270207</v>
      </c>
      <c r="BI97" s="59">
        <f ca="1">AVERAGE(OFFSET($BH$3,0,0,'Données projet'!$E$11+1,1))-AVERAGE(OFFSET($H$3,0,0,'Données projet'!$E$11+1,1))</f>
        <v>674.33345465979289</v>
      </c>
      <c r="BJ97" s="59">
        <f t="shared" si="92"/>
        <v>206.09542990296671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0.43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101.85856347268971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101.85856347268971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67.58734296507798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380.13</v>
      </c>
      <c r="BW97" s="12">
        <f>VLOOKUP(A97,'Données projet'!$A$113:$I$133,9,0)</f>
        <v>8.6509999999999998</v>
      </c>
      <c r="BX97" s="12">
        <f t="array" ref="BX97">INDEX(BW:BW,MIN(IF(ISNUMBER(BW97:BW293),ROW(BW97:BW293),"")))</f>
        <v>8.6509999999999998</v>
      </c>
      <c r="BY97" s="12">
        <f>IF('Données projet'!$A$114&gt;35,BY96+BX97-CG96,IF(A97&lt;'Données projet'!$A$114,$BV$205^A97,IF(A97='Données projet'!$A$114,'Données projet'!$B$114,BY96+BX97-CG96)))</f>
        <v>380.13000000000028</v>
      </c>
      <c r="BZ97" s="13">
        <f>BY97*VLOOKUP('Données projet'!$B$12,Paramètres!$A$1:$I$89,3,0)*VLOOKUP('Données projet'!$B$12,Paramètres!$A$1:$I$89,5,0)</f>
        <v>432.89204400000034</v>
      </c>
      <c r="CA97" s="13">
        <f t="shared" si="93"/>
        <v>98.41404513121347</v>
      </c>
      <c r="CB97" s="20">
        <f t="shared" si="64"/>
        <v>925.35810523686405</v>
      </c>
      <c r="CC97" s="59">
        <f t="shared" si="65"/>
        <v>1209.84502944215</v>
      </c>
      <c r="CD97" s="59">
        <f ca="1">AVERAGE(OFFSET($CC$3,0,0,'Données projet'!$E$12+1,1))-AVERAGE(OFFSET($H$3,0,0,'Données projet'!$E$12+1,1))</f>
        <v>792.99561449396947</v>
      </c>
      <c r="CE97" s="59">
        <f t="shared" si="94"/>
        <v>236.67982295656702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61.85</v>
      </c>
      <c r="CH97" s="16">
        <f>IF(ISNA(VLOOKUP(A97,'Données projet'!$A$113:$I$133,5,0)),0%,VLOOKUP(A97,'Données projet'!$A$113:$I$133,5,0)*VLOOKUP('Données projet'!$B$12,Paramètres!$A$1:$I$89,7,0))</f>
        <v>0.43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121.8963136640385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121.8963136640385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67.58734296507798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380.13</v>
      </c>
      <c r="CR97" s="12">
        <f>VLOOKUP(A97,'Données projet'!$A$139:$I$159,9,0)</f>
        <v>8.6509999999999998</v>
      </c>
      <c r="CS97" s="12">
        <f t="array" ref="CS97">INDEX(CR:CR,MIN(IF(ISNUMBER(CR97:CR293),ROW(CR97:CR293),"")))</f>
        <v>8.6509999999999998</v>
      </c>
      <c r="CT97" s="12">
        <f>IF('Données projet'!$A$140&gt;35,CT96+CS97-DB96,IF(A97&lt;'Données projet'!$A$140,$CQ$205^A97,IF(A97='Données projet'!$A$140,'Données projet'!$B$140,CT96+CS97-DB96)))</f>
        <v>380.13000000000028</v>
      </c>
      <c r="CU97" s="17">
        <f>CT97*VLOOKUP('Données projet'!$B$13,Paramètres!$A$1:$I$89,3,0)*VLOOKUP('Données projet'!$B$13,Paramètres!$A$1:$I$89,5,0)</f>
        <v>415.1019600000003</v>
      </c>
      <c r="CV97" s="13">
        <f t="shared" si="95"/>
        <v>94.831720964500249</v>
      </c>
      <c r="CW97" s="20">
        <f t="shared" si="67"/>
        <v>888.13449434650511</v>
      </c>
      <c r="CX97" s="59">
        <f t="shared" si="68"/>
        <v>1172.6214185517911</v>
      </c>
      <c r="CY97" s="59">
        <f ca="1">AVERAGE(OFFSET($CX$3,0,0,'Données projet'!$E$13+1,1))-AVERAGE(OFFSET($H$3,0,0,'Données projet'!$E$13+1,1))</f>
        <v>763.36868301262712</v>
      </c>
      <c r="CZ97" s="59">
        <f t="shared" si="96"/>
        <v>229.04531240965548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61.85</v>
      </c>
      <c r="DC97" s="16">
        <f>IF(ISNA(VLOOKUP(A97,'Données projet'!$A$139:$I$159,5,0)),0%,VLOOKUP(A97,'Données projet'!$A$139:$I$159,5,0)*VLOOKUP('Données projet'!$B$13,Paramètres!$A$1:$I$89,7,0))</f>
        <v>0.43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116.88687611620129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116.88687611620129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67.58734296507798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3.2</v>
      </c>
      <c r="DO97" s="12">
        <f>IF('Données projet'!$A$166&gt;35,DO96+DN97-DW96,IF(A97&lt;'Données projet'!$A$166,$DL$205^A97,IF(A97='Données projet'!$A$166,'Données projet'!$B$166,DO96+DN97-DW96)))</f>
        <v>266.7999999999999</v>
      </c>
      <c r="DP97" s="17">
        <f>DO97*VLOOKUP('Données projet'!$B$14,Paramètres!$A$1:$I$89,3,0)*VLOOKUP('Données projet'!$B$14,Paramètres!$A$1:$I$89,5,0)</f>
        <v>233.07647999999995</v>
      </c>
      <c r="DQ97" s="13">
        <f t="shared" si="97"/>
        <v>56.947373142454879</v>
      </c>
      <c r="DR97" s="20">
        <f t="shared" si="70"/>
        <v>505.12487755644207</v>
      </c>
      <c r="DS97" s="59">
        <f t="shared" si="71"/>
        <v>789.61180176172797</v>
      </c>
      <c r="DT97" s="59">
        <f ca="1">AVERAGE(OFFSET($DS$3,0,0,'Données projet'!$E$14+1,1))-AVERAGE(OFFSET($H$3,0,0,'Données projet'!$E$14+1,1))</f>
        <v>396.6970447595329</v>
      </c>
      <c r="DU97" s="59">
        <f t="shared" si="98"/>
        <v>369.61271293069467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60.466858654135883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60.466858654135883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67.58734296507798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3</v>
      </c>
      <c r="EJ97" s="12">
        <f>IF('Données projet'!$A$192&gt;35,EJ96+EI97-ER96,IF(A97&lt;'Données projet'!$A$192,$EG$205^A97,IF(A97='Données projet'!$A$192,'Données projet'!$B$192,EJ96+EI97-ER96)))</f>
        <v>249</v>
      </c>
      <c r="EK97" s="17">
        <f>EJ97*VLOOKUP('Données projet'!$B$15,Paramètres!$A$1:$I$89,3,0)*VLOOKUP('Données projet'!$B$15,Paramètres!$A$1:$I$89,5,0)</f>
        <v>260.25480000000005</v>
      </c>
      <c r="EL97" s="13">
        <f t="shared" si="99"/>
        <v>62.776687922790821</v>
      </c>
      <c r="EM97" s="20">
        <f t="shared" si="73"/>
        <v>562.61317479886077</v>
      </c>
      <c r="EN97" s="59">
        <f t="shared" si="74"/>
        <v>847.10009900414661</v>
      </c>
      <c r="EO97" s="59">
        <f ca="1">AVERAGE(OFFSET($EN$3,0,0,'Données projet'!$E$15+1,1))-AVERAGE(OFFSET($H$3,0,0,'Données projet'!$E$15+1,1))</f>
        <v>431.09356354216391</v>
      </c>
      <c r="EP97" s="59">
        <f t="shared" si="100"/>
        <v>386.91437941921049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62.845024173909692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62.845024173909692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67.58734296507798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10.754999999999995</v>
      </c>
      <c r="FE97" s="12">
        <f>IF('Données projet'!$A$218&gt;35,FE96+FD97-FM96,IF(A97&lt;'Données projet'!$A$218,$FB$205^A97,IF(A97='Données projet'!$A$218,'Données projet'!$B$218,FE96+FD97-FM96)))</f>
        <v>451.1399999999997</v>
      </c>
      <c r="FF97" s="17">
        <f>FE97*VLOOKUP('Données projet'!$B$16,Paramètres!$A$1:$I$89,3,0)*VLOOKUP('Données projet'!$B$16,Paramètres!$A$1:$I$89,5,0)</f>
        <v>302.62471199999982</v>
      </c>
      <c r="FG97" s="13">
        <f t="shared" si="101"/>
        <v>71.726424655991735</v>
      </c>
      <c r="FH97" s="20">
        <f t="shared" si="76"/>
        <v>651.9948963425187</v>
      </c>
      <c r="FI97" s="59">
        <f t="shared" si="77"/>
        <v>936.48182054780455</v>
      </c>
      <c r="FJ97" s="59">
        <f ca="1">AVERAGE(OFFSET($FI$3,0,0,'Données projet'!$E$16+1,1))-AVERAGE(OFFSET($H$3,0,0,'Données projet'!$E$16+1,1))</f>
        <v>552.1327469597087</v>
      </c>
      <c r="FK97" s="59">
        <f t="shared" si="102"/>
        <v>208.33496548935977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109.29952903794336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109.29952903794336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67.58734296507798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13.211250000000007</v>
      </c>
      <c r="FZ97" s="12">
        <f>IF('Données projet'!$A$244&gt;35,FZ96+FY97-GH96,IF(A97&lt;'Données projet'!$A$244,$FW$205^A97,IF(A97='Données projet'!$A$244,'Données projet'!$B$244,FZ96+FY97-GH96)))</f>
        <v>532.01875000000064</v>
      </c>
      <c r="GA97" s="17">
        <f>FZ97*VLOOKUP('Données projet'!$B$17,Paramètres!$A$1:$I$89,3,0)*VLOOKUP('Données projet'!$B$17,Paramètres!$A$1:$I$89,5,0)</f>
        <v>248.9847750000003</v>
      </c>
      <c r="GB97" s="13">
        <f t="shared" si="103"/>
        <v>60.368494240456918</v>
      </c>
      <c r="GC97" s="20">
        <f t="shared" si="79"/>
        <v>538.79027726046297</v>
      </c>
      <c r="GD97" s="59">
        <f t="shared" si="80"/>
        <v>823.27720146574893</v>
      </c>
      <c r="GE97" s="59">
        <f ca="1">AVERAGE(OFFSET($GD$3,0,0,'Données projet'!$E$17+1,1))-AVERAGE(OFFSET($H$3,0,0,'Données projet'!$E$17+1,1))</f>
        <v>337.47103484642059</v>
      </c>
      <c r="GF97" s="59">
        <f t="shared" si="104"/>
        <v>252.98767501756402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131.98304370382388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131.98304370382388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67.58734296507798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2.5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9.1666666666666661</v>
      </c>
      <c r="H98" s="66">
        <f t="shared" si="56"/>
        <v>220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67.629197170740809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369.00000000000011</v>
      </c>
      <c r="O98" s="13">
        <f>N98*VLOOKUP('Données projet'!$B$9,Paramètres!$A$1:$I$89,3,0)*VLOOKUP('Données projet'!$B$9,Paramètres!$A$1:$I$89,5,0)</f>
        <v>333.87120000000004</v>
      </c>
      <c r="P98" s="13">
        <f t="shared" si="87"/>
        <v>78.232360111376309</v>
      </c>
      <c r="Q98" s="20">
        <f t="shared" si="54"/>
        <v>717.74703386064709</v>
      </c>
      <c r="R98" s="59">
        <f t="shared" si="55"/>
        <v>1002.3874234866967</v>
      </c>
      <c r="S98" s="59">
        <f ca="1">AVERAGE(OFFSET($R$3,0,0,'Données projet'!$E$9+1,1))-AVERAGE(OFFSET($H$3,0,0,'Données projet'!$E$9+1,1))</f>
        <v>441.35963046694803</v>
      </c>
      <c r="T98" s="59">
        <f t="shared" si="88"/>
        <v>620.99339242993983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2.9178848307399252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2.9178848307399252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67.629197170740809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213.00000000000003</v>
      </c>
      <c r="AJ98" s="13">
        <f>AI98*VLOOKUP('Données projet'!$B$10,Paramètres!$A$1:$I$89,3,0)*VLOOKUP('Données projet'!$B$10,Paramètres!$A$1:$I$89,5,0)</f>
        <v>186.07680000000005</v>
      </c>
      <c r="AK98" s="13">
        <f t="shared" si="89"/>
        <v>46.671538591528673</v>
      </c>
      <c r="AL98" s="20">
        <f t="shared" si="58"/>
        <v>405.37002304691242</v>
      </c>
      <c r="AM98" s="59">
        <f t="shared" si="59"/>
        <v>690.01041267296205</v>
      </c>
      <c r="AN98" s="59">
        <f ca="1">AVERAGE(OFFSET($AM$3,0,0,'Données projet'!$E$10+1,1))-AVERAGE(OFFSET($H$3,0,0,'Données projet'!$E$10+1,1))</f>
        <v>273.89085939326111</v>
      </c>
      <c r="AO98" s="59">
        <f t="shared" si="90"/>
        <v>266.46247641705179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27.346407489817356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27.346407489817356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67.629197170740809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8.3920000000000012</v>
      </c>
      <c r="BD98" s="12">
        <f>IF('Données projet'!$A$88&gt;35,BD97+BC98-BL97,IF(A98&lt;'Données projet'!$A$88,$BA$205^A98,IF(A98='Données projet'!$A$88,'Données projet'!$B$88,BD97+BC98-BL97)))</f>
        <v>326.67200000000025</v>
      </c>
      <c r="BE98" s="13">
        <f>BD98*VLOOKUP('Données projet'!$B$11,Paramètres!$A$1:$I$89,3,0)*VLOOKUP('Données projet'!$B$11,Paramètres!$A$1:$I$89,5,0)</f>
        <v>310.86107520000024</v>
      </c>
      <c r="BF98" s="13">
        <f t="shared" si="91"/>
        <v>73.448627904500142</v>
      </c>
      <c r="BG98" s="20">
        <f t="shared" si="61"/>
        <v>669.33939957367147</v>
      </c>
      <c r="BH98" s="59">
        <f t="shared" si="62"/>
        <v>953.97978919972115</v>
      </c>
      <c r="BI98" s="59">
        <f ca="1">AVERAGE(OFFSET($BH$3,0,0,'Données projet'!$E$11+1,1))-AVERAGE(OFFSET($H$3,0,0,'Données projet'!$E$11+1,1))</f>
        <v>674.33345465979289</v>
      </c>
      <c r="BJ98" s="59">
        <f t="shared" si="92"/>
        <v>206.09542990296671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99.861179170579391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99.861179170579391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67.629197170740809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8.3920000000000012</v>
      </c>
      <c r="BY98" s="12">
        <f>IF('Données projet'!$A$114&gt;35,BY97+BX98-CG97,IF(A98&lt;'Données projet'!$A$114,$BV$205^A98,IF(A98='Données projet'!$A$114,'Données projet'!$B$114,BY97+BX98-CG97)))</f>
        <v>326.67200000000025</v>
      </c>
      <c r="BZ98" s="13">
        <f>BY98*VLOOKUP('Données projet'!$B$12,Paramètres!$A$1:$I$89,3,0)*VLOOKUP('Données projet'!$B$12,Paramètres!$A$1:$I$89,5,0)</f>
        <v>372.0140736000003</v>
      </c>
      <c r="CA98" s="13">
        <f t="shared" si="93"/>
        <v>86.079220219719346</v>
      </c>
      <c r="CB98" s="20">
        <f t="shared" si="64"/>
        <v>797.845820069345</v>
      </c>
      <c r="CC98" s="59">
        <f t="shared" si="65"/>
        <v>1082.4862096953946</v>
      </c>
      <c r="CD98" s="59">
        <f ca="1">AVERAGE(OFFSET($CC$3,0,0,'Données projet'!$E$12+1,1))-AVERAGE(OFFSET($H$3,0,0,'Données projet'!$E$12+1,1))</f>
        <v>792.99561449396947</v>
      </c>
      <c r="CE98" s="59">
        <f t="shared" si="94"/>
        <v>236.67982295656702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119.50600130249664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119.50600130249664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67.629197170740809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8.3920000000000012</v>
      </c>
      <c r="CT98" s="12">
        <f>IF('Données projet'!$A$140&gt;35,CT97+CS98-DB97,IF(A98&lt;'Données projet'!$A$140,$CQ$205^A98,IF(A98='Données projet'!$A$140,'Données projet'!$B$140,CT97+CS98-DB97)))</f>
        <v>326.67200000000025</v>
      </c>
      <c r="CU98" s="17">
        <f>CT98*VLOOKUP('Données projet'!$B$13,Paramètres!$A$1:$I$89,3,0)*VLOOKUP('Données projet'!$B$13,Paramètres!$A$1:$I$89,5,0)</f>
        <v>356.72582400000027</v>
      </c>
      <c r="CV98" s="13">
        <f t="shared" si="95"/>
        <v>82.945890313060232</v>
      </c>
      <c r="CW98" s="20">
        <f t="shared" si="67"/>
        <v>765.76156909524707</v>
      </c>
      <c r="CX98" s="59">
        <f t="shared" si="68"/>
        <v>1050.4019587212968</v>
      </c>
      <c r="CY98" s="59">
        <f ca="1">AVERAGE(OFFSET($CX$3,0,0,'Données projet'!$E$13+1,1))-AVERAGE(OFFSET($H$3,0,0,'Données projet'!$E$13+1,1))</f>
        <v>763.36868301262712</v>
      </c>
      <c r="CZ98" s="59">
        <f t="shared" si="96"/>
        <v>229.04531240965548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114.59479576951732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114.59479576951732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67.629197170740809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270</v>
      </c>
      <c r="DM98" s="12">
        <f>VLOOKUP(A98,'Données projet'!$A$165:$I$185,9,0)</f>
        <v>3.2</v>
      </c>
      <c r="DN98" s="12">
        <f t="array" ref="DN98">INDEX(DM:DM,MIN(IF(ISNUMBER(DM98:DM294),ROW(DM98:DM294),"")))</f>
        <v>3.2</v>
      </c>
      <c r="DO98" s="12">
        <f>IF('Données projet'!$A$166&gt;35,DO97+DN98-DW97,IF(A98&lt;'Données projet'!$A$166,$DL$205^A98,IF(A98='Données projet'!$A$166,'Données projet'!$B$166,DO97+DN98-DW97)))</f>
        <v>269.99999999999989</v>
      </c>
      <c r="DP98" s="17">
        <f>DO98*VLOOKUP('Données projet'!$B$14,Paramètres!$A$1:$I$89,3,0)*VLOOKUP('Données projet'!$B$14,Paramètres!$A$1:$I$89,5,0)</f>
        <v>235.87199999999996</v>
      </c>
      <c r="DQ98" s="13">
        <f t="shared" si="97"/>
        <v>57.550476347015277</v>
      </c>
      <c r="DR98" s="20">
        <f t="shared" si="70"/>
        <v>511.04414630438487</v>
      </c>
      <c r="DS98" s="59">
        <f t="shared" si="71"/>
        <v>795.68453593043455</v>
      </c>
      <c r="DT98" s="59">
        <f ca="1">AVERAGE(OFFSET($DS$3,0,0,'Données projet'!$E$14+1,1))-AVERAGE(OFFSET($H$3,0,0,'Données projet'!$E$14+1,1))</f>
        <v>396.6970447595329</v>
      </c>
      <c r="DU98" s="59">
        <f t="shared" si="98"/>
        <v>369.61271293069467</v>
      </c>
      <c r="DV98" s="15">
        <f>IF(ISNA(VLOOKUP(A98,'Données projet'!$A$165:$I$185,3,0)),0,VLOOKUP(A98,'Données projet'!$A$165:$I$185,3,0))</f>
        <v>17</v>
      </c>
      <c r="DW98" s="15">
        <f>IF(ISNA(VLOOKUP(A98,'Données projet'!$A$165:$I$185,4,0)),0,VLOOKUP(A98,'Données projet'!$A$165:$I$185,4,0))</f>
        <v>13</v>
      </c>
      <c r="DX98" s="16">
        <f>IF(ISNA(VLOOKUP(A98,'Données projet'!$A$165:$I$185,5,0)),0%,VLOOKUP(A98,'Données projet'!$A$165:$I$185,5,0)*VLOOKUP('Données projet'!$B$14,Paramètres!$A$1:$I$89,7,0))</f>
        <v>0.43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64.679621019770664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64.679621019770664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67.629197170740809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252</v>
      </c>
      <c r="EH98" s="12">
        <f>VLOOKUP(A98,'Données projet'!$A$191:$I$211,9,0)</f>
        <v>3</v>
      </c>
      <c r="EI98" s="12">
        <f t="array" ref="EI98">INDEX(EH:EH,MIN(IF(ISNUMBER(EH98:EH294),ROW(EH98:EH294),"")))</f>
        <v>3</v>
      </c>
      <c r="EJ98" s="12">
        <f>IF('Données projet'!$A$192&gt;35,EJ97+EI98-ER97,IF(A98&lt;'Données projet'!$A$192,$EG$205^A98,IF(A98='Données projet'!$A$192,'Données projet'!$B$192,EJ97+EI98-ER97)))</f>
        <v>252</v>
      </c>
      <c r="EK98" s="17">
        <f>EJ98*VLOOKUP('Données projet'!$B$15,Paramètres!$A$1:$I$89,3,0)*VLOOKUP('Données projet'!$B$15,Paramètres!$A$1:$I$89,5,0)</f>
        <v>263.3904</v>
      </c>
      <c r="EL98" s="13">
        <f t="shared" si="99"/>
        <v>63.444528395882578</v>
      </c>
      <c r="EM98" s="20">
        <f t="shared" si="73"/>
        <v>569.23750028949542</v>
      </c>
      <c r="EN98" s="59">
        <f t="shared" si="74"/>
        <v>853.87788991554498</v>
      </c>
      <c r="EO98" s="59">
        <f ca="1">AVERAGE(OFFSET($EN$3,0,0,'Données projet'!$E$15+1,1))-AVERAGE(OFFSET($H$3,0,0,'Données projet'!$E$15+1,1))</f>
        <v>431.09356354216391</v>
      </c>
      <c r="EP98" s="59">
        <f t="shared" si="100"/>
        <v>386.91437941921049</v>
      </c>
      <c r="EQ98" s="15">
        <f>IF(ISNA(VLOOKUP(A98,'Données projet'!$A$191:$I$211,3,0)),0,VLOOKUP(A98,'Données projet'!$A$191:$I$211,3,0))</f>
        <v>16</v>
      </c>
      <c r="ER98" s="15">
        <f>IF(ISNA(VLOOKUP(A98,'Données projet'!$A$191:$I$211,4,0)),0,VLOOKUP(A98,'Données projet'!$A$191:$I$211,4,0))</f>
        <v>12</v>
      </c>
      <c r="ES98" s="16">
        <f>IF(ISNA(VLOOKUP(A98,'Données projet'!$A$191:$I$211,5,0)),0%,VLOOKUP(A98,'Données projet'!$A$191:$I$211,5,0)*VLOOKUP('Données projet'!$B$15,Paramètres!$A$1:$I$89,7,0))</f>
        <v>0.43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67.574729807488382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67.574729807488382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67.629197170740809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10.754999999999995</v>
      </c>
      <c r="FE98" s="12">
        <f>IF('Données projet'!$A$218&gt;35,FE97+FD98-FM97,IF(A98&lt;'Données projet'!$A$218,$FB$205^A98,IF(A98='Données projet'!$A$218,'Données projet'!$B$218,FE97+FD98-FM97)))</f>
        <v>461.8949999999997</v>
      </c>
      <c r="FF98" s="17">
        <f>FE98*VLOOKUP('Données projet'!$B$16,Paramètres!$A$1:$I$89,3,0)*VLOOKUP('Données projet'!$B$16,Paramètres!$A$1:$I$89,5,0)</f>
        <v>309.83916599999981</v>
      </c>
      <c r="FG98" s="13">
        <f t="shared" si="101"/>
        <v>73.2352406167998</v>
      </c>
      <c r="FH98" s="20">
        <f t="shared" si="76"/>
        <v>667.18792485759263</v>
      </c>
      <c r="FI98" s="59">
        <f t="shared" si="77"/>
        <v>951.82831448364232</v>
      </c>
      <c r="FJ98" s="59">
        <f ca="1">AVERAGE(OFFSET($FI$3,0,0,'Données projet'!$E$16+1,1))-AVERAGE(OFFSET($H$3,0,0,'Données projet'!$E$16+1,1))</f>
        <v>552.1327469597087</v>
      </c>
      <c r="FK98" s="59">
        <f t="shared" si="102"/>
        <v>208.33496548935977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107.15623193963927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107.15623193963927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67.629197170740809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>
        <f>VLOOKUP(A98,'Données projet'!$A$243:$I$263,2,0)</f>
        <v>545.23</v>
      </c>
      <c r="FX98" s="12">
        <f>VLOOKUP(A98,'Données projet'!$A$243:$I$263,9,0)</f>
        <v>13.211250000000007</v>
      </c>
      <c r="FY98" s="12">
        <f t="array" ref="FY98">INDEX(FX:FX,MIN(IF(ISNUMBER(FX98:FX294),ROW(FX98:FX294),"")))</f>
        <v>13.211250000000007</v>
      </c>
      <c r="FZ98" s="12">
        <f>IF('Données projet'!$A$244&gt;35,FZ97+FY98-GH97,IF(A98&lt;'Données projet'!$A$244,$FW$205^A98,IF(A98='Données projet'!$A$244,'Données projet'!$B$244,FZ97+FY98-GH97)))</f>
        <v>545.2300000000007</v>
      </c>
      <c r="GA98" s="17">
        <f>FZ98*VLOOKUP('Données projet'!$B$17,Paramètres!$A$1:$I$89,3,0)*VLOOKUP('Données projet'!$B$17,Paramètres!$A$1:$I$89,5,0)</f>
        <v>255.16764000000032</v>
      </c>
      <c r="GB98" s="13">
        <f t="shared" si="103"/>
        <v>61.691192075625132</v>
      </c>
      <c r="GC98" s="20">
        <f t="shared" si="79"/>
        <v>551.86246586504762</v>
      </c>
      <c r="GD98" s="59">
        <f t="shared" si="80"/>
        <v>836.50285549109731</v>
      </c>
      <c r="GE98" s="59">
        <f ca="1">AVERAGE(OFFSET($GD$3,0,0,'Données projet'!$E$17+1,1))-AVERAGE(OFFSET($H$3,0,0,'Données projet'!$E$17+1,1))</f>
        <v>337.47103484642059</v>
      </c>
      <c r="GF98" s="59">
        <f t="shared" si="104"/>
        <v>252.98767501756402</v>
      </c>
      <c r="GG98" s="15">
        <f>IF(ISNA(VLOOKUP(A98,'Données projet'!$A$243:$I$263,3,0)),0,VLOOKUP(A98,'Données projet'!$A$243:$I$263,3,0))</f>
        <v>8</v>
      </c>
      <c r="GH98" s="15">
        <f>IF(ISNA(VLOOKUP(A98,'Données projet'!$A$243:$I$263,4,0)),0,VLOOKUP(A98,'Données projet'!$A$243:$I$263,4,0))</f>
        <v>268.81</v>
      </c>
      <c r="GI98" s="16">
        <f>IF(ISNA(VLOOKUP(A98,'Données projet'!$A$243:$I$263,5,0)),0%,VLOOKUP(A98,'Données projet'!$A$243:$I$263,5,0)*VLOOKUP('Données projet'!$B$17,Paramètres!$A$1:$I$89,7,0))</f>
        <v>0.55000000000000004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221.18217859054897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221.18217859054897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67.629197170740809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2.5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9.1666666666666661</v>
      </c>
      <c r="H99" s="66">
        <f t="shared" si="56"/>
        <v>220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67.670325299507368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369.00000000000011</v>
      </c>
      <c r="O99" s="13">
        <f>N99*VLOOKUP('Données projet'!$B$9,Paramètres!$A$1:$I$89,3,0)*VLOOKUP('Données projet'!$B$9,Paramètres!$A$1:$I$89,5,0)</f>
        <v>333.87120000000004</v>
      </c>
      <c r="P99" s="13">
        <f t="shared" si="87"/>
        <v>78.232360111376309</v>
      </c>
      <c r="Q99" s="20">
        <f t="shared" ref="Q99:Q130" si="107">(O99+P99)*0.475*44/12</f>
        <v>717.74703386064709</v>
      </c>
      <c r="R99" s="59">
        <f t="shared" si="55"/>
        <v>1002.5382266255074</v>
      </c>
      <c r="S99" s="59">
        <f ca="1">AVERAGE(OFFSET($R$3,0,0,'Données projet'!$E$9+1,1))-AVERAGE(OFFSET($H$3,0,0,'Données projet'!$E$9+1,1))</f>
        <v>441.35963046694803</v>
      </c>
      <c r="T99" s="59">
        <f t="shared" si="88"/>
        <v>620.99339242993983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2.8606668889431277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2.8606668889431277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67.670325299507368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213.00000000000003</v>
      </c>
      <c r="AJ99" s="13">
        <f>AI99*VLOOKUP('Données projet'!$B$10,Paramètres!$A$1:$I$89,3,0)*VLOOKUP('Données projet'!$B$10,Paramètres!$A$1:$I$89,5,0)</f>
        <v>186.07680000000005</v>
      </c>
      <c r="AK99" s="13">
        <f t="shared" si="89"/>
        <v>46.671538591528673</v>
      </c>
      <c r="AL99" s="20">
        <f t="shared" si="58"/>
        <v>405.37002304691242</v>
      </c>
      <c r="AM99" s="59">
        <f t="shared" si="59"/>
        <v>690.16121581177276</v>
      </c>
      <c r="AN99" s="59">
        <f ca="1">AVERAGE(OFFSET($AM$3,0,0,'Données projet'!$E$10+1,1))-AVERAGE(OFFSET($H$3,0,0,'Données projet'!$E$10+1,1))</f>
        <v>273.89085939326111</v>
      </c>
      <c r="AO99" s="59">
        <f t="shared" si="90"/>
        <v>266.46247641705179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26.810161118603627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26.810161118603627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67.670325299507368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8.3920000000000012</v>
      </c>
      <c r="BD99" s="12">
        <f>IF('Données projet'!$A$88&gt;35,BD98+BC99-BL98,IF(A99&lt;'Données projet'!$A$88,$BA$205^A99,IF(A99='Données projet'!$A$88,'Données projet'!$B$88,BD98+BC99-BL98)))</f>
        <v>335.06400000000025</v>
      </c>
      <c r="BE99" s="13">
        <f>BD99*VLOOKUP('Données projet'!$B$11,Paramètres!$A$1:$I$89,3,0)*VLOOKUP('Données projet'!$B$11,Paramètres!$A$1:$I$89,5,0)</f>
        <v>318.8469024000002</v>
      </c>
      <c r="BF99" s="13">
        <f t="shared" si="91"/>
        <v>75.113378897482889</v>
      </c>
      <c r="BG99" s="20">
        <f t="shared" si="61"/>
        <v>686.14748992644957</v>
      </c>
      <c r="BH99" s="59">
        <f t="shared" si="62"/>
        <v>970.93868269130985</v>
      </c>
      <c r="BI99" s="59">
        <f ca="1">AVERAGE(OFFSET($BH$3,0,0,'Données projet'!$E$11+1,1))-AVERAGE(OFFSET($H$3,0,0,'Données projet'!$E$11+1,1))</f>
        <v>674.33345465979289</v>
      </c>
      <c r="BJ99" s="59">
        <f t="shared" si="92"/>
        <v>206.09542990296671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97.902962356349335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97.902962356349335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67.670325299507368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8.3920000000000012</v>
      </c>
      <c r="BY99" s="12">
        <f>IF('Données projet'!$A$114&gt;35,BY98+BX99-CG98,IF(A99&lt;'Données projet'!$A$114,$BV$205^A99,IF(A99='Données projet'!$A$114,'Données projet'!$B$114,BY98+BX99-CG98)))</f>
        <v>335.06400000000025</v>
      </c>
      <c r="BZ99" s="13">
        <f>BY99*VLOOKUP('Données projet'!$B$12,Paramètres!$A$1:$I$89,3,0)*VLOOKUP('Données projet'!$B$12,Paramètres!$A$1:$I$89,5,0)</f>
        <v>381.57088320000031</v>
      </c>
      <c r="CA99" s="13">
        <f t="shared" si="93"/>
        <v>88.03025009494425</v>
      </c>
      <c r="CB99" s="20">
        <f t="shared" si="64"/>
        <v>817.88864048869516</v>
      </c>
      <c r="CC99" s="59">
        <f t="shared" si="65"/>
        <v>1102.6798332535554</v>
      </c>
      <c r="CD99" s="59">
        <f ca="1">AVERAGE(OFFSET($CC$3,0,0,'Données projet'!$E$12+1,1))-AVERAGE(OFFSET($H$3,0,0,'Données projet'!$E$12+1,1))</f>
        <v>792.99561449396947</v>
      </c>
      <c r="CE99" s="59">
        <f t="shared" si="94"/>
        <v>236.67982295656702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117.16256150841804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117.16256150841804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67.670325299507368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8.3920000000000012</v>
      </c>
      <c r="CT99" s="12">
        <f>IF('Données projet'!$A$140&gt;35,CT98+CS99-DB98,IF(A99&lt;'Données projet'!$A$140,$CQ$205^A99,IF(A99='Données projet'!$A$140,'Données projet'!$B$140,CT98+CS99-DB98)))</f>
        <v>335.06400000000025</v>
      </c>
      <c r="CU99" s="17">
        <f>CT99*VLOOKUP('Données projet'!$B$13,Paramètres!$A$1:$I$89,3,0)*VLOOKUP('Données projet'!$B$13,Paramètres!$A$1:$I$89,5,0)</f>
        <v>365.88988800000027</v>
      </c>
      <c r="CV99" s="13">
        <f t="shared" si="95"/>
        <v>84.825901651625188</v>
      </c>
      <c r="CW99" s="20">
        <f t="shared" si="67"/>
        <v>784.99666697658097</v>
      </c>
      <c r="CX99" s="59">
        <f t="shared" si="68"/>
        <v>1069.7878597414413</v>
      </c>
      <c r="CY99" s="59">
        <f ca="1">AVERAGE(OFFSET($CX$3,0,0,'Données projet'!$E$13+1,1))-AVERAGE(OFFSET($H$3,0,0,'Données projet'!$E$13+1,1))</f>
        <v>763.36868301262712</v>
      </c>
      <c r="CZ99" s="59">
        <f t="shared" si="96"/>
        <v>229.04531240965548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112.34766172040085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112.34766172040085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67.670325299507368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3.2</v>
      </c>
      <c r="DO99" s="12">
        <f>IF('Données projet'!$A$166&gt;35,DO98+DN99-DW98,IF(A99&lt;'Données projet'!$A$166,$DL$205^A99,IF(A99='Données projet'!$A$166,'Données projet'!$B$166,DO98+DN99-DW98)))</f>
        <v>260.19999999999987</v>
      </c>
      <c r="DP99" s="17">
        <f>DO99*VLOOKUP('Données projet'!$B$14,Paramètres!$A$1:$I$89,3,0)*VLOOKUP('Données projet'!$B$14,Paramètres!$A$1:$I$89,5,0)</f>
        <v>227.31071999999989</v>
      </c>
      <c r="DQ99" s="13">
        <f t="shared" si="97"/>
        <v>55.700798883800765</v>
      </c>
      <c r="DR99" s="20">
        <f t="shared" si="70"/>
        <v>492.91172872261944</v>
      </c>
      <c r="DS99" s="59">
        <f t="shared" si="71"/>
        <v>777.70292148747978</v>
      </c>
      <c r="DT99" s="59">
        <f ca="1">AVERAGE(OFFSET($DS$3,0,0,'Données projet'!$E$14+1,1))-AVERAGE(OFFSET($H$3,0,0,'Données projet'!$E$14+1,1))</f>
        <v>396.6970447595329</v>
      </c>
      <c r="DU99" s="59">
        <f t="shared" si="98"/>
        <v>369.61271293069467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63.411293102246354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63.411293102246354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67.670325299507368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3</v>
      </c>
      <c r="EJ99" s="12">
        <f>IF('Données projet'!$A$192&gt;35,EJ98+EI99-ER98,IF(A99&lt;'Données projet'!$A$192,$EG$205^A99,IF(A99='Données projet'!$A$192,'Données projet'!$B$192,EJ98+EI99-ER98)))</f>
        <v>243</v>
      </c>
      <c r="EK99" s="17">
        <f>EJ99*VLOOKUP('Données projet'!$B$15,Paramètres!$A$1:$I$89,3,0)*VLOOKUP('Données projet'!$B$15,Paramètres!$A$1:$I$89,5,0)</f>
        <v>253.98360000000002</v>
      </c>
      <c r="EL99" s="13">
        <f t="shared" si="99"/>
        <v>61.438182405444294</v>
      </c>
      <c r="EM99" s="20">
        <f t="shared" si="73"/>
        <v>549.35960435614891</v>
      </c>
      <c r="EN99" s="59">
        <f t="shared" si="74"/>
        <v>834.15079712100919</v>
      </c>
      <c r="EO99" s="59">
        <f ca="1">AVERAGE(OFFSET($EN$3,0,0,'Données projet'!$E$15+1,1))-AVERAGE(OFFSET($H$3,0,0,'Données projet'!$E$15+1,1))</f>
        <v>431.09356354216391</v>
      </c>
      <c r="EP99" s="59">
        <f t="shared" si="100"/>
        <v>386.91437941921049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66.249630572478921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66.249630572478921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67.670325299507368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10.754999999999995</v>
      </c>
      <c r="FE99" s="12">
        <f>IF('Données projet'!$A$218&gt;35,FE98+FD99-FM98,IF(A99&lt;'Données projet'!$A$218,$FB$205^A99,IF(A99='Données projet'!$A$218,'Données projet'!$B$218,FE98+FD99-FM98)))</f>
        <v>472.64999999999969</v>
      </c>
      <c r="FF99" s="17">
        <f>FE99*VLOOKUP('Données projet'!$B$16,Paramètres!$A$1:$I$89,3,0)*VLOOKUP('Données projet'!$B$16,Paramètres!$A$1:$I$89,5,0)</f>
        <v>317.0536199999998</v>
      </c>
      <c r="FG99" s="13">
        <f t="shared" si="101"/>
        <v>74.739972354321353</v>
      </c>
      <c r="FH99" s="20">
        <f t="shared" si="76"/>
        <v>682.37384001710939</v>
      </c>
      <c r="FI99" s="59">
        <f t="shared" si="77"/>
        <v>967.16503278196978</v>
      </c>
      <c r="FJ99" s="59">
        <f ca="1">AVERAGE(OFFSET($FI$3,0,0,'Données projet'!$E$16+1,1))-AVERAGE(OFFSET($H$3,0,0,'Données projet'!$E$16+1,1))</f>
        <v>552.1327469597087</v>
      </c>
      <c r="FK99" s="59">
        <f t="shared" si="102"/>
        <v>208.33496548935977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105.05496359015078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105.05496359015078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67.670325299507368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8.503999999999996</v>
      </c>
      <c r="FZ99" s="12">
        <f>IF('Données projet'!$A$244&gt;35,FZ98+FY99-GH98,IF(A99&lt;'Données projet'!$A$244,$FW$205^A99,IF(A99='Données projet'!$A$244,'Données projet'!$B$244,FZ98+FY99-GH98)))</f>
        <v>284.92400000000072</v>
      </c>
      <c r="GA99" s="17">
        <f>FZ99*VLOOKUP('Données projet'!$B$17,Paramètres!$A$1:$I$89,3,0)*VLOOKUP('Données projet'!$B$17,Paramètres!$A$1:$I$89,5,0)</f>
        <v>133.34443200000032</v>
      </c>
      <c r="GB99" s="13">
        <f t="shared" si="103"/>
        <v>34.768013206501529</v>
      </c>
      <c r="GC99" s="20">
        <f t="shared" si="79"/>
        <v>292.79584206799075</v>
      </c>
      <c r="GD99" s="59">
        <f t="shared" si="80"/>
        <v>577.58703483285103</v>
      </c>
      <c r="GE99" s="59">
        <f ca="1">AVERAGE(OFFSET($GD$3,0,0,'Données projet'!$E$17+1,1))-AVERAGE(OFFSET($H$3,0,0,'Données projet'!$E$17+1,1))</f>
        <v>337.47103484642059</v>
      </c>
      <c r="GF99" s="59">
        <f t="shared" si="104"/>
        <v>252.98767501756402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216.8449309761962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216.8449309761962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67.670325299507368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2.5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9.1666666666666661</v>
      </c>
      <c r="H100" s="66">
        <f t="shared" si="56"/>
        <v>220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67.710739947188557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369.00000000000011</v>
      </c>
      <c r="O100" s="13">
        <f>N100*VLOOKUP('Données projet'!$B$9,Paramètres!$A$1:$I$89,3,0)*VLOOKUP('Données projet'!$B$9,Paramètres!$A$1:$I$89,5,0)</f>
        <v>333.87120000000004</v>
      </c>
      <c r="P100" s="13">
        <f t="shared" si="87"/>
        <v>78.232360111376309</v>
      </c>
      <c r="Q100" s="20">
        <f t="shared" si="107"/>
        <v>717.74703386064709</v>
      </c>
      <c r="R100" s="59">
        <f t="shared" si="55"/>
        <v>1002.6864136670051</v>
      </c>
      <c r="S100" s="59">
        <f ca="1">AVERAGE(OFFSET($R$3,0,0,'Données projet'!$E$9+1,1))-AVERAGE(OFFSET($H$3,0,0,'Données projet'!$E$9+1,1))</f>
        <v>441.35963046694803</v>
      </c>
      <c r="T100" s="59">
        <f t="shared" si="88"/>
        <v>620.99339242993983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2.8045709560854672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2.8045709560854672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67.710739947188557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213.00000000000003</v>
      </c>
      <c r="AJ100" s="13">
        <f>AI100*VLOOKUP('Données projet'!$B$10,Paramètres!$A$1:$I$89,3,0)*VLOOKUP('Données projet'!$B$10,Paramètres!$A$1:$I$89,5,0)</f>
        <v>186.07680000000005</v>
      </c>
      <c r="AK100" s="13">
        <f t="shared" si="89"/>
        <v>46.671538591528673</v>
      </c>
      <c r="AL100" s="20">
        <f t="shared" si="58"/>
        <v>405.37002304691242</v>
      </c>
      <c r="AM100" s="59">
        <f t="shared" si="59"/>
        <v>690.30940285327051</v>
      </c>
      <c r="AN100" s="59">
        <f ca="1">AVERAGE(OFFSET($AM$3,0,0,'Données projet'!$E$10+1,1))-AVERAGE(OFFSET($H$3,0,0,'Données projet'!$E$10+1,1))</f>
        <v>273.89085939326111</v>
      </c>
      <c r="AO100" s="59">
        <f t="shared" si="90"/>
        <v>266.46247641705179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26.284430211651408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26.284430211651408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67.710739947188557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8.3920000000000012</v>
      </c>
      <c r="BD100" s="12">
        <f>IF('Données projet'!$A$88&gt;35,BD99+BC100-BL99,IF(A100&lt;'Données projet'!$A$88,$BA$205^A100,IF(A100='Données projet'!$A$88,'Données projet'!$B$88,BD99+BC100-BL99)))</f>
        <v>343.45600000000024</v>
      </c>
      <c r="BE100" s="13">
        <f>BD100*VLOOKUP('Données projet'!$B$11,Paramètres!$A$1:$I$89,3,0)*VLOOKUP('Données projet'!$B$11,Paramètres!$A$1:$I$89,5,0)</f>
        <v>326.83272960000022</v>
      </c>
      <c r="BF100" s="13">
        <f t="shared" si="91"/>
        <v>76.773283091004146</v>
      </c>
      <c r="BG100" s="20">
        <f t="shared" si="61"/>
        <v>702.94713877016591</v>
      </c>
      <c r="BH100" s="59">
        <f t="shared" si="62"/>
        <v>987.88651857652394</v>
      </c>
      <c r="BI100" s="59">
        <f ca="1">AVERAGE(OFFSET($BH$3,0,0,'Données projet'!$E$11+1,1))-AVERAGE(OFFSET($H$3,0,0,'Données projet'!$E$11+1,1))</f>
        <v>674.33345465979289</v>
      </c>
      <c r="BJ100" s="59">
        <f t="shared" si="92"/>
        <v>206.09542990296671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95.983144979452007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95.983144979452007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67.710739947188557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8.3920000000000012</v>
      </c>
      <c r="BY100" s="12">
        <f>IF('Données projet'!$A$114&gt;35,BY99+BX100-CG99,IF(A100&lt;'Données projet'!$A$114,$BV$205^A100,IF(A100='Données projet'!$A$114,'Données projet'!$B$114,BY99+BX100-CG99)))</f>
        <v>343.45600000000024</v>
      </c>
      <c r="BZ100" s="13">
        <f>BY100*VLOOKUP('Données projet'!$B$12,Paramètres!$A$1:$I$89,3,0)*VLOOKUP('Données projet'!$B$12,Paramètres!$A$1:$I$89,5,0)</f>
        <v>391.12769280000026</v>
      </c>
      <c r="CA100" s="13">
        <f t="shared" si="93"/>
        <v>89.975599690903195</v>
      </c>
      <c r="CB100" s="20">
        <f t="shared" si="64"/>
        <v>837.92156775499018</v>
      </c>
      <c r="CC100" s="59">
        <f t="shared" si="65"/>
        <v>1122.8609475613482</v>
      </c>
      <c r="CD100" s="59">
        <f ca="1">AVERAGE(OFFSET($CC$3,0,0,'Données projet'!$E$12+1,1))-AVERAGE(OFFSET($H$3,0,0,'Données projet'!$E$12+1,1))</f>
        <v>792.99561449396947</v>
      </c>
      <c r="CE100" s="59">
        <f t="shared" si="94"/>
        <v>236.67982295656702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114.86507513934419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114.86507513934419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67.710739947188557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8.3920000000000012</v>
      </c>
      <c r="CT100" s="12">
        <f>IF('Données projet'!$A$140&gt;35,CT99+CS100-DB99,IF(A100&lt;'Données projet'!$A$140,$CQ$205^A100,IF(A100='Données projet'!$A$140,'Données projet'!$B$140,CT99+CS100-DB99)))</f>
        <v>343.45600000000024</v>
      </c>
      <c r="CU100" s="17">
        <f>CT100*VLOOKUP('Données projet'!$B$13,Paramètres!$A$1:$I$89,3,0)*VLOOKUP('Données projet'!$B$13,Paramètres!$A$1:$I$89,5,0)</f>
        <v>375.05395200000027</v>
      </c>
      <c r="CV100" s="13">
        <f t="shared" si="95"/>
        <v>86.700439476144126</v>
      </c>
      <c r="CW100" s="20">
        <f t="shared" si="67"/>
        <v>804.22223182095149</v>
      </c>
      <c r="CX100" s="59">
        <f t="shared" si="68"/>
        <v>1089.1616116273094</v>
      </c>
      <c r="CY100" s="59">
        <f ca="1">AVERAGE(OFFSET($CX$3,0,0,'Données projet'!$E$13+1,1))-AVERAGE(OFFSET($H$3,0,0,'Données projet'!$E$13+1,1))</f>
        <v>763.36868301262712</v>
      </c>
      <c r="CZ100" s="59">
        <f t="shared" si="96"/>
        <v>229.04531240965548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110.14459259937112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110.14459259937112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67.710739947188557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3.2</v>
      </c>
      <c r="DO100" s="12">
        <f>IF('Données projet'!$A$166&gt;35,DO99+DN100-DW99,IF(A100&lt;'Données projet'!$A$166,$DL$205^A100,IF(A100='Données projet'!$A$166,'Données projet'!$B$166,DO99+DN100-DW99)))</f>
        <v>263.39999999999986</v>
      </c>
      <c r="DP100" s="17">
        <f>DO100*VLOOKUP('Données projet'!$B$14,Paramètres!$A$1:$I$89,3,0)*VLOOKUP('Données projet'!$B$14,Paramètres!$A$1:$I$89,5,0)</f>
        <v>230.1062399999999</v>
      </c>
      <c r="DQ100" s="13">
        <f t="shared" si="97"/>
        <v>56.30565248558618</v>
      </c>
      <c r="DR100" s="20">
        <f t="shared" si="70"/>
        <v>498.83404607906238</v>
      </c>
      <c r="DS100" s="59">
        <f t="shared" si="71"/>
        <v>783.77342588542047</v>
      </c>
      <c r="DT100" s="59">
        <f ca="1">AVERAGE(OFFSET($DS$3,0,0,'Données projet'!$E$14+1,1))-AVERAGE(OFFSET($H$3,0,0,'Données projet'!$E$14+1,1))</f>
        <v>396.6970447595329</v>
      </c>
      <c r="DU100" s="59">
        <f t="shared" si="98"/>
        <v>369.61271293069467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62.167836321581049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62.167836321581049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67.710739947188557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3</v>
      </c>
      <c r="EJ100" s="12">
        <f>IF('Données projet'!$A$192&gt;35,EJ99+EI100-ER99,IF(A100&lt;'Données projet'!$A$192,$EG$205^A100,IF(A100='Données projet'!$A$192,'Données projet'!$B$192,EJ99+EI100-ER99)))</f>
        <v>246</v>
      </c>
      <c r="EK100" s="17">
        <f>EJ100*VLOOKUP('Données projet'!$B$15,Paramètres!$A$1:$I$89,3,0)*VLOOKUP('Données projet'!$B$15,Paramètres!$A$1:$I$89,5,0)</f>
        <v>257.11920000000003</v>
      </c>
      <c r="EL100" s="13">
        <f t="shared" si="99"/>
        <v>62.107910182723955</v>
      </c>
      <c r="EM100" s="20">
        <f t="shared" si="73"/>
        <v>555.98721690157754</v>
      </c>
      <c r="EN100" s="59">
        <f t="shared" si="74"/>
        <v>840.92659670793557</v>
      </c>
      <c r="EO100" s="59">
        <f ca="1">AVERAGE(OFFSET($EN$3,0,0,'Données projet'!$E$15+1,1))-AVERAGE(OFFSET($H$3,0,0,'Données projet'!$E$15+1,1))</f>
        <v>431.09356354216391</v>
      </c>
      <c r="EP100" s="59">
        <f t="shared" si="100"/>
        <v>386.91437941921049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64.950515725237267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64.950515725237267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67.710739947188557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10.754999999999995</v>
      </c>
      <c r="FE100" s="12">
        <f>IF('Données projet'!$A$218&gt;35,FE99+FD100-FM99,IF(A100&lt;'Données projet'!$A$218,$FB$205^A100,IF(A100='Données projet'!$A$218,'Données projet'!$B$218,FE99+FD100-FM99)))</f>
        <v>483.40499999999969</v>
      </c>
      <c r="FF100" s="17">
        <f>FE100*VLOOKUP('Données projet'!$B$16,Paramètres!$A$1:$I$89,3,0)*VLOOKUP('Données projet'!$B$16,Paramètres!$A$1:$I$89,5,0)</f>
        <v>324.26807399999979</v>
      </c>
      <c r="FG100" s="13">
        <f t="shared" si="101"/>
        <v>76.240723502203522</v>
      </c>
      <c r="FH100" s="20">
        <f t="shared" si="76"/>
        <v>697.55282231633737</v>
      </c>
      <c r="FI100" s="59">
        <f t="shared" si="77"/>
        <v>982.4922021226954</v>
      </c>
      <c r="FJ100" s="59">
        <f ca="1">AVERAGE(OFFSET($FI$3,0,0,'Données projet'!$E$16+1,1))-AVERAGE(OFFSET($H$3,0,0,'Données projet'!$E$16+1,1))</f>
        <v>552.1327469597087</v>
      </c>
      <c r="FK100" s="59">
        <f t="shared" si="102"/>
        <v>208.33496548935977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102.99489983134862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102.99489983134862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67.710739947188557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8.503999999999996</v>
      </c>
      <c r="FZ100" s="12">
        <f>IF('Données projet'!$A$244&gt;35,FZ99+FY100-GH99,IF(A100&lt;'Données projet'!$A$244,$FW$205^A100,IF(A100='Données projet'!$A$244,'Données projet'!$B$244,FZ99+FY100-GH99)))</f>
        <v>293.42800000000074</v>
      </c>
      <c r="GA100" s="17">
        <f>FZ100*VLOOKUP('Données projet'!$B$17,Paramètres!$A$1:$I$89,3,0)*VLOOKUP('Données projet'!$B$17,Paramètres!$A$1:$I$89,5,0)</f>
        <v>137.32430400000035</v>
      </c>
      <c r="GB100" s="13">
        <f t="shared" si="103"/>
        <v>35.683354400255325</v>
      </c>
      <c r="GC100" s="20">
        <f t="shared" si="79"/>
        <v>301.32167171377864</v>
      </c>
      <c r="GD100" s="59">
        <f t="shared" si="80"/>
        <v>586.26105152013668</v>
      </c>
      <c r="GE100" s="59">
        <f ca="1">AVERAGE(OFFSET($GD$3,0,0,'Données projet'!$E$17+1,1))-AVERAGE(OFFSET($H$3,0,0,'Données projet'!$E$17+1,1))</f>
        <v>337.47103484642059</v>
      </c>
      <c r="GF100" s="59">
        <f t="shared" si="104"/>
        <v>252.98767501756402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212.59273414210105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212.59273414210105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67.710739947188557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2.5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9.1666666666666661</v>
      </c>
      <c r="H101" s="66">
        <f t="shared" si="56"/>
        <v>220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67.750453491086091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369.00000000000011</v>
      </c>
      <c r="O101" s="13">
        <f>N101*VLOOKUP('Données projet'!$B$9,Paramètres!$A$1:$I$89,3,0)*VLOOKUP('Données projet'!$B$9,Paramètres!$A$1:$I$89,5,0)</f>
        <v>333.87120000000004</v>
      </c>
      <c r="P101" s="13">
        <f t="shared" si="87"/>
        <v>78.232360111376309</v>
      </c>
      <c r="Q101" s="20">
        <f t="shared" si="107"/>
        <v>717.74703386064709</v>
      </c>
      <c r="R101" s="59">
        <f t="shared" si="55"/>
        <v>1002.8320299946295</v>
      </c>
      <c r="S101" s="59">
        <f ca="1">AVERAGE(OFFSET($R$3,0,0,'Données projet'!$E$9+1,1))-AVERAGE(OFFSET($H$3,0,0,'Données projet'!$E$9+1,1))</f>
        <v>441.35963046694803</v>
      </c>
      <c r="T101" s="59">
        <f t="shared" si="88"/>
        <v>620.99339242993983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2.7495750302560049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2.7495750302560049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67.750453491086091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213.00000000000003</v>
      </c>
      <c r="AJ101" s="13">
        <f>AI101*VLOOKUP('Données projet'!$B$10,Paramètres!$A$1:$I$89,3,0)*VLOOKUP('Données projet'!$B$10,Paramètres!$A$1:$I$89,5,0)</f>
        <v>186.07680000000005</v>
      </c>
      <c r="AK101" s="13">
        <f t="shared" si="89"/>
        <v>46.671538591528673</v>
      </c>
      <c r="AL101" s="20">
        <f t="shared" si="58"/>
        <v>405.37002304691242</v>
      </c>
      <c r="AM101" s="59">
        <f t="shared" si="59"/>
        <v>690.45501918089474</v>
      </c>
      <c r="AN101" s="59">
        <f ca="1">AVERAGE(OFFSET($AM$3,0,0,'Données projet'!$E$10+1,1))-AVERAGE(OFFSET($H$3,0,0,'Données projet'!$E$10+1,1))</f>
        <v>273.89085939326111</v>
      </c>
      <c r="AO101" s="59">
        <f t="shared" si="90"/>
        <v>266.46247641705179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25.769008567120331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25.769008567120331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67.750453491086091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8.3920000000000012</v>
      </c>
      <c r="BD101" s="12">
        <f>IF('Données projet'!$A$88&gt;35,BD100+BC101-BL100,IF(A101&lt;'Données projet'!$A$88,$BA$205^A101,IF(A101='Données projet'!$A$88,'Données projet'!$B$88,BD100+BC101-BL100)))</f>
        <v>351.84800000000024</v>
      </c>
      <c r="BE101" s="13">
        <f>BD101*VLOOKUP('Données projet'!$B$11,Paramètres!$A$1:$I$89,3,0)*VLOOKUP('Données projet'!$B$11,Paramètres!$A$1:$I$89,5,0)</f>
        <v>334.81855680000024</v>
      </c>
      <c r="BF101" s="13">
        <f t="shared" si="91"/>
        <v>78.428472535307989</v>
      </c>
      <c r="BG101" s="20">
        <f t="shared" si="61"/>
        <v>719.73857609232846</v>
      </c>
      <c r="BH101" s="59">
        <f t="shared" si="62"/>
        <v>1004.8235722263107</v>
      </c>
      <c r="BI101" s="59">
        <f ca="1">AVERAGE(OFFSET($BH$3,0,0,'Données projet'!$E$11+1,1))-AVERAGE(OFFSET($H$3,0,0,'Données projet'!$E$11+1,1))</f>
        <v>674.33345465979289</v>
      </c>
      <c r="BJ101" s="59">
        <f t="shared" si="92"/>
        <v>206.09542990296671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94.100974050342657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94.100974050342657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67.750453491086091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8.3920000000000012</v>
      </c>
      <c r="BY101" s="12">
        <f>IF('Données projet'!$A$114&gt;35,BY100+BX101-CG100,IF(A101&lt;'Données projet'!$A$114,$BV$205^A101,IF(A101='Données projet'!$A$114,'Données projet'!$B$114,BY100+BX101-CG100)))</f>
        <v>351.84800000000024</v>
      </c>
      <c r="BZ101" s="13">
        <f>BY101*VLOOKUP('Données projet'!$B$12,Paramètres!$A$1:$I$89,3,0)*VLOOKUP('Données projet'!$B$12,Paramètres!$A$1:$I$89,5,0)</f>
        <v>400.68450240000027</v>
      </c>
      <c r="CA101" s="13">
        <f t="shared" si="93"/>
        <v>91.915423765858435</v>
      </c>
      <c r="CB101" s="20">
        <f t="shared" si="64"/>
        <v>857.94487140553736</v>
      </c>
      <c r="CC101" s="59">
        <f t="shared" si="65"/>
        <v>1143.0298675395197</v>
      </c>
      <c r="CD101" s="59">
        <f ca="1">AVERAGE(OFFSET($CC$3,0,0,'Données projet'!$E$12+1,1))-AVERAGE(OFFSET($H$3,0,0,'Données projet'!$E$12+1,1))</f>
        <v>792.99561449396947</v>
      </c>
      <c r="CE101" s="59">
        <f t="shared" si="94"/>
        <v>236.67982295656702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112.61264107663955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112.61264107663955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67.750453491086091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8.3920000000000012</v>
      </c>
      <c r="CT101" s="12">
        <f>IF('Données projet'!$A$140&gt;35,CT100+CS101-DB100,IF(A101&lt;'Données projet'!$A$140,$CQ$205^A101,IF(A101='Données projet'!$A$140,'Données projet'!$B$140,CT100+CS101-DB100)))</f>
        <v>351.84800000000024</v>
      </c>
      <c r="CU101" s="17">
        <f>CT101*VLOOKUP('Données projet'!$B$13,Paramètres!$A$1:$I$89,3,0)*VLOOKUP('Données projet'!$B$13,Paramètres!$A$1:$I$89,5,0)</f>
        <v>384.2180160000002</v>
      </c>
      <c r="CV101" s="13">
        <f t="shared" si="95"/>
        <v>88.569652911595441</v>
      </c>
      <c r="CW101" s="20">
        <f t="shared" si="67"/>
        <v>823.43852335436225</v>
      </c>
      <c r="CX101" s="59">
        <f t="shared" si="68"/>
        <v>1108.5235194883446</v>
      </c>
      <c r="CY101" s="59">
        <f ca="1">AVERAGE(OFFSET($CX$3,0,0,'Données projet'!$E$13+1,1))-AVERAGE(OFFSET($H$3,0,0,'Données projet'!$E$13+1,1))</f>
        <v>763.36868301262712</v>
      </c>
      <c r="CZ101" s="59">
        <f t="shared" si="96"/>
        <v>229.04531240965548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107.98472432006531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107.98472432006531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67.750453491086091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3.2</v>
      </c>
      <c r="DO101" s="12">
        <f>IF('Données projet'!$A$166&gt;35,DO100+DN101-DW100,IF(A101&lt;'Données projet'!$A$166,$DL$205^A101,IF(A101='Données projet'!$A$166,'Données projet'!$B$166,DO100+DN101-DW100)))</f>
        <v>266.59999999999985</v>
      </c>
      <c r="DP101" s="17">
        <f>DO101*VLOOKUP('Données projet'!$B$14,Paramètres!$A$1:$I$89,3,0)*VLOOKUP('Données projet'!$B$14,Paramètres!$A$1:$I$89,5,0)</f>
        <v>232.90175999999991</v>
      </c>
      <c r="DQ101" s="13">
        <f t="shared" si="97"/>
        <v>56.909651332233828</v>
      </c>
      <c r="DR101" s="20">
        <f t="shared" si="70"/>
        <v>504.7548747369737</v>
      </c>
      <c r="DS101" s="59">
        <f t="shared" si="71"/>
        <v>789.83987087095602</v>
      </c>
      <c r="DT101" s="59">
        <f ca="1">AVERAGE(OFFSET($DS$3,0,0,'Données projet'!$E$14+1,1))-AVERAGE(OFFSET($H$3,0,0,'Données projet'!$E$14+1,1))</f>
        <v>396.6970447595329</v>
      </c>
      <c r="DU101" s="59">
        <f t="shared" si="98"/>
        <v>369.61271293069467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60.948762969950849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60.948762969950849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67.750453491086091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3</v>
      </c>
      <c r="EJ101" s="12">
        <f>IF('Données projet'!$A$192&gt;35,EJ100+EI101-ER100,IF(A101&lt;'Données projet'!$A$192,$EG$205^A101,IF(A101='Données projet'!$A$192,'Données projet'!$B$192,EJ100+EI101-ER100)))</f>
        <v>249</v>
      </c>
      <c r="EK101" s="17">
        <f>EJ101*VLOOKUP('Données projet'!$B$15,Paramètres!$A$1:$I$89,3,0)*VLOOKUP('Données projet'!$B$15,Paramètres!$A$1:$I$89,5,0)</f>
        <v>260.25480000000005</v>
      </c>
      <c r="EL101" s="13">
        <f t="shared" si="99"/>
        <v>62.776687922790821</v>
      </c>
      <c r="EM101" s="20">
        <f t="shared" si="73"/>
        <v>562.61317479886077</v>
      </c>
      <c r="EN101" s="59">
        <f t="shared" si="74"/>
        <v>847.69817093284314</v>
      </c>
      <c r="EO101" s="59">
        <f ca="1">AVERAGE(OFFSET($EN$3,0,0,'Données projet'!$E$15+1,1))-AVERAGE(OFFSET($H$3,0,0,'Données projet'!$E$15+1,1))</f>
        <v>431.09356354216391</v>
      </c>
      <c r="EP101" s="59">
        <f t="shared" si="100"/>
        <v>386.91437941921049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63.676875727768213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63.676875727768213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67.750453491086091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10.754999999999995</v>
      </c>
      <c r="FE101" s="12">
        <f>IF('Données projet'!$A$218&gt;35,FE100+FD101-FM100,IF(A101&lt;'Données projet'!$A$218,$FB$205^A101,IF(A101='Données projet'!$A$218,'Données projet'!$B$218,FE100+FD101-FM100)))</f>
        <v>494.15999999999968</v>
      </c>
      <c r="FF101" s="17">
        <f>FE101*VLOOKUP('Données projet'!$B$16,Paramètres!$A$1:$I$89,3,0)*VLOOKUP('Données projet'!$B$16,Paramètres!$A$1:$I$89,5,0)</f>
        <v>331.48252799999977</v>
      </c>
      <c r="FG101" s="13">
        <f t="shared" si="101"/>
        <v>77.737592819445197</v>
      </c>
      <c r="FH101" s="20">
        <f t="shared" si="76"/>
        <v>712.72504376053314</v>
      </c>
      <c r="FI101" s="59">
        <f t="shared" si="77"/>
        <v>997.81003989451551</v>
      </c>
      <c r="FJ101" s="59">
        <f ca="1">AVERAGE(OFFSET($FI$3,0,0,'Données projet'!$E$16+1,1))-AVERAGE(OFFSET($H$3,0,0,'Données projet'!$E$16+1,1))</f>
        <v>552.1327469597087</v>
      </c>
      <c r="FK101" s="59">
        <f t="shared" si="102"/>
        <v>208.33496548935977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100.97523266634174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100.97523266634174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67.750453491086091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8.503999999999996</v>
      </c>
      <c r="FZ101" s="12">
        <f>IF('Données projet'!$A$244&gt;35,FZ100+FY101-GH100,IF(A101&lt;'Données projet'!$A$244,$FW$205^A101,IF(A101='Données projet'!$A$244,'Données projet'!$B$244,FZ100+FY101-GH100)))</f>
        <v>301.93200000000076</v>
      </c>
      <c r="GA101" s="17">
        <f>FZ101*VLOOKUP('Données projet'!$B$17,Paramètres!$A$1:$I$89,3,0)*VLOOKUP('Données projet'!$B$17,Paramètres!$A$1:$I$89,5,0)</f>
        <v>141.30417600000035</v>
      </c>
      <c r="GB101" s="13">
        <f t="shared" si="103"/>
        <v>36.595612479892004</v>
      </c>
      <c r="GC101" s="20">
        <f t="shared" si="79"/>
        <v>309.84213160247918</v>
      </c>
      <c r="GD101" s="59">
        <f t="shared" si="80"/>
        <v>594.92712773646144</v>
      </c>
      <c r="GE101" s="59">
        <f ca="1">AVERAGE(OFFSET($GD$3,0,0,'Données projet'!$E$17+1,1))-AVERAGE(OFFSET($H$3,0,0,'Données projet'!$E$17+1,1))</f>
        <v>337.47103484642059</v>
      </c>
      <c r="GF101" s="59">
        <f t="shared" si="104"/>
        <v>252.98767501756402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208.42392029433856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208.42392029433856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67.750453491086091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2.5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9.1666666666666661</v>
      </c>
      <c r="H102" s="66">
        <f t="shared" si="56"/>
        <v>220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67.789478093783202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369.00000000000011</v>
      </c>
      <c r="O102" s="13">
        <f>N102*VLOOKUP('Données projet'!$B$9,Paramètres!$A$1:$I$89,3,0)*VLOOKUP('Données projet'!$B$9,Paramètres!$A$1:$I$89,5,0)</f>
        <v>333.87120000000004</v>
      </c>
      <c r="P102" s="13">
        <f t="shared" si="87"/>
        <v>78.232360111376309</v>
      </c>
      <c r="Q102" s="20">
        <f t="shared" si="107"/>
        <v>717.74703386064709</v>
      </c>
      <c r="R102" s="59">
        <f t="shared" si="55"/>
        <v>1002.9751202045188</v>
      </c>
      <c r="S102" s="59">
        <f ca="1">AVERAGE(OFFSET($R$3,0,0,'Données projet'!$E$9+1,1))-AVERAGE(OFFSET($H$3,0,0,'Données projet'!$E$9+1,1))</f>
        <v>441.35963046694803</v>
      </c>
      <c r="T102" s="59">
        <f t="shared" si="88"/>
        <v>620.99339242993983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2.6956575409878556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2.6956575409878556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67.789478093783202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213.00000000000003</v>
      </c>
      <c r="AJ102" s="13">
        <f>AI102*VLOOKUP('Données projet'!$B$10,Paramètres!$A$1:$I$89,3,0)*VLOOKUP('Données projet'!$B$10,Paramètres!$A$1:$I$89,5,0)</f>
        <v>186.07680000000005</v>
      </c>
      <c r="AK102" s="13">
        <f t="shared" si="89"/>
        <v>46.671538591528673</v>
      </c>
      <c r="AL102" s="20">
        <f t="shared" si="58"/>
        <v>405.37002304691242</v>
      </c>
      <c r="AM102" s="59">
        <f t="shared" si="59"/>
        <v>690.5981093907842</v>
      </c>
      <c r="AN102" s="59">
        <f ca="1">AVERAGE(OFFSET($AM$3,0,0,'Données projet'!$E$10+1,1))-AVERAGE(OFFSET($H$3,0,0,'Données projet'!$E$10+1,1))</f>
        <v>273.89085939326111</v>
      </c>
      <c r="AO102" s="59">
        <f t="shared" si="90"/>
        <v>266.46247641705179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25.26369402666235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25.26369402666235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67.789478093783202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8.3920000000000012</v>
      </c>
      <c r="BD102" s="12">
        <f>IF('Données projet'!$A$88&gt;35,BD101+BC102-BL101,IF(A102&lt;'Données projet'!$A$88,$BA$205^A102,IF(A102='Données projet'!$A$88,'Données projet'!$B$88,BD101+BC102-BL101)))</f>
        <v>360.24000000000024</v>
      </c>
      <c r="BE102" s="13">
        <f>BD102*VLOOKUP('Données projet'!$B$11,Paramètres!$A$1:$I$89,3,0)*VLOOKUP('Données projet'!$B$11,Paramètres!$A$1:$I$89,5,0)</f>
        <v>342.8043840000002</v>
      </c>
      <c r="BF102" s="13">
        <f t="shared" si="91"/>
        <v>80.079072622257499</v>
      </c>
      <c r="BG102" s="20">
        <f t="shared" si="61"/>
        <v>736.52202028376553</v>
      </c>
      <c r="BH102" s="59">
        <f t="shared" si="62"/>
        <v>1021.7501066276373</v>
      </c>
      <c r="BI102" s="59">
        <f ca="1">AVERAGE(OFFSET($BH$3,0,0,'Données projet'!$E$11+1,1))-AVERAGE(OFFSET($H$3,0,0,'Données projet'!$E$11+1,1))</f>
        <v>674.33345465979289</v>
      </c>
      <c r="BJ102" s="59">
        <f t="shared" si="92"/>
        <v>206.09542990296671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92.255711345142231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92.255711345142231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67.789478093783202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8.3920000000000012</v>
      </c>
      <c r="BY102" s="12">
        <f>IF('Données projet'!$A$114&gt;35,BY101+BX102-CG101,IF(A102&lt;'Données projet'!$A$114,$BV$205^A102,IF(A102='Données projet'!$A$114,'Données projet'!$B$114,BY101+BX102-CG101)))</f>
        <v>360.24000000000024</v>
      </c>
      <c r="BZ102" s="13">
        <f>BY102*VLOOKUP('Données projet'!$B$12,Paramètres!$A$1:$I$89,3,0)*VLOOKUP('Données projet'!$B$12,Paramètres!$A$1:$I$89,5,0)</f>
        <v>410.24131200000022</v>
      </c>
      <c r="CA102" s="13">
        <f t="shared" si="93"/>
        <v>93.849869274683385</v>
      </c>
      <c r="CB102" s="20">
        <f t="shared" si="64"/>
        <v>877.95880738674043</v>
      </c>
      <c r="CC102" s="59">
        <f t="shared" si="65"/>
        <v>1163.1868937306122</v>
      </c>
      <c r="CD102" s="59">
        <f ca="1">AVERAGE(OFFSET($CC$3,0,0,'Données projet'!$E$12+1,1))-AVERAGE(OFFSET($H$3,0,0,'Données projet'!$E$12+1,1))</f>
        <v>792.99561449396947</v>
      </c>
      <c r="CE102" s="59">
        <f t="shared" si="94"/>
        <v>236.67982295656702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110.40437587205544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110.40437587205544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67.789478093783202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8.3920000000000012</v>
      </c>
      <c r="CT102" s="12">
        <f>IF('Données projet'!$A$140&gt;35,CT101+CS102-DB101,IF(A102&lt;'Données projet'!$A$140,$CQ$205^A102,IF(A102='Données projet'!$A$140,'Données projet'!$B$140,CT101+CS102-DB101)))</f>
        <v>360.24000000000024</v>
      </c>
      <c r="CU102" s="17">
        <f>CT102*VLOOKUP('Données projet'!$B$13,Paramètres!$A$1:$I$89,3,0)*VLOOKUP('Données projet'!$B$13,Paramètres!$A$1:$I$89,5,0)</f>
        <v>393.38208000000026</v>
      </c>
      <c r="CV102" s="13">
        <f t="shared" si="95"/>
        <v>90.433683563616</v>
      </c>
      <c r="CW102" s="20">
        <f t="shared" si="67"/>
        <v>842.64578820663166</v>
      </c>
      <c r="CX102" s="59">
        <f t="shared" si="68"/>
        <v>1127.8738745505034</v>
      </c>
      <c r="CY102" s="59">
        <f ca="1">AVERAGE(OFFSET($CX$3,0,0,'Données projet'!$E$13+1,1))-AVERAGE(OFFSET($H$3,0,0,'Données projet'!$E$13+1,1))</f>
        <v>763.36868301262712</v>
      </c>
      <c r="CZ102" s="59">
        <f t="shared" si="96"/>
        <v>229.04531240965548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105.86720974032711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105.86720974032711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67.789478093783202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3.2</v>
      </c>
      <c r="DO102" s="12">
        <f>IF('Données projet'!$A$166&gt;35,DO101+DN102-DW101,IF(A102&lt;'Données projet'!$A$166,$DL$205^A102,IF(A102='Données projet'!$A$166,'Données projet'!$B$166,DO101+DN102-DW101)))</f>
        <v>269.79999999999984</v>
      </c>
      <c r="DP102" s="17">
        <f>DO102*VLOOKUP('Données projet'!$B$14,Paramètres!$A$1:$I$89,3,0)*VLOOKUP('Données projet'!$B$14,Paramètres!$A$1:$I$89,5,0)</f>
        <v>235.69727999999992</v>
      </c>
      <c r="DQ102" s="13">
        <f t="shared" si="97"/>
        <v>57.512806870145788</v>
      </c>
      <c r="DR102" s="20">
        <f t="shared" si="70"/>
        <v>510.67423463217045</v>
      </c>
      <c r="DS102" s="59">
        <f t="shared" si="71"/>
        <v>795.90232097604223</v>
      </c>
      <c r="DT102" s="59">
        <f ca="1">AVERAGE(OFFSET($DS$3,0,0,'Données projet'!$E$14+1,1))-AVERAGE(OFFSET($H$3,0,0,'Données projet'!$E$14+1,1))</f>
        <v>396.6970447595329</v>
      </c>
      <c r="DU102" s="59">
        <f t="shared" si="98"/>
        <v>369.61271293069467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59.753594903184791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59.753594903184791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67.789478093783202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3</v>
      </c>
      <c r="EJ102" s="12">
        <f>IF('Données projet'!$A$192&gt;35,EJ101+EI102-ER101,IF(A102&lt;'Données projet'!$A$192,$EG$205^A102,IF(A102='Données projet'!$A$192,'Données projet'!$B$192,EJ101+EI102-ER101)))</f>
        <v>252</v>
      </c>
      <c r="EK102" s="17">
        <f>EJ102*VLOOKUP('Données projet'!$B$15,Paramètres!$A$1:$I$89,3,0)*VLOOKUP('Données projet'!$B$15,Paramètres!$A$1:$I$89,5,0)</f>
        <v>263.3904</v>
      </c>
      <c r="EL102" s="13">
        <f t="shared" si="99"/>
        <v>63.444528395882578</v>
      </c>
      <c r="EM102" s="20">
        <f t="shared" si="73"/>
        <v>569.23750028949542</v>
      </c>
      <c r="EN102" s="59">
        <f t="shared" si="74"/>
        <v>854.46558663336714</v>
      </c>
      <c r="EO102" s="59">
        <f ca="1">AVERAGE(OFFSET($EN$3,0,0,'Données projet'!$E$15+1,1))-AVERAGE(OFFSET($H$3,0,0,'Données projet'!$E$15+1,1))</f>
        <v>431.09356354216391</v>
      </c>
      <c r="EP102" s="59">
        <f t="shared" si="100"/>
        <v>386.91437941921049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62.42821103380583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62.42821103380583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67.789478093783202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10.754999999999995</v>
      </c>
      <c r="FE102" s="12">
        <f>IF('Données projet'!$A$218&gt;35,FE101+FD102-FM101,IF(A102&lt;'Données projet'!$A$218,$FB$205^A102,IF(A102='Données projet'!$A$218,'Données projet'!$B$218,FE101+FD102-FM101)))</f>
        <v>504.91499999999968</v>
      </c>
      <c r="FF102" s="17">
        <f>FE102*VLOOKUP('Données projet'!$B$16,Paramètres!$A$1:$I$89,3,0)*VLOOKUP('Données projet'!$B$16,Paramètres!$A$1:$I$89,5,0)</f>
        <v>338.69698199999976</v>
      </c>
      <c r="FG102" s="13">
        <f t="shared" si="101"/>
        <v>79.230674520710366</v>
      </c>
      <c r="FH102" s="20">
        <f t="shared" si="76"/>
        <v>727.89066844023682</v>
      </c>
      <c r="FI102" s="59">
        <f t="shared" si="77"/>
        <v>1013.1187547841087</v>
      </c>
      <c r="FJ102" s="59">
        <f ca="1">AVERAGE(OFFSET($FI$3,0,0,'Données projet'!$E$16+1,1))-AVERAGE(OFFSET($H$3,0,0,'Données projet'!$E$16+1,1))</f>
        <v>552.1327469597087</v>
      </c>
      <c r="FK102" s="59">
        <f t="shared" si="102"/>
        <v>208.33496548935977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98.995169942565312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98.995169942565312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67.789478093783202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8.503999999999996</v>
      </c>
      <c r="FZ102" s="12">
        <f>IF('Données projet'!$A$244&gt;35,FZ101+FY102-GH101,IF(A102&lt;'Données projet'!$A$244,$FW$205^A102,IF(A102='Données projet'!$A$244,'Données projet'!$B$244,FZ101+FY102-GH101)))</f>
        <v>310.43600000000077</v>
      </c>
      <c r="GA102" s="17">
        <f>FZ102*VLOOKUP('Données projet'!$B$17,Paramètres!$A$1:$I$89,3,0)*VLOOKUP('Données projet'!$B$17,Paramètres!$A$1:$I$89,5,0)</f>
        <v>145.28404800000035</v>
      </c>
      <c r="GB102" s="13">
        <f t="shared" si="103"/>
        <v>37.504884257185594</v>
      </c>
      <c r="GC102" s="20">
        <f t="shared" si="79"/>
        <v>318.35739034793215</v>
      </c>
      <c r="GD102" s="59">
        <f t="shared" si="80"/>
        <v>603.58547669180393</v>
      </c>
      <c r="GE102" s="59">
        <f ca="1">AVERAGE(OFFSET($GD$3,0,0,'Données projet'!$E$17+1,1))-AVERAGE(OFFSET($H$3,0,0,'Données projet'!$E$17+1,1))</f>
        <v>337.47103484642059</v>
      </c>
      <c r="GF102" s="59">
        <f t="shared" si="104"/>
        <v>252.98767501756402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204.33685434340529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204.33685434340529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67.789478093783202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2.5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9.1666666666666661</v>
      </c>
      <c r="H103" s="66">
        <f t="shared" si="56"/>
        <v>220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67.827825706869433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369.00000000000011</v>
      </c>
      <c r="O103" s="13">
        <f>N103*VLOOKUP('Données projet'!$B$9,Paramètres!$A$1:$I$89,3,0)*VLOOKUP('Données projet'!$B$9,Paramètres!$A$1:$I$89,5,0)</f>
        <v>333.87120000000004</v>
      </c>
      <c r="P103" s="13">
        <f t="shared" si="87"/>
        <v>78.232360111376309</v>
      </c>
      <c r="Q103" s="20">
        <f t="shared" si="107"/>
        <v>717.74703386064709</v>
      </c>
      <c r="R103" s="59">
        <f t="shared" si="55"/>
        <v>1003.1157281191684</v>
      </c>
      <c r="S103" s="59">
        <f ca="1">AVERAGE(OFFSET($R$3,0,0,'Données projet'!$E$9+1,1))-AVERAGE(OFFSET($H$3,0,0,'Données projet'!$E$9+1,1))</f>
        <v>441.35963046694803</v>
      </c>
      <c r="T103" s="59">
        <f t="shared" si="88"/>
        <v>620.99339242993983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2.6427973407978338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2.6427973407978338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67.827825706869433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213.00000000000003</v>
      </c>
      <c r="AJ103" s="13">
        <f>AI103*VLOOKUP('Données projet'!$B$10,Paramètres!$A$1:$I$89,3,0)*VLOOKUP('Données projet'!$B$10,Paramètres!$A$1:$I$89,5,0)</f>
        <v>186.07680000000005</v>
      </c>
      <c r="AK103" s="13">
        <f t="shared" si="89"/>
        <v>46.671538591528673</v>
      </c>
      <c r="AL103" s="20">
        <f t="shared" si="58"/>
        <v>405.37002304691242</v>
      </c>
      <c r="AM103" s="59">
        <f t="shared" si="59"/>
        <v>690.73871730543374</v>
      </c>
      <c r="AN103" s="59">
        <f ca="1">AVERAGE(OFFSET($AM$3,0,0,'Données projet'!$E$10+1,1))-AVERAGE(OFFSET($H$3,0,0,'Données projet'!$E$10+1,1))</f>
        <v>273.89085939326111</v>
      </c>
      <c r="AO103" s="59">
        <f t="shared" si="90"/>
        <v>266.46247641705179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24.768288396131311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24.768288396131311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67.827825706869433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8.3920000000000012</v>
      </c>
      <c r="BD103" s="12">
        <f>IF('Données projet'!$A$88&gt;35,BD102+BC103-BL102,IF(A103&lt;'Données projet'!$A$88,$BA$205^A103,IF(A103='Données projet'!$A$88,'Données projet'!$B$88,BD102+BC103-BL102)))</f>
        <v>368.63200000000023</v>
      </c>
      <c r="BE103" s="13">
        <f>BD103*VLOOKUP('Données projet'!$B$11,Paramètres!$A$1:$I$89,3,0)*VLOOKUP('Données projet'!$B$11,Paramètres!$A$1:$I$89,5,0)</f>
        <v>350.79021120000021</v>
      </c>
      <c r="BF103" s="13">
        <f t="shared" si="91"/>
        <v>81.725202568243191</v>
      </c>
      <c r="BG103" s="20">
        <f t="shared" si="61"/>
        <v>753.29767897969066</v>
      </c>
      <c r="BH103" s="59">
        <f t="shared" si="62"/>
        <v>1038.6663732382119</v>
      </c>
      <c r="BI103" s="59">
        <f ca="1">AVERAGE(OFFSET($BH$3,0,0,'Données projet'!$E$11+1,1))-AVERAGE(OFFSET($H$3,0,0,'Données projet'!$E$11+1,1))</f>
        <v>674.33345465979289</v>
      </c>
      <c r="BJ103" s="59">
        <f t="shared" si="92"/>
        <v>206.09542990296671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90.446633116091675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90.446633116091675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67.827825706869433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8.3920000000000012</v>
      </c>
      <c r="BY103" s="12">
        <f>IF('Données projet'!$A$114&gt;35,BY102+BX103-CG102,IF(A103&lt;'Données projet'!$A$114,$BV$205^A103,IF(A103='Données projet'!$A$114,'Données projet'!$B$114,BY102+BX103-CG102)))</f>
        <v>368.63200000000023</v>
      </c>
      <c r="BZ103" s="13">
        <f>BY103*VLOOKUP('Données projet'!$B$12,Paramètres!$A$1:$I$89,3,0)*VLOOKUP('Données projet'!$B$12,Paramètres!$A$1:$I$89,5,0)</f>
        <v>419.79812160000029</v>
      </c>
      <c r="CA103" s="13">
        <f t="shared" si="93"/>
        <v>95.779075934813534</v>
      </c>
      <c r="CB103" s="20">
        <f t="shared" si="64"/>
        <v>897.96361903980085</v>
      </c>
      <c r="CC103" s="59">
        <f t="shared" si="65"/>
        <v>1183.3323132983221</v>
      </c>
      <c r="CD103" s="59">
        <f ca="1">AVERAGE(OFFSET($CC$3,0,0,'Données projet'!$E$12+1,1))-AVERAGE(OFFSET($H$3,0,0,'Données projet'!$E$12+1,1))</f>
        <v>792.99561449396947</v>
      </c>
      <c r="CE103" s="59">
        <f t="shared" si="94"/>
        <v>236.67982295656702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108.23941340122444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108.23941340122444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67.827825706869433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8.3920000000000012</v>
      </c>
      <c r="CT103" s="12">
        <f>IF('Données projet'!$A$140&gt;35,CT102+CS103-DB102,IF(A103&lt;'Données projet'!$A$140,$CQ$205^A103,IF(A103='Données projet'!$A$140,'Données projet'!$B$140,CT102+CS103-DB102)))</f>
        <v>368.63200000000023</v>
      </c>
      <c r="CU103" s="17">
        <f>CT103*VLOOKUP('Données projet'!$B$13,Paramètres!$A$1:$I$89,3,0)*VLOOKUP('Données projet'!$B$13,Paramètres!$A$1:$I$89,5,0)</f>
        <v>402.54614400000025</v>
      </c>
      <c r="CV103" s="13">
        <f t="shared" si="95"/>
        <v>92.292666063851556</v>
      </c>
      <c r="CW103" s="20">
        <f t="shared" si="67"/>
        <v>861.84426086120857</v>
      </c>
      <c r="CX103" s="59">
        <f t="shared" si="68"/>
        <v>1147.2129551197299</v>
      </c>
      <c r="CY103" s="59">
        <f ca="1">AVERAGE(OFFSET($CX$3,0,0,'Données projet'!$E$13+1,1))-AVERAGE(OFFSET($H$3,0,0,'Données projet'!$E$13+1,1))</f>
        <v>763.36868301262712</v>
      </c>
      <c r="CZ103" s="59">
        <f t="shared" si="96"/>
        <v>229.04531240965548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103.79121832994122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103.79121832994122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67.827825706869433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273</v>
      </c>
      <c r="DM103" s="12">
        <f>VLOOKUP(A103,'Données projet'!$A$165:$I$185,9,0)</f>
        <v>3.2</v>
      </c>
      <c r="DN103" s="12">
        <f t="array" ref="DN103">INDEX(DM:DM,MIN(IF(ISNUMBER(DM103:DM299),ROW(DM103:DM299),"")))</f>
        <v>3.2</v>
      </c>
      <c r="DO103" s="12">
        <f>IF('Données projet'!$A$166&gt;35,DO102+DN103-DW102,IF(A103&lt;'Données projet'!$A$166,$DL$205^A103,IF(A103='Données projet'!$A$166,'Données projet'!$B$166,DO102+DN103-DW102)))</f>
        <v>272.99999999999983</v>
      </c>
      <c r="DP103" s="17">
        <f>DO103*VLOOKUP('Données projet'!$B$14,Paramètres!$A$1:$I$89,3,0)*VLOOKUP('Données projet'!$B$14,Paramètres!$A$1:$I$89,5,0)</f>
        <v>238.49279999999987</v>
      </c>
      <c r="DQ103" s="13">
        <f t="shared" si="97"/>
        <v>58.115130258576542</v>
      </c>
      <c r="DR103" s="20">
        <f t="shared" si="70"/>
        <v>516.59214520035391</v>
      </c>
      <c r="DS103" s="59">
        <f t="shared" si="71"/>
        <v>801.96083945887517</v>
      </c>
      <c r="DT103" s="59">
        <f ca="1">AVERAGE(OFFSET($DS$3,0,0,'Données projet'!$E$14+1,1))-AVERAGE(OFFSET($H$3,0,0,'Données projet'!$E$14+1,1))</f>
        <v>396.6970447595329</v>
      </c>
      <c r="DU103" s="59">
        <f t="shared" si="98"/>
        <v>369.61271293069467</v>
      </c>
      <c r="DV103" s="15">
        <f>IF(ISNA(VLOOKUP(A103,'Données projet'!$A$165:$I$185,3,0)),0,VLOOKUP(A103,'Données projet'!$A$165:$I$185,3,0))</f>
        <v>18</v>
      </c>
      <c r="DW103" s="15">
        <f>IF(ISNA(VLOOKUP(A103,'Données projet'!$A$165:$I$185,4,0)),0,VLOOKUP(A103,'Données projet'!$A$165:$I$185,4,0))</f>
        <v>13</v>
      </c>
      <c r="DX103" s="16">
        <f>IF(ISNA(VLOOKUP(A103,'Données projet'!$A$165:$I$185,5,0)),0%,VLOOKUP(A103,'Données projet'!$A$165:$I$185,5,0)*VLOOKUP('Données projet'!$B$14,Paramètres!$A$1:$I$89,7,0))</f>
        <v>0.43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63.980343935927792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63.980343935927792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67.827825706869433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255</v>
      </c>
      <c r="EH103" s="12">
        <f>VLOOKUP(A103,'Données projet'!$A$191:$I$211,9,0)</f>
        <v>3</v>
      </c>
      <c r="EI103" s="12">
        <f t="array" ref="EI103">INDEX(EH:EH,MIN(IF(ISNUMBER(EH103:EH299),ROW(EH103:EH299),"")))</f>
        <v>3</v>
      </c>
      <c r="EJ103" s="12">
        <f>IF('Données projet'!$A$192&gt;35,EJ102+EI103-ER102,IF(A103&lt;'Données projet'!$A$192,$EG$205^A103,IF(A103='Données projet'!$A$192,'Données projet'!$B$192,EJ102+EI103-ER102)))</f>
        <v>255</v>
      </c>
      <c r="EK103" s="17">
        <f>EJ103*VLOOKUP('Données projet'!$B$15,Paramètres!$A$1:$I$89,3,0)*VLOOKUP('Données projet'!$B$15,Paramètres!$A$1:$I$89,5,0)</f>
        <v>266.52600000000007</v>
      </c>
      <c r="EL103" s="13">
        <f t="shared" si="99"/>
        <v>64.111444050688362</v>
      </c>
      <c r="EM103" s="20">
        <f t="shared" si="73"/>
        <v>575.86021505494898</v>
      </c>
      <c r="EN103" s="59">
        <f t="shared" si="74"/>
        <v>861.22890931347024</v>
      </c>
      <c r="EO103" s="59">
        <f ca="1">AVERAGE(OFFSET($EN$3,0,0,'Données projet'!$E$15+1,1))-AVERAGE(OFFSET($H$3,0,0,'Données projet'!$E$15+1,1))</f>
        <v>431.09356354216391</v>
      </c>
      <c r="EP103" s="59">
        <f t="shared" si="100"/>
        <v>386.91437941921049</v>
      </c>
      <c r="EQ103" s="15">
        <f>IF(ISNA(VLOOKUP(A103,'Données projet'!$A$191:$I$211,3,0)),0,VLOOKUP(A103,'Données projet'!$A$191:$I$211,3,0))</f>
        <v>17</v>
      </c>
      <c r="ER103" s="15">
        <f>IF(ISNA(VLOOKUP(A103,'Données projet'!$A$191:$I$211,4,0)),0,VLOOKUP(A103,'Données projet'!$A$191:$I$211,4,0))</f>
        <v>12</v>
      </c>
      <c r="ES103" s="16">
        <f>IF(ISNA(VLOOKUP(A103,'Données projet'!$A$191:$I$211,5,0)),0%,VLOOKUP(A103,'Données projet'!$A$191:$I$211,5,0)*VLOOKUP('Données projet'!$B$15,Paramètres!$A$1:$I$89,7,0))</f>
        <v>0.43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67.16609011883105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67.16609011883105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67.827825706869433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515.66999999999996</v>
      </c>
      <c r="FC103" s="12">
        <f>VLOOKUP(A103,'Données projet'!$A$217:$I$237,9,0)</f>
        <v>10.754999999999995</v>
      </c>
      <c r="FD103" s="12">
        <f t="array" ref="FD103">INDEX(FC:FC,MIN(IF(ISNUMBER(FC103:FC299),ROW(FC103:FC299),"")))</f>
        <v>10.754999999999995</v>
      </c>
      <c r="FE103" s="12">
        <f>IF('Données projet'!$A$218&gt;35,FE102+FD103-FM102,IF(A103&lt;'Données projet'!$A$218,$FB$205^A103,IF(A103='Données projet'!$A$218,'Données projet'!$B$218,FE102+FD103-FM102)))</f>
        <v>515.66999999999962</v>
      </c>
      <c r="FF103" s="17">
        <f>FE103*VLOOKUP('Données projet'!$B$16,Paramètres!$A$1:$I$89,3,0)*VLOOKUP('Données projet'!$B$16,Paramètres!$A$1:$I$89,5,0)</f>
        <v>345.91143599999975</v>
      </c>
      <c r="FG103" s="13">
        <f t="shared" si="101"/>
        <v>80.720058577704933</v>
      </c>
      <c r="FH103" s="20">
        <f t="shared" si="76"/>
        <v>743.04985305616901</v>
      </c>
      <c r="FI103" s="59">
        <f t="shared" si="77"/>
        <v>1028.4185473146904</v>
      </c>
      <c r="FJ103" s="59">
        <f ca="1">AVERAGE(OFFSET($FI$3,0,0,'Données projet'!$E$16+1,1))-AVERAGE(OFFSET($H$3,0,0,'Données projet'!$E$16+1,1))</f>
        <v>552.1327469597087</v>
      </c>
      <c r="FK103" s="59">
        <f t="shared" si="102"/>
        <v>208.33496548935977</v>
      </c>
      <c r="FL103" s="15">
        <f>IF(ISNA(VLOOKUP(A103,'Données projet'!$A$217:$I$237,3,0)),0,VLOOKUP(A103,'Données projet'!$A$217:$I$237,3,0))</f>
        <v>9</v>
      </c>
      <c r="FM103" s="15">
        <f>IF(ISNA(VLOOKUP(A103,'Données projet'!$A$217:$I$237,4,0)),0,VLOOKUP(A103,'Données projet'!$A$217:$I$237,4,0))</f>
        <v>85.23</v>
      </c>
      <c r="FN103" s="16">
        <f>IF(ISNA(VLOOKUP(A103,'Données projet'!$A$217:$I$237,5,0)),0%,VLOOKUP(A103,'Données projet'!$A$217:$I$237,5,0)*VLOOKUP('Données projet'!$B$16,Paramètres!$A$1:$I$89,7,0))</f>
        <v>0.53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130.5511362819733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130.5511362819733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67.827825706869433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8.503999999999996</v>
      </c>
      <c r="FZ103" s="12">
        <f>IF('Données projet'!$A$244&gt;35,FZ102+FY103-GH102,IF(A103&lt;'Données projet'!$A$244,$FW$205^A103,IF(A103='Données projet'!$A$244,'Données projet'!$B$244,FZ102+FY103-GH102)))</f>
        <v>318.94000000000079</v>
      </c>
      <c r="GA103" s="17">
        <f>FZ103*VLOOKUP('Données projet'!$B$17,Paramètres!$A$1:$I$89,3,0)*VLOOKUP('Données projet'!$B$17,Paramètres!$A$1:$I$89,5,0)</f>
        <v>149.26392000000038</v>
      </c>
      <c r="GB103" s="13">
        <f t="shared" si="103"/>
        <v>38.41126093796224</v>
      </c>
      <c r="GC103" s="20">
        <f t="shared" si="79"/>
        <v>326.86760680028488</v>
      </c>
      <c r="GD103" s="59">
        <f t="shared" si="80"/>
        <v>612.23630105880613</v>
      </c>
      <c r="GE103" s="59">
        <f ca="1">AVERAGE(OFFSET($GD$3,0,0,'Données projet'!$E$17+1,1))-AVERAGE(OFFSET($H$3,0,0,'Données projet'!$E$17+1,1))</f>
        <v>337.47103484642059</v>
      </c>
      <c r="GF103" s="59">
        <f t="shared" si="104"/>
        <v>252.98767501756402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200.32993326290577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200.32993326290577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67.827825706869433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2.5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9.1666666666666661</v>
      </c>
      <c r="H104" s="66">
        <f t="shared" si="56"/>
        <v>220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67.865508074601053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369.00000000000011</v>
      </c>
      <c r="O104" s="13">
        <f>N104*VLOOKUP('Données projet'!$B$9,Paramètres!$A$1:$I$89,3,0)*VLOOKUP('Données projet'!$B$9,Paramètres!$A$1:$I$89,5,0)</f>
        <v>333.87120000000004</v>
      </c>
      <c r="P104" s="13">
        <f t="shared" si="87"/>
        <v>78.232360111376309</v>
      </c>
      <c r="Q104" s="20">
        <f t="shared" si="107"/>
        <v>717.74703386064709</v>
      </c>
      <c r="R104" s="59">
        <f t="shared" si="55"/>
        <v>1003.253896800851</v>
      </c>
      <c r="S104" s="59">
        <f ca="1">AVERAGE(OFFSET($R$3,0,0,'Données projet'!$E$9+1,1))-AVERAGE(OFFSET($H$3,0,0,'Données projet'!$E$9+1,1))</f>
        <v>441.35963046694803</v>
      </c>
      <c r="T104" s="59">
        <f t="shared" si="88"/>
        <v>620.99339242993983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2.5909736968919996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2.5909736968919996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67.865508074601053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213.00000000000003</v>
      </c>
      <c r="AJ104" s="13">
        <f>AI104*VLOOKUP('Données projet'!$B$10,Paramètres!$A$1:$I$89,3,0)*VLOOKUP('Données projet'!$B$10,Paramètres!$A$1:$I$89,5,0)</f>
        <v>186.07680000000005</v>
      </c>
      <c r="AK104" s="13">
        <f t="shared" si="89"/>
        <v>46.671538591528673</v>
      </c>
      <c r="AL104" s="20">
        <f t="shared" si="58"/>
        <v>405.37002304691242</v>
      </c>
      <c r="AM104" s="59">
        <f t="shared" si="59"/>
        <v>690.87688598711634</v>
      </c>
      <c r="AN104" s="59">
        <f ca="1">AVERAGE(OFFSET($AM$3,0,0,'Données projet'!$E$10+1,1))-AVERAGE(OFFSET($H$3,0,0,'Données projet'!$E$10+1,1))</f>
        <v>273.89085939326111</v>
      </c>
      <c r="AO104" s="59">
        <f t="shared" si="90"/>
        <v>266.46247641705179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24.282597367847391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24.282597367847391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67.865508074601053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8.3920000000000012</v>
      </c>
      <c r="BD104" s="12">
        <f>IF('Données projet'!$A$88&gt;35,BD103+BC104-BL103,IF(A104&lt;'Données projet'!$A$88,$BA$205^A104,IF(A104='Données projet'!$A$88,'Données projet'!$B$88,BD103+BC104-BL103)))</f>
        <v>377.02400000000023</v>
      </c>
      <c r="BE104" s="13">
        <f>BD104*VLOOKUP('Données projet'!$B$11,Paramètres!$A$1:$I$89,3,0)*VLOOKUP('Données projet'!$B$11,Paramètres!$A$1:$I$89,5,0)</f>
        <v>358.77603840000023</v>
      </c>
      <c r="BF104" s="13">
        <f t="shared" si="91"/>
        <v>83.366975851878067</v>
      </c>
      <c r="BG104" s="20">
        <f t="shared" si="61"/>
        <v>770.0657498220213</v>
      </c>
      <c r="BH104" s="59">
        <f t="shared" si="62"/>
        <v>1055.5726127622252</v>
      </c>
      <c r="BI104" s="59">
        <f ca="1">AVERAGE(OFFSET($BH$3,0,0,'Données projet'!$E$11+1,1))-AVERAGE(OFFSET($H$3,0,0,'Données projet'!$E$11+1,1))</f>
        <v>674.33345465979289</v>
      </c>
      <c r="BJ104" s="59">
        <f t="shared" si="92"/>
        <v>206.09542990296671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88.673029807684031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88.673029807684031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67.865508074601053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8.3920000000000012</v>
      </c>
      <c r="BY104" s="12">
        <f>IF('Données projet'!$A$114&gt;35,BY103+BX104-CG103,IF(A104&lt;'Données projet'!$A$114,$BV$205^A104,IF(A104='Données projet'!$A$114,'Données projet'!$B$114,BY103+BX104-CG103)))</f>
        <v>377.02400000000023</v>
      </c>
      <c r="BZ104" s="13">
        <f>BY104*VLOOKUP('Données projet'!$B$12,Paramètres!$A$1:$I$89,3,0)*VLOOKUP('Données projet'!$B$12,Paramètres!$A$1:$I$89,5,0)</f>
        <v>429.35493120000024</v>
      </c>
      <c r="CA104" s="13">
        <f t="shared" si="93"/>
        <v>97.703176739209823</v>
      </c>
      <c r="CB104" s="20">
        <f t="shared" si="64"/>
        <v>917.95953799412416</v>
      </c>
      <c r="CC104" s="59">
        <f t="shared" si="65"/>
        <v>1203.466400934328</v>
      </c>
      <c r="CD104" s="59">
        <f ca="1">AVERAGE(OFFSET($CC$3,0,0,'Données projet'!$E$12+1,1))-AVERAGE(OFFSET($H$3,0,0,'Données projet'!$E$12+1,1))</f>
        <v>792.99561449396947</v>
      </c>
      <c r="CE104" s="59">
        <f t="shared" si="94"/>
        <v>236.67982295656702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106.11690452394971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106.11690452394971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67.865508074601053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8.3920000000000012</v>
      </c>
      <c r="CT104" s="12">
        <f>IF('Données projet'!$A$140&gt;35,CT103+CS104-DB103,IF(A104&lt;'Données projet'!$A$140,$CQ$205^A104,IF(A104='Données projet'!$A$140,'Données projet'!$B$140,CT103+CS104-DB103)))</f>
        <v>377.02400000000023</v>
      </c>
      <c r="CU104" s="17">
        <f>CT104*VLOOKUP('Données projet'!$B$13,Paramètres!$A$1:$I$89,3,0)*VLOOKUP('Données projet'!$B$13,Paramètres!$A$1:$I$89,5,0)</f>
        <v>411.71020800000025</v>
      </c>
      <c r="CV104" s="13">
        <f t="shared" si="95"/>
        <v>94.146728564247809</v>
      </c>
      <c r="CW104" s="20">
        <f t="shared" si="67"/>
        <v>881.03416451606529</v>
      </c>
      <c r="CX104" s="59">
        <f t="shared" si="68"/>
        <v>1166.5410274562691</v>
      </c>
      <c r="CY104" s="59">
        <f ca="1">AVERAGE(OFFSET($CX$3,0,0,'Données projet'!$E$13+1,1))-AVERAGE(OFFSET($H$3,0,0,'Données projet'!$E$13+1,1))</f>
        <v>763.36868301262712</v>
      </c>
      <c r="CZ104" s="59">
        <f t="shared" si="96"/>
        <v>229.04531240965548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101.75593584488327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101.75593584488327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67.865508074601053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259.99999999999983</v>
      </c>
      <c r="DP104" s="17">
        <f>DO104*VLOOKUP('Données projet'!$B$14,Paramètres!$A$1:$I$89,3,0)*VLOOKUP('Données projet'!$B$14,Paramètres!$A$1:$I$89,5,0)</f>
        <v>227.13599999999985</v>
      </c>
      <c r="DQ104" s="13">
        <f t="shared" si="97"/>
        <v>55.662966886685133</v>
      </c>
      <c r="DR104" s="20">
        <f t="shared" si="70"/>
        <v>492.5415339943097</v>
      </c>
      <c r="DS104" s="59">
        <f t="shared" si="71"/>
        <v>778.04839693451356</v>
      </c>
      <c r="DT104" s="59">
        <f ca="1">AVERAGE(OFFSET($DS$3,0,0,'Données projet'!$E$14+1,1))-AVERAGE(OFFSET($H$3,0,0,'Données projet'!$E$14+1,1))</f>
        <v>396.6970447595329</v>
      </c>
      <c r="DU104" s="59">
        <f t="shared" si="98"/>
        <v>369.61271293069467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62.725728415500733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62.725728415500733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67.865508074601053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243</v>
      </c>
      <c r="EK104" s="17">
        <f>EJ104*VLOOKUP('Données projet'!$B$15,Paramètres!$A$1:$I$89,3,0)*VLOOKUP('Données projet'!$B$15,Paramètres!$A$1:$I$89,5,0)</f>
        <v>253.98360000000002</v>
      </c>
      <c r="EL104" s="13">
        <f t="shared" si="99"/>
        <v>61.438182405444294</v>
      </c>
      <c r="EM104" s="20">
        <f t="shared" si="73"/>
        <v>549.35960435614891</v>
      </c>
      <c r="EN104" s="59">
        <f t="shared" si="74"/>
        <v>834.86646729635277</v>
      </c>
      <c r="EO104" s="59">
        <f ca="1">AVERAGE(OFFSET($EN$3,0,0,'Données projet'!$E$15+1,1))-AVERAGE(OFFSET($H$3,0,0,'Données projet'!$E$15+1,1))</f>
        <v>431.09356354216391</v>
      </c>
      <c r="EP104" s="59">
        <f t="shared" si="100"/>
        <v>386.91437941921049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65.849004058870563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65.849004058870563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67.865508074601053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10.060000000000002</v>
      </c>
      <c r="FE104" s="12">
        <f>IF('Données projet'!$A$218&gt;35,FE103+FD104-FM103,IF(A104&lt;'Données projet'!$A$218,$FB$205^A104,IF(A104='Données projet'!$A$218,'Données projet'!$B$218,FE103+FD104-FM103)))</f>
        <v>440.49999999999955</v>
      </c>
      <c r="FF104" s="17">
        <f>FE104*VLOOKUP('Données projet'!$B$16,Paramètres!$A$1:$I$89,3,0)*VLOOKUP('Données projet'!$B$16,Paramètres!$A$1:$I$89,5,0)</f>
        <v>295.4873999999997</v>
      </c>
      <c r="FG104" s="13">
        <f t="shared" si="101"/>
        <v>70.229616328790627</v>
      </c>
      <c r="FH104" s="20">
        <f t="shared" si="76"/>
        <v>636.95713677264314</v>
      </c>
      <c r="FI104" s="59">
        <f t="shared" si="77"/>
        <v>922.463999712847</v>
      </c>
      <c r="FJ104" s="59">
        <f ca="1">AVERAGE(OFFSET($FI$3,0,0,'Données projet'!$E$16+1,1))-AVERAGE(OFFSET($H$3,0,0,'Données projet'!$E$16+1,1))</f>
        <v>552.1327469597087</v>
      </c>
      <c r="FK104" s="59">
        <f t="shared" si="102"/>
        <v>208.33496548935977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127.99110812781429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127.99110812781429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67.865508074601053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8.503999999999996</v>
      </c>
      <c r="FZ104" s="12">
        <f>IF('Données projet'!$A$244&gt;35,FZ103+FY104-GH103,IF(A104&lt;'Données projet'!$A$244,$FW$205^A104,IF(A104='Données projet'!$A$244,'Données projet'!$B$244,FZ103+FY104-GH103)))</f>
        <v>327.44400000000081</v>
      </c>
      <c r="GA104" s="17">
        <f>FZ104*VLOOKUP('Données projet'!$B$17,Paramètres!$A$1:$I$89,3,0)*VLOOKUP('Données projet'!$B$17,Paramètres!$A$1:$I$89,5,0)</f>
        <v>153.24379200000038</v>
      </c>
      <c r="GB104" s="13">
        <f t="shared" si="103"/>
        <v>39.314828587418958</v>
      </c>
      <c r="GC104" s="20">
        <f t="shared" si="79"/>
        <v>335.37293085642199</v>
      </c>
      <c r="GD104" s="59">
        <f t="shared" si="80"/>
        <v>620.87979379662579</v>
      </c>
      <c r="GE104" s="59">
        <f ca="1">AVERAGE(OFFSET($GD$3,0,0,'Données projet'!$E$17+1,1))-AVERAGE(OFFSET($H$3,0,0,'Données projet'!$E$17+1,1))</f>
        <v>337.47103484642059</v>
      </c>
      <c r="GF104" s="59">
        <f t="shared" si="104"/>
        <v>252.98767501756402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196.40158546081429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196.40158546081429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67.865508074601053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2.5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9.1666666666666661</v>
      </c>
      <c r="H105" s="66">
        <f t="shared" si="56"/>
        <v>220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67.902536737497684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369.00000000000011</v>
      </c>
      <c r="O105" s="13">
        <f>N105*VLOOKUP('Données projet'!$B$9,Paramètres!$A$1:$I$89,3,0)*VLOOKUP('Données projet'!$B$9,Paramètres!$A$1:$I$89,5,0)</f>
        <v>333.87120000000004</v>
      </c>
      <c r="P105" s="13">
        <f t="shared" si="87"/>
        <v>78.232360111376309</v>
      </c>
      <c r="Q105" s="20">
        <f t="shared" si="107"/>
        <v>717.74703386064709</v>
      </c>
      <c r="R105" s="59">
        <f t="shared" si="55"/>
        <v>1003.3896685648053</v>
      </c>
      <c r="S105" s="59">
        <f ca="1">AVERAGE(OFFSET($R$3,0,0,'Données projet'!$E$9+1,1))-AVERAGE(OFFSET($H$3,0,0,'Données projet'!$E$9+1,1))</f>
        <v>441.35963046694803</v>
      </c>
      <c r="T105" s="59">
        <f t="shared" si="88"/>
        <v>620.99339242993983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2.5401662830338574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2.5401662830338574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67.902536737497684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213.00000000000003</v>
      </c>
      <c r="AJ105" s="13">
        <f>AI105*VLOOKUP('Données projet'!$B$10,Paramètres!$A$1:$I$89,3,0)*VLOOKUP('Données projet'!$B$10,Paramètres!$A$1:$I$89,5,0)</f>
        <v>186.07680000000005</v>
      </c>
      <c r="AK105" s="13">
        <f t="shared" si="89"/>
        <v>46.671538591528673</v>
      </c>
      <c r="AL105" s="20">
        <f t="shared" si="58"/>
        <v>405.37002304691242</v>
      </c>
      <c r="AM105" s="59">
        <f t="shared" si="59"/>
        <v>691.01265775107061</v>
      </c>
      <c r="AN105" s="59">
        <f ca="1">AVERAGE(OFFSET($AM$3,0,0,'Données projet'!$E$10+1,1))-AVERAGE(OFFSET($H$3,0,0,'Données projet'!$E$10+1,1))</f>
        <v>273.89085939326111</v>
      </c>
      <c r="AO105" s="59">
        <f t="shared" si="90"/>
        <v>266.46247641705179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23.806430444385839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23.806430444385839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67.902536737497684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8.3920000000000012</v>
      </c>
      <c r="BD105" s="12">
        <f>IF('Données projet'!$A$88&gt;35,BD104+BC105-BL104,IF(A105&lt;'Données projet'!$A$88,$BA$205^A105,IF(A105='Données projet'!$A$88,'Données projet'!$B$88,BD104+BC105-BL104)))</f>
        <v>385.41600000000022</v>
      </c>
      <c r="BE105" s="13">
        <f>BD105*VLOOKUP('Données projet'!$B$11,Paramètres!$A$1:$I$89,3,0)*VLOOKUP('Données projet'!$B$11,Paramètres!$A$1:$I$89,5,0)</f>
        <v>366.76186560000025</v>
      </c>
      <c r="BF105" s="13">
        <f t="shared" si="91"/>
        <v>85.004500611622973</v>
      </c>
      <c r="BG105" s="20">
        <f t="shared" si="61"/>
        <v>786.82642115191038</v>
      </c>
      <c r="BH105" s="59">
        <f t="shared" si="62"/>
        <v>1072.4690558560685</v>
      </c>
      <c r="BI105" s="59">
        <f ca="1">AVERAGE(OFFSET($BH$3,0,0,'Données projet'!$E$11+1,1))-AVERAGE(OFFSET($H$3,0,0,'Données projet'!$E$11+1,1))</f>
        <v>674.33345465979289</v>
      </c>
      <c r="BJ105" s="59">
        <f t="shared" si="92"/>
        <v>206.09542990296671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86.934205778363065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86.934205778363065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67.902536737497684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8.3920000000000012</v>
      </c>
      <c r="BY105" s="12">
        <f>IF('Données projet'!$A$114&gt;35,BY104+BX105-CG104,IF(A105&lt;'Données projet'!$A$114,$BV$205^A105,IF(A105='Données projet'!$A$114,'Données projet'!$B$114,BY104+BX105-CG104)))</f>
        <v>385.41600000000022</v>
      </c>
      <c r="BZ105" s="13">
        <f>BY105*VLOOKUP('Données projet'!$B$12,Paramètres!$A$1:$I$89,3,0)*VLOOKUP('Données projet'!$B$12,Paramètres!$A$1:$I$89,5,0)</f>
        <v>438.9117408000003</v>
      </c>
      <c r="CA105" s="13">
        <f t="shared" si="93"/>
        <v>99.622298422362391</v>
      </c>
      <c r="CB105" s="20">
        <f t="shared" si="64"/>
        <v>937.94678497894836</v>
      </c>
      <c r="CC105" s="59">
        <f t="shared" si="65"/>
        <v>1223.5894196831066</v>
      </c>
      <c r="CD105" s="59">
        <f ca="1">AVERAGE(OFFSET($CC$3,0,0,'Données projet'!$E$12+1,1))-AVERAGE(OFFSET($H$3,0,0,'Données projet'!$E$12+1,1))</f>
        <v>792.99561449396947</v>
      </c>
      <c r="CE105" s="59">
        <f t="shared" si="94"/>
        <v>236.67982295656702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104.03601675115577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104.03601675115577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67.902536737497684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8.3920000000000012</v>
      </c>
      <c r="CT105" s="12">
        <f>IF('Données projet'!$A$140&gt;35,CT104+CS105-DB104,IF(A105&lt;'Données projet'!$A$140,$CQ$205^A105,IF(A105='Données projet'!$A$140,'Données projet'!$B$140,CT104+CS105-DB104)))</f>
        <v>385.41600000000022</v>
      </c>
      <c r="CU105" s="17">
        <f>CT105*VLOOKUP('Données projet'!$B$13,Paramètres!$A$1:$I$89,3,0)*VLOOKUP('Données projet'!$B$13,Paramètres!$A$1:$I$89,5,0)</f>
        <v>420.87427200000019</v>
      </c>
      <c r="CV105" s="13">
        <f t="shared" si="95"/>
        <v>95.995993186091056</v>
      </c>
      <c r="CW105" s="20">
        <f t="shared" si="67"/>
        <v>900.21571186577557</v>
      </c>
      <c r="CX105" s="59">
        <f t="shared" si="68"/>
        <v>1185.8583465699337</v>
      </c>
      <c r="CY105" s="59">
        <f ca="1">AVERAGE(OFFSET($CX$3,0,0,'Données projet'!$E$13+1,1))-AVERAGE(OFFSET($H$3,0,0,'Données projet'!$E$13+1,1))</f>
        <v>763.36868301262712</v>
      </c>
      <c r="CZ105" s="59">
        <f t="shared" si="96"/>
        <v>229.04531240965548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99.760564007957569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99.760564007957569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67.902536737497684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259.99999999999983</v>
      </c>
      <c r="DP105" s="17">
        <f>DO105*VLOOKUP('Données projet'!$B$14,Paramètres!$A$1:$I$89,3,0)*VLOOKUP('Données projet'!$B$14,Paramètres!$A$1:$I$89,5,0)</f>
        <v>227.13599999999985</v>
      </c>
      <c r="DQ105" s="13">
        <f t="shared" si="97"/>
        <v>55.662966886685133</v>
      </c>
      <c r="DR105" s="20">
        <f t="shared" si="70"/>
        <v>492.5415339943097</v>
      </c>
      <c r="DS105" s="59">
        <f t="shared" si="71"/>
        <v>778.18416869846783</v>
      </c>
      <c r="DT105" s="59">
        <f ca="1">AVERAGE(OFFSET($DS$3,0,0,'Données projet'!$E$14+1,1))-AVERAGE(OFFSET($H$3,0,0,'Données projet'!$E$14+1,1))</f>
        <v>396.6970447595329</v>
      </c>
      <c r="DU105" s="59">
        <f t="shared" si="98"/>
        <v>369.61271293069467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61.49571514018934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61.49571514018934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67.902536737497684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243</v>
      </c>
      <c r="EK105" s="17">
        <f>EJ105*VLOOKUP('Données projet'!$B$15,Paramètres!$A$1:$I$89,3,0)*VLOOKUP('Données projet'!$B$15,Paramètres!$A$1:$I$89,5,0)</f>
        <v>253.98360000000002</v>
      </c>
      <c r="EL105" s="13">
        <f t="shared" si="99"/>
        <v>61.438182405444294</v>
      </c>
      <c r="EM105" s="20">
        <f t="shared" si="73"/>
        <v>549.35960435614891</v>
      </c>
      <c r="EN105" s="59">
        <f t="shared" si="74"/>
        <v>835.00223906030715</v>
      </c>
      <c r="EO105" s="59">
        <f ca="1">AVERAGE(OFFSET($EN$3,0,0,'Données projet'!$E$15+1,1))-AVERAGE(OFFSET($H$3,0,0,'Données projet'!$E$15+1,1))</f>
        <v>431.09356354216391</v>
      </c>
      <c r="EP105" s="59">
        <f t="shared" si="100"/>
        <v>386.91437941921049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64.557745253202725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64.557745253202725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67.902536737497684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10.060000000000002</v>
      </c>
      <c r="FE105" s="12">
        <f>IF('Données projet'!$A$218&gt;35,FE104+FD105-FM104,IF(A105&lt;'Données projet'!$A$218,$FB$205^A105,IF(A105='Données projet'!$A$218,'Données projet'!$B$218,FE104+FD105-FM104)))</f>
        <v>450.55999999999955</v>
      </c>
      <c r="FF105" s="17">
        <f>FE105*VLOOKUP('Données projet'!$B$16,Paramètres!$A$1:$I$89,3,0)*VLOOKUP('Données projet'!$B$16,Paramètres!$A$1:$I$89,5,0)</f>
        <v>302.23564799999968</v>
      </c>
      <c r="FG105" s="13">
        <f t="shared" si="101"/>
        <v>71.644938457299233</v>
      </c>
      <c r="FH105" s="20">
        <f t="shared" si="76"/>
        <v>651.17535474646229</v>
      </c>
      <c r="FI105" s="59">
        <f t="shared" si="77"/>
        <v>936.81798945062042</v>
      </c>
      <c r="FJ105" s="59">
        <f ca="1">AVERAGE(OFFSET($FI$3,0,0,'Données projet'!$E$16+1,1))-AVERAGE(OFFSET($H$3,0,0,'Données projet'!$E$16+1,1))</f>
        <v>552.1327469597087</v>
      </c>
      <c r="FK105" s="59">
        <f t="shared" si="102"/>
        <v>208.33496548935977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125.48128056429535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125.48128056429535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67.902536737497684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8.503999999999996</v>
      </c>
      <c r="FZ105" s="12">
        <f>IF('Données projet'!$A$244&gt;35,FZ104+FY105-GH104,IF(A105&lt;'Données projet'!$A$244,$FW$205^A105,IF(A105='Données projet'!$A$244,'Données projet'!$B$244,FZ104+FY105-GH104)))</f>
        <v>335.94800000000083</v>
      </c>
      <c r="GA105" s="17">
        <f>FZ105*VLOOKUP('Données projet'!$B$17,Paramètres!$A$1:$I$89,3,0)*VLOOKUP('Données projet'!$B$17,Paramètres!$A$1:$I$89,5,0)</f>
        <v>157.22366400000038</v>
      </c>
      <c r="GB105" s="13">
        <f t="shared" si="103"/>
        <v>40.215668545744137</v>
      </c>
      <c r="GC105" s="20">
        <f t="shared" si="79"/>
        <v>343.87350418383835</v>
      </c>
      <c r="GD105" s="59">
        <f t="shared" si="80"/>
        <v>629.51613888799648</v>
      </c>
      <c r="GE105" s="59">
        <f ca="1">AVERAGE(OFFSET($GD$3,0,0,'Données projet'!$E$17+1,1))-AVERAGE(OFFSET($H$3,0,0,'Données projet'!$E$17+1,1))</f>
        <v>337.47103484642059</v>
      </c>
      <c r="GF105" s="59">
        <f t="shared" si="104"/>
        <v>252.98767501756402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192.55027016306627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192.55027016306627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67.902536737497684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2.5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9.1666666666666661</v>
      </c>
      <c r="H106" s="66">
        <f t="shared" si="56"/>
        <v>220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67.938923035876741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369.00000000000011</v>
      </c>
      <c r="O106" s="13">
        <f>N106*VLOOKUP('Données projet'!$B$9,Paramètres!$A$1:$I$89,3,0)*VLOOKUP('Données projet'!$B$9,Paramètres!$A$1:$I$89,5,0)</f>
        <v>333.87120000000004</v>
      </c>
      <c r="P106" s="13">
        <f t="shared" si="87"/>
        <v>78.232360111376309</v>
      </c>
      <c r="Q106" s="20">
        <f t="shared" si="107"/>
        <v>717.74703386064709</v>
      </c>
      <c r="R106" s="59">
        <f t="shared" si="55"/>
        <v>1003.5230849921952</v>
      </c>
      <c r="S106" s="59">
        <f ca="1">AVERAGE(OFFSET($R$3,0,0,'Données projet'!$E$9+1,1))-AVERAGE(OFFSET($H$3,0,0,'Données projet'!$E$9+1,1))</f>
        <v>441.35963046694803</v>
      </c>
      <c r="T106" s="59">
        <f t="shared" si="88"/>
        <v>620.99339242993983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2.4903551715720105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2.4903551715720105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67.938923035876741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213.00000000000003</v>
      </c>
      <c r="AJ106" s="13">
        <f>AI106*VLOOKUP('Données projet'!$B$10,Paramètres!$A$1:$I$89,3,0)*VLOOKUP('Données projet'!$B$10,Paramètres!$A$1:$I$89,5,0)</f>
        <v>186.07680000000005</v>
      </c>
      <c r="AK106" s="13">
        <f t="shared" si="89"/>
        <v>46.671538591528673</v>
      </c>
      <c r="AL106" s="20">
        <f t="shared" si="58"/>
        <v>405.37002304691242</v>
      </c>
      <c r="AM106" s="59">
        <f t="shared" si="59"/>
        <v>691.14607417846048</v>
      </c>
      <c r="AN106" s="59">
        <f ca="1">AVERAGE(OFFSET($AM$3,0,0,'Données projet'!$E$10+1,1))-AVERAGE(OFFSET($H$3,0,0,'Données projet'!$E$10+1,1))</f>
        <v>273.89085939326111</v>
      </c>
      <c r="AO106" s="59">
        <f t="shared" si="90"/>
        <v>266.46247641705179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23.339600863860223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23.339600863860223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67.938923035876741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8.3920000000000012</v>
      </c>
      <c r="BD106" s="12">
        <f>IF('Données projet'!$A$88&gt;35,BD105+BC106-BL105,IF(A106&lt;'Données projet'!$A$88,$BA$205^A106,IF(A106='Données projet'!$A$88,'Données projet'!$B$88,BD105+BC106-BL105)))</f>
        <v>393.80800000000022</v>
      </c>
      <c r="BE106" s="13">
        <f>BD106*VLOOKUP('Données projet'!$B$11,Paramètres!$A$1:$I$89,3,0)*VLOOKUP('Données projet'!$B$11,Paramètres!$A$1:$I$89,5,0)</f>
        <v>374.74769280000021</v>
      </c>
      <c r="BF106" s="13">
        <f t="shared" si="91"/>
        <v>86.637880007805521</v>
      </c>
      <c r="BG106" s="20">
        <f t="shared" si="61"/>
        <v>803.57987264026167</v>
      </c>
      <c r="BH106" s="59">
        <f t="shared" si="62"/>
        <v>1089.3559237718098</v>
      </c>
      <c r="BI106" s="59">
        <f ca="1">AVERAGE(OFFSET($BH$3,0,0,'Données projet'!$E$11+1,1))-AVERAGE(OFFSET($H$3,0,0,'Données projet'!$E$11+1,1))</f>
        <v>674.33345465979289</v>
      </c>
      <c r="BJ106" s="59">
        <f t="shared" si="92"/>
        <v>206.09542990296671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85.229479027679147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85.229479027679147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67.938923035876741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8.3920000000000012</v>
      </c>
      <c r="BY106" s="12">
        <f>IF('Données projet'!$A$114&gt;35,BY105+BX106-CG105,IF(A106&lt;'Données projet'!$A$114,$BV$205^A106,IF(A106='Données projet'!$A$114,'Données projet'!$B$114,BY105+BX106-CG105)))</f>
        <v>393.80800000000022</v>
      </c>
      <c r="BZ106" s="13">
        <f>BY106*VLOOKUP('Données projet'!$B$12,Paramètres!$A$1:$I$89,3,0)*VLOOKUP('Données projet'!$B$12,Paramètres!$A$1:$I$89,5,0)</f>
        <v>448.46855040000025</v>
      </c>
      <c r="CA106" s="13">
        <f t="shared" si="93"/>
        <v>101.53656188456287</v>
      </c>
      <c r="CB106" s="20">
        <f t="shared" si="64"/>
        <v>957.92557056228054</v>
      </c>
      <c r="CC106" s="59">
        <f t="shared" si="65"/>
        <v>1243.7016216938287</v>
      </c>
      <c r="CD106" s="59">
        <f ca="1">AVERAGE(OFFSET($CC$3,0,0,'Données projet'!$E$12+1,1))-AVERAGE(OFFSET($H$3,0,0,'Données projet'!$E$12+1,1))</f>
        <v>792.99561449396947</v>
      </c>
      <c r="CE106" s="59">
        <f t="shared" si="94"/>
        <v>236.67982295656702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101.9959339183701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101.9959339183701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67.938923035876741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8.3920000000000012</v>
      </c>
      <c r="CT106" s="12">
        <f>IF('Données projet'!$A$140&gt;35,CT105+CS106-DB105,IF(A106&lt;'Données projet'!$A$140,$CQ$205^A106,IF(A106='Données projet'!$A$140,'Données projet'!$B$140,CT105+CS106-DB105)))</f>
        <v>393.80800000000022</v>
      </c>
      <c r="CU106" s="17">
        <f>CT106*VLOOKUP('Données projet'!$B$13,Paramètres!$A$1:$I$89,3,0)*VLOOKUP('Données projet'!$B$13,Paramètres!$A$1:$I$89,5,0)</f>
        <v>430.03833600000024</v>
      </c>
      <c r="CV106" s="13">
        <f t="shared" si="95"/>
        <v>97.84057642883765</v>
      </c>
      <c r="CW106" s="20">
        <f t="shared" si="67"/>
        <v>919.38910581355924</v>
      </c>
      <c r="CX106" s="59">
        <f t="shared" si="68"/>
        <v>1205.1651569451074</v>
      </c>
      <c r="CY106" s="59">
        <f ca="1">AVERAGE(OFFSET($CX$3,0,0,'Données projet'!$E$13+1,1))-AVERAGE(OFFSET($H$3,0,0,'Données projet'!$E$13+1,1))</f>
        <v>763.36868301262712</v>
      </c>
      <c r="CZ106" s="59">
        <f t="shared" si="96"/>
        <v>229.04531240965548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97.804320195697329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97.804320195697329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67.938923035876741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259.99999999999983</v>
      </c>
      <c r="DP106" s="17">
        <f>DO106*VLOOKUP('Données projet'!$B$14,Paramètres!$A$1:$I$89,3,0)*VLOOKUP('Données projet'!$B$14,Paramètres!$A$1:$I$89,5,0)</f>
        <v>227.13599999999985</v>
      </c>
      <c r="DQ106" s="13">
        <f t="shared" si="97"/>
        <v>55.662966886685133</v>
      </c>
      <c r="DR106" s="20">
        <f t="shared" si="70"/>
        <v>492.5415339943097</v>
      </c>
      <c r="DS106" s="59">
        <f t="shared" si="71"/>
        <v>778.3175851258577</v>
      </c>
      <c r="DT106" s="59">
        <f ca="1">AVERAGE(OFFSET($DS$3,0,0,'Données projet'!$E$14+1,1))-AVERAGE(OFFSET($H$3,0,0,'Données projet'!$E$14+1,1))</f>
        <v>396.6970447595329</v>
      </c>
      <c r="DU106" s="59">
        <f t="shared" si="98"/>
        <v>369.61271293069467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60.289821674972785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60.289821674972785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67.938923035876741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243</v>
      </c>
      <c r="EK106" s="17">
        <f>EJ106*VLOOKUP('Données projet'!$B$15,Paramètres!$A$1:$I$89,3,0)*VLOOKUP('Données projet'!$B$15,Paramètres!$A$1:$I$89,5,0)</f>
        <v>253.98360000000002</v>
      </c>
      <c r="EL106" s="13">
        <f t="shared" si="99"/>
        <v>61.438182405444294</v>
      </c>
      <c r="EM106" s="20">
        <f t="shared" si="73"/>
        <v>549.35960435614891</v>
      </c>
      <c r="EN106" s="59">
        <f t="shared" si="74"/>
        <v>835.13565548769702</v>
      </c>
      <c r="EO106" s="59">
        <f ca="1">AVERAGE(OFFSET($EN$3,0,0,'Données projet'!$E$15+1,1))-AVERAGE(OFFSET($H$3,0,0,'Données projet'!$E$15+1,1))</f>
        <v>431.09356354216391</v>
      </c>
      <c r="EP106" s="59">
        <f t="shared" si="100"/>
        <v>386.91437941921049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63.291807245123934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63.291807245123934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67.938923035876741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10.060000000000002</v>
      </c>
      <c r="FE106" s="12">
        <f>IF('Données projet'!$A$218&gt;35,FE105+FD106-FM105,IF(A106&lt;'Données projet'!$A$218,$FB$205^A106,IF(A106='Données projet'!$A$218,'Données projet'!$B$218,FE105+FD106-FM105)))</f>
        <v>460.61999999999955</v>
      </c>
      <c r="FF106" s="17">
        <f>FE106*VLOOKUP('Données projet'!$B$16,Paramètres!$A$1:$I$89,3,0)*VLOOKUP('Données projet'!$B$16,Paramètres!$A$1:$I$89,5,0)</f>
        <v>308.98389599999967</v>
      </c>
      <c r="FG106" s="13">
        <f t="shared" si="101"/>
        <v>73.056586684097283</v>
      </c>
      <c r="FH106" s="20">
        <f t="shared" si="76"/>
        <v>665.3871740081355</v>
      </c>
      <c r="FI106" s="59">
        <f t="shared" si="77"/>
        <v>951.16322513968362</v>
      </c>
      <c r="FJ106" s="59">
        <f ca="1">AVERAGE(OFFSET($FI$3,0,0,'Données projet'!$E$16+1,1))-AVERAGE(OFFSET($H$3,0,0,'Données projet'!$E$16+1,1))</f>
        <v>552.1327469597087</v>
      </c>
      <c r="FK106" s="59">
        <f t="shared" si="102"/>
        <v>208.33496548935977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123.02066918845335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123.02066918845335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67.938923035876741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8.503999999999996</v>
      </c>
      <c r="FZ106" s="12">
        <f>IF('Données projet'!$A$244&gt;35,FZ105+FY106-GH105,IF(A106&lt;'Données projet'!$A$244,$FW$205^A106,IF(A106='Données projet'!$A$244,'Données projet'!$B$244,FZ105+FY106-GH105)))</f>
        <v>344.45200000000085</v>
      </c>
      <c r="GA106" s="17">
        <f>FZ106*VLOOKUP('Données projet'!$B$17,Paramètres!$A$1:$I$89,3,0)*VLOOKUP('Données projet'!$B$17,Paramètres!$A$1:$I$89,5,0)</f>
        <v>161.20353600000038</v>
      </c>
      <c r="GB106" s="13">
        <f t="shared" si="103"/>
        <v>41.113857800470228</v>
      </c>
      <c r="GC106" s="20">
        <f t="shared" si="79"/>
        <v>352.36946086915287</v>
      </c>
      <c r="GD106" s="59">
        <f t="shared" si="80"/>
        <v>638.14551200070093</v>
      </c>
      <c r="GE106" s="59">
        <f ca="1">AVERAGE(OFFSET($GD$3,0,0,'Données projet'!$E$17+1,1))-AVERAGE(OFFSET($H$3,0,0,'Données projet'!$E$17+1,1))</f>
        <v>337.47103484642059</v>
      </c>
      <c r="GF106" s="59">
        <f t="shared" si="104"/>
        <v>252.98767501756402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188.77447680923672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188.77447680923672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67.938923035876741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2.5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9.1666666666666661</v>
      </c>
      <c r="H107" s="66">
        <f t="shared" si="56"/>
        <v>220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67.97467811332649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369.00000000000011</v>
      </c>
      <c r="O107" s="13">
        <f>N107*VLOOKUP('Données projet'!$B$9,Paramètres!$A$1:$I$89,3,0)*VLOOKUP('Données projet'!$B$9,Paramètres!$A$1:$I$89,5,0)</f>
        <v>333.87120000000004</v>
      </c>
      <c r="P107" s="13">
        <f t="shared" si="87"/>
        <v>78.232360111376309</v>
      </c>
      <c r="Q107" s="20">
        <f t="shared" si="107"/>
        <v>717.74703386064709</v>
      </c>
      <c r="R107" s="59">
        <f t="shared" si="55"/>
        <v>1003.6541869428443</v>
      </c>
      <c r="S107" s="59">
        <f ca="1">AVERAGE(OFFSET($R$3,0,0,'Données projet'!$E$9+1,1))-AVERAGE(OFFSET($H$3,0,0,'Données projet'!$E$9+1,1))</f>
        <v>441.35963046694803</v>
      </c>
      <c r="T107" s="59">
        <f t="shared" si="88"/>
        <v>620.99339242993983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2.4415208256241523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2.4415208256241523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67.97467811332649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213.00000000000003</v>
      </c>
      <c r="AJ107" s="13">
        <f>AI107*VLOOKUP('Données projet'!$B$10,Paramètres!$A$1:$I$89,3,0)*VLOOKUP('Données projet'!$B$10,Paramètres!$A$1:$I$89,5,0)</f>
        <v>186.07680000000005</v>
      </c>
      <c r="AK107" s="13">
        <f t="shared" si="89"/>
        <v>46.671538591528673</v>
      </c>
      <c r="AL107" s="20">
        <f t="shared" si="58"/>
        <v>405.37002304691242</v>
      </c>
      <c r="AM107" s="59">
        <f t="shared" si="59"/>
        <v>691.27717612910953</v>
      </c>
      <c r="AN107" s="59">
        <f ca="1">AVERAGE(OFFSET($AM$3,0,0,'Données projet'!$E$10+1,1))-AVERAGE(OFFSET($H$3,0,0,'Données projet'!$E$10+1,1))</f>
        <v>273.89085939326111</v>
      </c>
      <c r="AO107" s="59">
        <f t="shared" si="90"/>
        <v>266.46247641705179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22.881925526670788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22.881925526670788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67.97467811332649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8.3920000000000012</v>
      </c>
      <c r="BC107" s="12">
        <f t="array" ref="BC107">INDEX(BB:BB,MIN(IF(ISNUMBER(BB107:BB303),ROW(BB107:BB303),"")))</f>
        <v>8.3920000000000012</v>
      </c>
      <c r="BD107" s="12">
        <f>IF('Données projet'!$A$88&gt;35,BD106+BC107-BL106,IF(A107&lt;'Données projet'!$A$88,$BA$205^A107,IF(A107='Données projet'!$A$88,'Données projet'!$B$88,BD106+BC107-BL106)))</f>
        <v>402.20000000000022</v>
      </c>
      <c r="BE107" s="13">
        <f>BD107*VLOOKUP('Données projet'!$B$11,Paramètres!$A$1:$I$89,3,0)*VLOOKUP('Données projet'!$B$11,Paramètres!$A$1:$I$89,5,0)</f>
        <v>382.73352000000023</v>
      </c>
      <c r="BF107" s="13">
        <f t="shared" si="91"/>
        <v>88.267212552908134</v>
      </c>
      <c r="BG107" s="20">
        <f t="shared" si="61"/>
        <v>820.32627586298202</v>
      </c>
      <c r="BH107" s="59">
        <f t="shared" si="62"/>
        <v>1106.2334289451792</v>
      </c>
      <c r="BI107" s="59">
        <f ca="1">AVERAGE(OFFSET($BH$3,0,0,'Données projet'!$E$11+1,1))-AVERAGE(OFFSET($H$3,0,0,'Données projet'!$E$11+1,1))</f>
        <v>674.33345465979289</v>
      </c>
      <c r="BJ107" s="59">
        <f t="shared" si="92"/>
        <v>206.09542990296671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0.43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110.78483933901069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110.78483933901069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67.97467811332649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402.2</v>
      </c>
      <c r="BW107" s="12">
        <f>VLOOKUP(A107,'Données projet'!$A$113:$I$133,9,0)</f>
        <v>8.3920000000000012</v>
      </c>
      <c r="BX107" s="12">
        <f t="array" ref="BX107">INDEX(BW:BW,MIN(IF(ISNUMBER(BW107:BW303),ROW(BW107:BW303),"")))</f>
        <v>8.3920000000000012</v>
      </c>
      <c r="BY107" s="12">
        <f>IF('Données projet'!$A$114&gt;35,BY106+BX107-CG106,IF(A107&lt;'Données projet'!$A$114,$BV$205^A107,IF(A107='Données projet'!$A$114,'Données projet'!$B$114,BY106+BX107-CG106)))</f>
        <v>402.20000000000022</v>
      </c>
      <c r="BZ107" s="13">
        <f>BY107*VLOOKUP('Données projet'!$B$12,Paramètres!$A$1:$I$89,3,0)*VLOOKUP('Données projet'!$B$12,Paramètres!$A$1:$I$89,5,0)</f>
        <v>458.02536000000026</v>
      </c>
      <c r="CA107" s="13">
        <f t="shared" si="93"/>
        <v>103.44608257899176</v>
      </c>
      <c r="CB107" s="20">
        <f t="shared" si="64"/>
        <v>977.89609582507774</v>
      </c>
      <c r="CC107" s="59">
        <f t="shared" si="65"/>
        <v>1263.8032489072748</v>
      </c>
      <c r="CD107" s="59">
        <f ca="1">AVERAGE(OFFSET($CC$3,0,0,'Données projet'!$E$12+1,1))-AVERAGE(OFFSET($H$3,0,0,'Données projet'!$E$12+1,1))</f>
        <v>792.99561449396947</v>
      </c>
      <c r="CE107" s="59">
        <f t="shared" si="94"/>
        <v>236.67982295656702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60.19</v>
      </c>
      <c r="CH107" s="16">
        <f>IF(ISNA(VLOOKUP(A107,'Données projet'!$A$113:$I$133,5,0)),0%,VLOOKUP(A107,'Données projet'!$A$113:$I$133,5,0)*VLOOKUP('Données projet'!$B$12,Paramètres!$A$1:$I$89,7,0))</f>
        <v>0.43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132.57857822537341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132.57857822537341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67.97467811332649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402.2</v>
      </c>
      <c r="CR107" s="12">
        <f>VLOOKUP(A107,'Données projet'!$A$139:$I$159,9,0)</f>
        <v>8.3920000000000012</v>
      </c>
      <c r="CS107" s="12">
        <f t="array" ref="CS107">INDEX(CR:CR,MIN(IF(ISNUMBER(CR107:CR303),ROW(CR107:CR303),"")))</f>
        <v>8.3920000000000012</v>
      </c>
      <c r="CT107" s="12">
        <f>IF('Données projet'!$A$140&gt;35,CT106+CS107-DB106,IF(A107&lt;'Données projet'!$A$140,$CQ$205^A107,IF(A107='Données projet'!$A$140,'Données projet'!$B$140,CT106+CS107-DB106)))</f>
        <v>402.20000000000022</v>
      </c>
      <c r="CU107" s="17">
        <f>CT107*VLOOKUP('Données projet'!$B$13,Paramètres!$A$1:$I$89,3,0)*VLOOKUP('Données projet'!$B$13,Paramètres!$A$1:$I$89,5,0)</f>
        <v>439.20240000000024</v>
      </c>
      <c r="CV107" s="13">
        <f t="shared" si="95"/>
        <v>99.680589543109846</v>
      </c>
      <c r="CW107" s="20">
        <f t="shared" si="67"/>
        <v>938.55454012091661</v>
      </c>
      <c r="CX107" s="59">
        <f t="shared" si="68"/>
        <v>1224.4616932031138</v>
      </c>
      <c r="CY107" s="59">
        <f ca="1">AVERAGE(OFFSET($CX$3,0,0,'Données projet'!$E$13+1,1))-AVERAGE(OFFSET($H$3,0,0,'Données projet'!$E$13+1,1))</f>
        <v>763.36868301262712</v>
      </c>
      <c r="CZ107" s="59">
        <f t="shared" si="96"/>
        <v>229.04531240965548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60.19</v>
      </c>
      <c r="DC107" s="16">
        <f>IF(ISNA(VLOOKUP(A107,'Données projet'!$A$139:$I$159,5,0)),0%,VLOOKUP(A107,'Données projet'!$A$139:$I$159,5,0)*VLOOKUP('Données projet'!$B$13,Paramètres!$A$1:$I$89,7,0))</f>
        <v>0.43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127.13014350378269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127.13014350378269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67.97467811332649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259.99999999999983</v>
      </c>
      <c r="DP107" s="17">
        <f>DO107*VLOOKUP('Données projet'!$B$14,Paramètres!$A$1:$I$89,3,0)*VLOOKUP('Données projet'!$B$14,Paramètres!$A$1:$I$89,5,0)</f>
        <v>227.13599999999985</v>
      </c>
      <c r="DQ107" s="13">
        <f t="shared" si="97"/>
        <v>55.662966886685133</v>
      </c>
      <c r="DR107" s="20">
        <f t="shared" si="70"/>
        <v>492.5415339943097</v>
      </c>
      <c r="DS107" s="59">
        <f t="shared" si="71"/>
        <v>778.44868707650676</v>
      </c>
      <c r="DT107" s="59">
        <f ca="1">AVERAGE(OFFSET($DS$3,0,0,'Données projet'!$E$14+1,1))-AVERAGE(OFFSET($H$3,0,0,'Données projet'!$E$14+1,1))</f>
        <v>396.6970447595329</v>
      </c>
      <c r="DU107" s="59">
        <f t="shared" si="98"/>
        <v>369.61271293069467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59.10757504508674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59.10757504508674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67.97467811332649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243</v>
      </c>
      <c r="EK107" s="17">
        <f>EJ107*VLOOKUP('Données projet'!$B$15,Paramètres!$A$1:$I$89,3,0)*VLOOKUP('Données projet'!$B$15,Paramètres!$A$1:$I$89,5,0)</f>
        <v>253.98360000000002</v>
      </c>
      <c r="EL107" s="13">
        <f t="shared" si="99"/>
        <v>61.438182405444294</v>
      </c>
      <c r="EM107" s="20">
        <f t="shared" si="73"/>
        <v>549.35960435614891</v>
      </c>
      <c r="EN107" s="59">
        <f t="shared" si="74"/>
        <v>835.26675743834608</v>
      </c>
      <c r="EO107" s="59">
        <f ca="1">AVERAGE(OFFSET($EN$3,0,0,'Données projet'!$E$15+1,1))-AVERAGE(OFFSET($H$3,0,0,'Données projet'!$E$15+1,1))</f>
        <v>431.09356354216391</v>
      </c>
      <c r="EP107" s="59">
        <f t="shared" si="100"/>
        <v>386.91437941921049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62.050693509237625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62.050693509237625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67.97467811332649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10.060000000000002</v>
      </c>
      <c r="FE107" s="12">
        <f>IF('Données projet'!$A$218&gt;35,FE106+FD107-FM106,IF(A107&lt;'Données projet'!$A$218,$FB$205^A107,IF(A107='Données projet'!$A$218,'Données projet'!$B$218,FE106+FD107-FM106)))</f>
        <v>470.67999999999955</v>
      </c>
      <c r="FF107" s="17">
        <f>FE107*VLOOKUP('Données projet'!$B$16,Paramètres!$A$1:$I$89,3,0)*VLOOKUP('Données projet'!$B$16,Paramètres!$A$1:$I$89,5,0)</f>
        <v>315.73214399999972</v>
      </c>
      <c r="FG107" s="13">
        <f t="shared" si="101"/>
        <v>74.464650488033072</v>
      </c>
      <c r="FH107" s="20">
        <f t="shared" si="76"/>
        <v>679.59275039999034</v>
      </c>
      <c r="FI107" s="59">
        <f t="shared" si="77"/>
        <v>965.49990348218739</v>
      </c>
      <c r="FJ107" s="59">
        <f ca="1">AVERAGE(OFFSET($FI$3,0,0,'Données projet'!$E$16+1,1))-AVERAGE(OFFSET($H$3,0,0,'Données projet'!$E$16+1,1))</f>
        <v>552.1327469597087</v>
      </c>
      <c r="FK107" s="59">
        <f t="shared" si="102"/>
        <v>208.33496548935977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120.60830890086687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120.60830890086687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67.97467811332649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8.503999999999996</v>
      </c>
      <c r="FZ107" s="12">
        <f>IF('Données projet'!$A$244&gt;35,FZ106+FY107-GH106,IF(A107&lt;'Données projet'!$A$244,$FW$205^A107,IF(A107='Données projet'!$A$244,'Données projet'!$B$244,FZ106+FY107-GH106)))</f>
        <v>352.95600000000087</v>
      </c>
      <c r="GA107" s="17">
        <f>FZ107*VLOOKUP('Données projet'!$B$17,Paramètres!$A$1:$I$89,3,0)*VLOOKUP('Données projet'!$B$17,Paramètres!$A$1:$I$89,5,0)</f>
        <v>165.18340800000041</v>
      </c>
      <c r="GB107" s="13">
        <f t="shared" si="103"/>
        <v>42.009469321019871</v>
      </c>
      <c r="GC107" s="20">
        <f t="shared" si="79"/>
        <v>360.86092800077699</v>
      </c>
      <c r="GD107" s="59">
        <f t="shared" si="80"/>
        <v>646.76808108297405</v>
      </c>
      <c r="GE107" s="59">
        <f ca="1">AVERAGE(OFFSET($GD$3,0,0,'Données projet'!$E$17+1,1))-AVERAGE(OFFSET($H$3,0,0,'Données projet'!$E$17+1,1))</f>
        <v>337.47103484642059</v>
      </c>
      <c r="GF107" s="59">
        <f t="shared" si="104"/>
        <v>252.98767501756402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185.0727244600692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185.0727244600692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67.97467811332649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2.5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9.1666666666666661</v>
      </c>
      <c r="H108" s="66">
        <f t="shared" si="56"/>
        <v>220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68.009812920118875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369.00000000000011</v>
      </c>
      <c r="O108" s="13">
        <f>N108*VLOOKUP('Données projet'!$B$9,Paramètres!$A$1:$I$89,3,0)*VLOOKUP('Données projet'!$B$9,Paramètres!$A$1:$I$89,5,0)</f>
        <v>333.87120000000004</v>
      </c>
      <c r="P108" s="13">
        <f t="shared" si="87"/>
        <v>78.232360111376309</v>
      </c>
      <c r="Q108" s="20">
        <f t="shared" si="107"/>
        <v>717.74703386064709</v>
      </c>
      <c r="R108" s="59">
        <f t="shared" si="55"/>
        <v>1003.7830145677497</v>
      </c>
      <c r="S108" s="59">
        <f ca="1">AVERAGE(OFFSET($R$3,0,0,'Données projet'!$E$9+1,1))-AVERAGE(OFFSET($H$3,0,0,'Données projet'!$E$9+1,1))</f>
        <v>441.35963046694803</v>
      </c>
      <c r="T108" s="59">
        <f t="shared" si="88"/>
        <v>620.99339242993983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2.393644091414322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2.393644091414322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68.009812920118875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213.00000000000003</v>
      </c>
      <c r="AJ108" s="13">
        <f>AI108*VLOOKUP('Données projet'!$B$10,Paramètres!$A$1:$I$89,3,0)*VLOOKUP('Données projet'!$B$10,Paramètres!$A$1:$I$89,5,0)</f>
        <v>186.07680000000005</v>
      </c>
      <c r="AK108" s="13">
        <f t="shared" si="89"/>
        <v>46.671538591528673</v>
      </c>
      <c r="AL108" s="20">
        <f t="shared" si="58"/>
        <v>405.37002304691242</v>
      </c>
      <c r="AM108" s="59">
        <f t="shared" si="59"/>
        <v>691.40600375401493</v>
      </c>
      <c r="AN108" s="59">
        <f ca="1">AVERAGE(OFFSET($AM$3,0,0,'Données projet'!$E$10+1,1))-AVERAGE(OFFSET($H$3,0,0,'Données projet'!$E$10+1,1))</f>
        <v>273.89085939326111</v>
      </c>
      <c r="AO108" s="59">
        <f t="shared" si="90"/>
        <v>266.46247641705179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22.433224923689245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22.433224923689245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68.009812920118875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8.2550000000000008</v>
      </c>
      <c r="BD108" s="12">
        <f>IF('Données projet'!$A$88&gt;35,BD107+BC108-BL107,IF(A108&lt;'Données projet'!$A$88,$BA$205^A108,IF(A108='Données projet'!$A$88,'Données projet'!$B$88,BD107+BC108-BL107)))</f>
        <v>350.26500000000021</v>
      </c>
      <c r="BE108" s="13">
        <f>BD108*VLOOKUP('Données projet'!$B$11,Paramètres!$A$1:$I$89,3,0)*VLOOKUP('Données projet'!$B$11,Paramètres!$A$1:$I$89,5,0)</f>
        <v>333.3121740000002</v>
      </c>
      <c r="BF108" s="13">
        <f t="shared" si="91"/>
        <v>78.116605704426632</v>
      </c>
      <c r="BG108" s="20">
        <f t="shared" si="61"/>
        <v>716.57179131854343</v>
      </c>
      <c r="BH108" s="59">
        <f t="shared" si="62"/>
        <v>1002.607772025646</v>
      </c>
      <c r="BI108" s="59">
        <f ca="1">AVERAGE(OFFSET($BH$3,0,0,'Données projet'!$E$11+1,1))-AVERAGE(OFFSET($H$3,0,0,'Données projet'!$E$11+1,1))</f>
        <v>674.33345465979289</v>
      </c>
      <c r="BJ108" s="59">
        <f t="shared" si="92"/>
        <v>206.09542990296671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108.6124162116525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108.6124162116525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68.009812920118875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8.2550000000000008</v>
      </c>
      <c r="BY108" s="12">
        <f>IF('Données projet'!$A$114&gt;35,BY107+BX108-CG107,IF(A108&lt;'Données projet'!$A$114,$BV$205^A108,IF(A108='Données projet'!$A$114,'Données projet'!$B$114,BY107+BX108-CG107)))</f>
        <v>350.26500000000021</v>
      </c>
      <c r="BZ108" s="13">
        <f>BY108*VLOOKUP('Données projet'!$B$12,Paramètres!$A$1:$I$89,3,0)*VLOOKUP('Données projet'!$B$12,Paramètres!$A$1:$I$89,5,0)</f>
        <v>398.88178200000027</v>
      </c>
      <c r="CA108" s="13">
        <f t="shared" si="93"/>
        <v>91.549926759575882</v>
      </c>
      <c r="CB108" s="20">
        <f t="shared" si="64"/>
        <v>854.16855942292841</v>
      </c>
      <c r="CC108" s="59">
        <f t="shared" si="65"/>
        <v>1140.2045401300309</v>
      </c>
      <c r="CD108" s="59">
        <f ca="1">AVERAGE(OFFSET($CC$3,0,0,'Données projet'!$E$12+1,1))-AVERAGE(OFFSET($H$3,0,0,'Données projet'!$E$12+1,1))</f>
        <v>792.99561449396947</v>
      </c>
      <c r="CE108" s="59">
        <f t="shared" si="94"/>
        <v>236.67982295656702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129.9787931713218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129.9787931713218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68.009812920118875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8.2550000000000008</v>
      </c>
      <c r="CT108" s="12">
        <f>IF('Données projet'!$A$140&gt;35,CT107+CS108-DB107,IF(A108&lt;'Données projet'!$A$140,$CQ$205^A108,IF(A108='Données projet'!$A$140,'Données projet'!$B$140,CT107+CS108-DB107)))</f>
        <v>350.26500000000021</v>
      </c>
      <c r="CU108" s="17">
        <f>CT108*VLOOKUP('Données projet'!$B$13,Paramètres!$A$1:$I$89,3,0)*VLOOKUP('Données projet'!$B$13,Paramètres!$A$1:$I$89,5,0)</f>
        <v>382.48938000000021</v>
      </c>
      <c r="CV108" s="13">
        <f t="shared" si="95"/>
        <v>88.217460192894208</v>
      </c>
      <c r="CW108" s="20">
        <f t="shared" si="67"/>
        <v>819.81441333595774</v>
      </c>
      <c r="CX108" s="59">
        <f t="shared" si="68"/>
        <v>1105.8503940430603</v>
      </c>
      <c r="CY108" s="59">
        <f ca="1">AVERAGE(OFFSET($CX$3,0,0,'Données projet'!$E$13+1,1))-AVERAGE(OFFSET($H$3,0,0,'Données projet'!$E$13+1,1))</f>
        <v>763.36868301262712</v>
      </c>
      <c r="CZ108" s="59">
        <f t="shared" si="96"/>
        <v>229.04531240965548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124.63719893140444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124.63719893140444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68.009812920118875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259.99999999999983</v>
      </c>
      <c r="DP108" s="17">
        <f>DO108*VLOOKUP('Données projet'!$B$14,Paramètres!$A$1:$I$89,3,0)*VLOOKUP('Données projet'!$B$14,Paramètres!$A$1:$I$89,5,0)</f>
        <v>227.13599999999985</v>
      </c>
      <c r="DQ108" s="13">
        <f t="shared" si="97"/>
        <v>55.662966886685133</v>
      </c>
      <c r="DR108" s="20">
        <f t="shared" si="70"/>
        <v>492.5415339943097</v>
      </c>
      <c r="DS108" s="59">
        <f t="shared" si="71"/>
        <v>778.57751470141216</v>
      </c>
      <c r="DT108" s="59">
        <f ca="1">AVERAGE(OFFSET($DS$3,0,0,'Données projet'!$E$14+1,1))-AVERAGE(OFFSET($H$3,0,0,'Données projet'!$E$14+1,1))</f>
        <v>396.6970447595329</v>
      </c>
      <c r="DU108" s="59">
        <f t="shared" si="98"/>
        <v>369.61271293069467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57.948511550513523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57.948511550513523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68.009812920118875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243</v>
      </c>
      <c r="EK108" s="17">
        <f>EJ108*VLOOKUP('Données projet'!$B$15,Paramètres!$A$1:$I$89,3,0)*VLOOKUP('Données projet'!$B$15,Paramètres!$A$1:$I$89,5,0)</f>
        <v>253.98360000000002</v>
      </c>
      <c r="EL108" s="13">
        <f t="shared" si="99"/>
        <v>61.438182405444294</v>
      </c>
      <c r="EM108" s="20">
        <f t="shared" si="73"/>
        <v>549.35960435614891</v>
      </c>
      <c r="EN108" s="59">
        <f t="shared" si="74"/>
        <v>835.39558506325147</v>
      </c>
      <c r="EO108" s="59">
        <f ca="1">AVERAGE(OFFSET($EN$3,0,0,'Données projet'!$E$15+1,1))-AVERAGE(OFFSET($H$3,0,0,'Données projet'!$E$15+1,1))</f>
        <v>431.09356354216391</v>
      </c>
      <c r="EP108" s="59">
        <f t="shared" si="100"/>
        <v>386.91437941921049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60.833917256707416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60.833917256707416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68.009812920118875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10.060000000000002</v>
      </c>
      <c r="FE108" s="12">
        <f>IF('Données projet'!$A$218&gt;35,FE107+FD108-FM107,IF(A108&lt;'Données projet'!$A$218,$FB$205^A108,IF(A108='Données projet'!$A$218,'Données projet'!$B$218,FE107+FD108-FM107)))</f>
        <v>480.73999999999955</v>
      </c>
      <c r="FF108" s="17">
        <f>FE108*VLOOKUP('Données projet'!$B$16,Paramètres!$A$1:$I$89,3,0)*VLOOKUP('Données projet'!$B$16,Paramètres!$A$1:$I$89,5,0)</f>
        <v>322.48039199999971</v>
      </c>
      <c r="FG108" s="13">
        <f t="shared" si="101"/>
        <v>75.869215304528055</v>
      </c>
      <c r="FH108" s="20">
        <f t="shared" si="76"/>
        <v>693.79223272205252</v>
      </c>
      <c r="FI108" s="59">
        <f t="shared" si="77"/>
        <v>979.82821342915508</v>
      </c>
      <c r="FJ108" s="59">
        <f ca="1">AVERAGE(OFFSET($FI$3,0,0,'Données projet'!$E$16+1,1))-AVERAGE(OFFSET($H$3,0,0,'Données projet'!$E$16+1,1))</f>
        <v>552.1327469597087</v>
      </c>
      <c r="FK108" s="59">
        <f t="shared" si="102"/>
        <v>208.33496548935977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118.24325352712547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118.24325352712547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68.009812920118875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>
        <f>VLOOKUP(A108,'Données projet'!$A$243:$I$263,2,0)</f>
        <v>361.46</v>
      </c>
      <c r="FX108" s="12">
        <f>VLOOKUP(A108,'Données projet'!$A$243:$I$263,9,0)</f>
        <v>8.503999999999996</v>
      </c>
      <c r="FY108" s="12">
        <f t="array" ref="FY108">INDEX(FX:FX,MIN(IF(ISNUMBER(FX108:FX304),ROW(FX108:FX304),"")))</f>
        <v>8.503999999999996</v>
      </c>
      <c r="FZ108" s="12">
        <f>IF('Données projet'!$A$244&gt;35,FZ107+FY108-GH107,IF(A108&lt;'Données projet'!$A$244,$FW$205^A108,IF(A108='Données projet'!$A$244,'Données projet'!$B$244,FZ107+FY108-GH107)))</f>
        <v>361.46000000000089</v>
      </c>
      <c r="GA108" s="17">
        <f>FZ108*VLOOKUP('Données projet'!$B$17,Paramètres!$A$1:$I$89,3,0)*VLOOKUP('Données projet'!$B$17,Paramètres!$A$1:$I$89,5,0)</f>
        <v>169.16328000000041</v>
      </c>
      <c r="GB108" s="13">
        <f t="shared" si="103"/>
        <v>42.902572360102177</v>
      </c>
      <c r="GC108" s="20">
        <f t="shared" si="79"/>
        <v>369.34802619384533</v>
      </c>
      <c r="GD108" s="59">
        <f t="shared" si="80"/>
        <v>655.38400690094784</v>
      </c>
      <c r="GE108" s="59">
        <f ca="1">AVERAGE(OFFSET($GD$3,0,0,'Données projet'!$E$17+1,1))-AVERAGE(OFFSET($H$3,0,0,'Données projet'!$E$17+1,1))</f>
        <v>337.47103484642059</v>
      </c>
      <c r="GF108" s="59">
        <f t="shared" si="104"/>
        <v>252.98767501756402</v>
      </c>
      <c r="GG108" s="15">
        <f>IF(ISNA(VLOOKUP(A108,'Données projet'!$A$243:$I$263,3,0)),0,VLOOKUP(A108,'Données projet'!$A$243:$I$263,3,0))</f>
        <v>9</v>
      </c>
      <c r="GH108" s="15">
        <f>IF(ISNA(VLOOKUP(A108,'Données projet'!$A$243:$I$263,4,0)),0,VLOOKUP(A108,'Données projet'!$A$243:$I$263,4,0))</f>
        <v>356.68</v>
      </c>
      <c r="GI108" s="16">
        <f>IF(ISNA(VLOOKUP(A108,'Données projet'!$A$243:$I$263,5,0)),0%,VLOOKUP(A108,'Données projet'!$A$243:$I$263,5,0)*VLOOKUP('Données projet'!$B$17,Paramètres!$A$1:$I$89,7,0))</f>
        <v>0.55000000000000004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303.23469038191638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303.23469038191638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68.009812920118875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2.5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9.1666666666666661</v>
      </c>
      <c r="H109" s="66">
        <f t="shared" si="56"/>
        <v>220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68.044338216563062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369.00000000000011</v>
      </c>
      <c r="O109" s="13">
        <f>N109*VLOOKUP('Données projet'!$B$9,Paramètres!$A$1:$I$89,3,0)*VLOOKUP('Données projet'!$B$9,Paramètres!$A$1:$I$89,5,0)</f>
        <v>333.87120000000004</v>
      </c>
      <c r="P109" s="13">
        <f t="shared" si="87"/>
        <v>78.232360111376309</v>
      </c>
      <c r="Q109" s="20">
        <f t="shared" si="107"/>
        <v>717.74703386064709</v>
      </c>
      <c r="R109" s="59">
        <f t="shared" si="55"/>
        <v>1003.9096073213783</v>
      </c>
      <c r="S109" s="59">
        <f ca="1">AVERAGE(OFFSET($R$3,0,0,'Données projet'!$E$9+1,1))-AVERAGE(OFFSET($H$3,0,0,'Données projet'!$E$9+1,1))</f>
        <v>441.35963046694803</v>
      </c>
      <c r="T109" s="59">
        <f t="shared" si="88"/>
        <v>620.99339242993983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2.3467061907604219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2.3467061907604219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68.044338216563062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213.00000000000003</v>
      </c>
      <c r="AJ109" s="13">
        <f>AI109*VLOOKUP('Données projet'!$B$10,Paramètres!$A$1:$I$89,3,0)*VLOOKUP('Données projet'!$B$10,Paramètres!$A$1:$I$89,5,0)</f>
        <v>186.07680000000005</v>
      </c>
      <c r="AK109" s="13">
        <f t="shared" si="89"/>
        <v>46.671538591528673</v>
      </c>
      <c r="AL109" s="20">
        <f t="shared" si="58"/>
        <v>405.37002304691242</v>
      </c>
      <c r="AM109" s="59">
        <f t="shared" si="59"/>
        <v>691.53259650764358</v>
      </c>
      <c r="AN109" s="59">
        <f ca="1">AVERAGE(OFFSET($AM$3,0,0,'Données projet'!$E$10+1,1))-AVERAGE(OFFSET($H$3,0,0,'Données projet'!$E$10+1,1))</f>
        <v>273.89085939326111</v>
      </c>
      <c r="AO109" s="59">
        <f t="shared" si="90"/>
        <v>266.46247641705179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21.993323065851826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21.993323065851826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68.044338216563062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8.2550000000000008</v>
      </c>
      <c r="BD109" s="12">
        <f>IF('Données projet'!$A$88&gt;35,BD108+BC109-BL108,IF(A109&lt;'Données projet'!$A$88,$BA$205^A109,IF(A109='Données projet'!$A$88,'Données projet'!$B$88,BD108+BC109-BL108)))</f>
        <v>358.52000000000021</v>
      </c>
      <c r="BE109" s="13">
        <f>BD109*VLOOKUP('Données projet'!$B$11,Paramètres!$A$1:$I$89,3,0)*VLOOKUP('Données projet'!$B$11,Paramètres!$A$1:$I$89,5,0)</f>
        <v>341.1676320000002</v>
      </c>
      <c r="BF109" s="13">
        <f t="shared" si="91"/>
        <v>79.741138430245854</v>
      </c>
      <c r="BG109" s="20">
        <f t="shared" si="61"/>
        <v>733.08277516601174</v>
      </c>
      <c r="BH109" s="59">
        <f t="shared" si="62"/>
        <v>1019.245348626743</v>
      </c>
      <c r="BI109" s="59">
        <f ca="1">AVERAGE(OFFSET($BH$3,0,0,'Données projet'!$E$11+1,1))-AVERAGE(OFFSET($H$3,0,0,'Données projet'!$E$11+1,1))</f>
        <v>674.33345465979289</v>
      </c>
      <c r="BJ109" s="59">
        <f t="shared" si="92"/>
        <v>206.09542990296671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106.48259297677454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106.48259297677454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68.044338216563062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8.2550000000000008</v>
      </c>
      <c r="BY109" s="12">
        <f>IF('Données projet'!$A$114&gt;35,BY108+BX109-CG108,IF(A109&lt;'Données projet'!$A$114,$BV$205^A109,IF(A109='Données projet'!$A$114,'Données projet'!$B$114,BY108+BX109-CG108)))</f>
        <v>358.52000000000021</v>
      </c>
      <c r="BZ109" s="13">
        <f>BY109*VLOOKUP('Données projet'!$B$12,Paramètres!$A$1:$I$89,3,0)*VLOOKUP('Données projet'!$B$12,Paramètres!$A$1:$I$89,5,0)</f>
        <v>408.28257600000023</v>
      </c>
      <c r="CA109" s="13">
        <f t="shared" si="93"/>
        <v>93.45382223386234</v>
      </c>
      <c r="CB109" s="20">
        <f t="shared" si="64"/>
        <v>873.85756025731064</v>
      </c>
      <c r="CC109" s="59">
        <f t="shared" si="65"/>
        <v>1160.020133718042</v>
      </c>
      <c r="CD109" s="59">
        <f ca="1">AVERAGE(OFFSET($CC$3,0,0,'Données projet'!$E$12+1,1))-AVERAGE(OFFSET($H$3,0,0,'Données projet'!$E$12+1,1))</f>
        <v>792.99561449396947</v>
      </c>
      <c r="CE109" s="59">
        <f t="shared" si="94"/>
        <v>236.67982295656702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127.42998831646784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127.42998831646784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68.044338216563062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8.2550000000000008</v>
      </c>
      <c r="CT109" s="12">
        <f>IF('Données projet'!$A$140&gt;35,CT108+CS109-DB108,IF(A109&lt;'Données projet'!$A$140,$CQ$205^A109,IF(A109='Données projet'!$A$140,'Données projet'!$B$140,CT108+CS109-DB108)))</f>
        <v>358.52000000000021</v>
      </c>
      <c r="CU109" s="17">
        <f>CT109*VLOOKUP('Données projet'!$B$13,Paramètres!$A$1:$I$89,3,0)*VLOOKUP('Données projet'!$B$13,Paramètres!$A$1:$I$89,5,0)</f>
        <v>391.50384000000025</v>
      </c>
      <c r="CV109" s="13">
        <f t="shared" si="95"/>
        <v>90.052052848062402</v>
      </c>
      <c r="CW109" s="20">
        <f t="shared" si="67"/>
        <v>838.7098467103757</v>
      </c>
      <c r="CX109" s="59">
        <f t="shared" si="68"/>
        <v>1124.872420171107</v>
      </c>
      <c r="CY109" s="59">
        <f ca="1">AVERAGE(OFFSET($CX$3,0,0,'Données projet'!$E$13+1,1))-AVERAGE(OFFSET($H$3,0,0,'Données projet'!$E$13+1,1))</f>
        <v>763.36868301262712</v>
      </c>
      <c r="CZ109" s="59">
        <f t="shared" si="96"/>
        <v>229.04531240965548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122.19313948154448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122.19313948154448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68.044338216563062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259.99999999999983</v>
      </c>
      <c r="DP109" s="17">
        <f>DO109*VLOOKUP('Données projet'!$B$14,Paramètres!$A$1:$I$89,3,0)*VLOOKUP('Données projet'!$B$14,Paramètres!$A$1:$I$89,5,0)</f>
        <v>227.13599999999985</v>
      </c>
      <c r="DQ109" s="13">
        <f t="shared" si="97"/>
        <v>55.662966886685133</v>
      </c>
      <c r="DR109" s="20">
        <f t="shared" si="70"/>
        <v>492.5415339943097</v>
      </c>
      <c r="DS109" s="59">
        <f t="shared" si="71"/>
        <v>778.70410745504091</v>
      </c>
      <c r="DT109" s="59">
        <f ca="1">AVERAGE(OFFSET($DS$3,0,0,'Données projet'!$E$14+1,1))-AVERAGE(OFFSET($H$3,0,0,'Données projet'!$E$14+1,1))</f>
        <v>396.6970447595329</v>
      </c>
      <c r="DU109" s="59">
        <f t="shared" si="98"/>
        <v>369.61271293069467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56.812176584109956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56.812176584109956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68.044338216563062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243</v>
      </c>
      <c r="EK109" s="17">
        <f>EJ109*VLOOKUP('Données projet'!$B$15,Paramètres!$A$1:$I$89,3,0)*VLOOKUP('Données projet'!$B$15,Paramètres!$A$1:$I$89,5,0)</f>
        <v>253.98360000000002</v>
      </c>
      <c r="EL109" s="13">
        <f t="shared" si="99"/>
        <v>61.438182405444294</v>
      </c>
      <c r="EM109" s="20">
        <f t="shared" si="73"/>
        <v>549.35960435614891</v>
      </c>
      <c r="EN109" s="59">
        <f t="shared" si="74"/>
        <v>835.52217781688012</v>
      </c>
      <c r="EO109" s="59">
        <f ca="1">AVERAGE(OFFSET($EN$3,0,0,'Données projet'!$E$15+1,1))-AVERAGE(OFFSET($H$3,0,0,'Données projet'!$E$15+1,1))</f>
        <v>431.09356354216391</v>
      </c>
      <c r="EP109" s="59">
        <f t="shared" si="100"/>
        <v>386.91437941921049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59.64100124432909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59.64100124432909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68.044338216563062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10.060000000000002</v>
      </c>
      <c r="FE109" s="12">
        <f>IF('Données projet'!$A$218&gt;35,FE108+FD109-FM108,IF(A109&lt;'Données projet'!$A$218,$FB$205^A109,IF(A109='Données projet'!$A$218,'Données projet'!$B$218,FE108+FD109-FM108)))</f>
        <v>490.79999999999956</v>
      </c>
      <c r="FF109" s="17">
        <f>FE109*VLOOKUP('Données projet'!$B$16,Paramètres!$A$1:$I$89,3,0)*VLOOKUP('Données projet'!$B$16,Paramètres!$A$1:$I$89,5,0)</f>
        <v>329.2286399999997</v>
      </c>
      <c r="FG109" s="13">
        <f t="shared" si="101"/>
        <v>77.270362789021235</v>
      </c>
      <c r="FH109" s="20">
        <f t="shared" si="76"/>
        <v>707.98576319087806</v>
      </c>
      <c r="FI109" s="59">
        <f t="shared" si="77"/>
        <v>994.14833665160927</v>
      </c>
      <c r="FJ109" s="59">
        <f ca="1">AVERAGE(OFFSET($FI$3,0,0,'Données projet'!$E$16+1,1))-AVERAGE(OFFSET($H$3,0,0,'Données projet'!$E$16+1,1))</f>
        <v>552.1327469597087</v>
      </c>
      <c r="FK109" s="59">
        <f t="shared" si="102"/>
        <v>208.33496548935977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115.92457544672182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115.92457544672182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68.044338216563062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4.7800000000008822</v>
      </c>
      <c r="GA109" s="17">
        <f>FZ109*VLOOKUP('Données projet'!$B$17,Paramètres!$A$1:$I$89,3,0)*VLOOKUP('Données projet'!$B$17,Paramètres!$A$1:$I$89,5,0)</f>
        <v>2.2370400000004129</v>
      </c>
      <c r="GB109" s="13">
        <f t="shared" si="103"/>
        <v>0.9386934556823372</v>
      </c>
      <c r="GC109" s="20">
        <f t="shared" si="79"/>
        <v>5.5310691019807896</v>
      </c>
      <c r="GD109" s="59">
        <f t="shared" si="80"/>
        <v>291.693642562712</v>
      </c>
      <c r="GE109" s="59">
        <f ca="1">AVERAGE(OFFSET($GD$3,0,0,'Données projet'!$E$17+1,1))-AVERAGE(OFFSET($H$3,0,0,'Données projet'!$E$17+1,1))</f>
        <v>337.47103484642059</v>
      </c>
      <c r="GF109" s="59">
        <f t="shared" si="104"/>
        <v>252.98767501756402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297.28844305842534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297.28844305842534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68.044338216563062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2.5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9.1666666666666661</v>
      </c>
      <c r="H110" s="66">
        <f t="shared" si="56"/>
        <v>220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68.078264576300953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369.00000000000011</v>
      </c>
      <c r="O110" s="13">
        <f>N110*VLOOKUP('Données projet'!$B$9,Paramètres!$A$1:$I$89,3,0)*VLOOKUP('Données projet'!$B$9,Paramètres!$A$1:$I$89,5,0)</f>
        <v>333.87120000000004</v>
      </c>
      <c r="P110" s="13">
        <f t="shared" si="87"/>
        <v>78.232360111376309</v>
      </c>
      <c r="Q110" s="20">
        <f t="shared" si="107"/>
        <v>717.74703386064709</v>
      </c>
      <c r="R110" s="59">
        <f t="shared" si="55"/>
        <v>1004.0340039737506</v>
      </c>
      <c r="S110" s="59">
        <f ca="1">AVERAGE(OFFSET($R$3,0,0,'Données projet'!$E$9+1,1))-AVERAGE(OFFSET($H$3,0,0,'Données projet'!$E$9+1,1))</f>
        <v>441.35963046694803</v>
      </c>
      <c r="T110" s="59">
        <f t="shared" si="88"/>
        <v>620.99339242993983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2.3006887137090524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2.3006887137090524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68.078264576300953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213.00000000000003</v>
      </c>
      <c r="AJ110" s="13">
        <f>AI110*VLOOKUP('Données projet'!$B$10,Paramètres!$A$1:$I$89,3,0)*VLOOKUP('Données projet'!$B$10,Paramètres!$A$1:$I$89,5,0)</f>
        <v>186.07680000000005</v>
      </c>
      <c r="AK110" s="13">
        <f t="shared" si="89"/>
        <v>46.671538591528673</v>
      </c>
      <c r="AL110" s="20">
        <f t="shared" si="58"/>
        <v>405.37002304691242</v>
      </c>
      <c r="AM110" s="59">
        <f t="shared" si="59"/>
        <v>691.65699316001587</v>
      </c>
      <c r="AN110" s="59">
        <f ca="1">AVERAGE(OFFSET($AM$3,0,0,'Données projet'!$E$10+1,1))-AVERAGE(OFFSET($H$3,0,0,'Données projet'!$E$10+1,1))</f>
        <v>273.89085939326111</v>
      </c>
      <c r="AO110" s="59">
        <f t="shared" si="90"/>
        <v>266.46247641705179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21.562047415132959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21.562047415132959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68.078264576300953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8.2550000000000008</v>
      </c>
      <c r="BD110" s="12">
        <f>IF('Données projet'!$A$88&gt;35,BD109+BC110-BL109,IF(A110&lt;'Données projet'!$A$88,$BA$205^A110,IF(A110='Données projet'!$A$88,'Données projet'!$B$88,BD109+BC110-BL109)))</f>
        <v>366.7750000000002</v>
      </c>
      <c r="BE110" s="13">
        <f>BD110*VLOOKUP('Données projet'!$B$11,Paramètres!$A$1:$I$89,3,0)*VLOOKUP('Données projet'!$B$11,Paramètres!$A$1:$I$89,5,0)</f>
        <v>349.0230900000002</v>
      </c>
      <c r="BF110" s="13">
        <f t="shared" si="91"/>
        <v>81.361322612341581</v>
      </c>
      <c r="BG110" s="20">
        <f t="shared" si="61"/>
        <v>749.58618529982857</v>
      </c>
      <c r="BH110" s="59">
        <f t="shared" si="62"/>
        <v>1035.8731554129322</v>
      </c>
      <c r="BI110" s="59">
        <f ca="1">AVERAGE(OFFSET($BH$3,0,0,'Données projet'!$E$11+1,1))-AVERAGE(OFFSET($H$3,0,0,'Données projet'!$E$11+1,1))</f>
        <v>674.33345465979289</v>
      </c>
      <c r="BJ110" s="59">
        <f t="shared" si="92"/>
        <v>206.09542990296671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104.39453427646863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104.39453427646863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68.078264576300953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8.2550000000000008</v>
      </c>
      <c r="BY110" s="12">
        <f>IF('Données projet'!$A$114&gt;35,BY109+BX110-CG109,IF(A110&lt;'Données projet'!$A$114,$BV$205^A110,IF(A110='Données projet'!$A$114,'Données projet'!$B$114,BY109+BX110-CG109)))</f>
        <v>366.7750000000002</v>
      </c>
      <c r="BZ110" s="13">
        <f>BY110*VLOOKUP('Données projet'!$B$12,Paramètres!$A$1:$I$89,3,0)*VLOOKUP('Données projet'!$B$12,Paramètres!$A$1:$I$89,5,0)</f>
        <v>417.68337000000025</v>
      </c>
      <c r="CA110" s="13">
        <f t="shared" si="93"/>
        <v>95.352621367162143</v>
      </c>
      <c r="CB110" s="20">
        <f t="shared" si="64"/>
        <v>893.53768496447447</v>
      </c>
      <c r="CC110" s="59">
        <f t="shared" si="65"/>
        <v>1179.824655077578</v>
      </c>
      <c r="CD110" s="59">
        <f ca="1">AVERAGE(OFFSET($CC$3,0,0,'Données projet'!$E$12+1,1))-AVERAGE(OFFSET($H$3,0,0,'Données projet'!$E$12+1,1))</f>
        <v>792.99561449396947</v>
      </c>
      <c r="CE110" s="59">
        <f t="shared" si="94"/>
        <v>236.67982295656702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124.93116397020012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124.93116397020012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68.078264576300953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8.2550000000000008</v>
      </c>
      <c r="CT110" s="12">
        <f>IF('Données projet'!$A$140&gt;35,CT109+CS110-DB109,IF(A110&lt;'Données projet'!$A$140,$CQ$205^A110,IF(A110='Données projet'!$A$140,'Données projet'!$B$140,CT109+CS110-DB109)))</f>
        <v>366.7750000000002</v>
      </c>
      <c r="CU110" s="17">
        <f>CT110*VLOOKUP('Données projet'!$B$13,Paramètres!$A$1:$I$89,3,0)*VLOOKUP('Données projet'!$B$13,Paramètres!$A$1:$I$89,5,0)</f>
        <v>400.51830000000018</v>
      </c>
      <c r="CV110" s="13">
        <f t="shared" si="95"/>
        <v>91.881734671796437</v>
      </c>
      <c r="CW110" s="20">
        <f t="shared" si="67"/>
        <v>857.59672705337914</v>
      </c>
      <c r="CX110" s="59">
        <f t="shared" si="68"/>
        <v>1143.8836971664828</v>
      </c>
      <c r="CY110" s="59">
        <f ca="1">AVERAGE(OFFSET($CX$3,0,0,'Données projet'!$E$13+1,1))-AVERAGE(OFFSET($H$3,0,0,'Données projet'!$E$13+1,1))</f>
        <v>763.36868301262712</v>
      </c>
      <c r="CZ110" s="59">
        <f t="shared" si="96"/>
        <v>229.04531240965548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119.79700654676721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119.79700654676721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68.078264576300953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259.99999999999983</v>
      </c>
      <c r="DP110" s="17">
        <f>DO110*VLOOKUP('Données projet'!$B$14,Paramètres!$A$1:$I$89,3,0)*VLOOKUP('Données projet'!$B$14,Paramètres!$A$1:$I$89,5,0)</f>
        <v>227.13599999999985</v>
      </c>
      <c r="DQ110" s="13">
        <f t="shared" si="97"/>
        <v>55.662966886685133</v>
      </c>
      <c r="DR110" s="20">
        <f t="shared" si="70"/>
        <v>492.5415339943097</v>
      </c>
      <c r="DS110" s="59">
        <f t="shared" si="71"/>
        <v>778.82850410741321</v>
      </c>
      <c r="DT110" s="59">
        <f ca="1">AVERAGE(OFFSET($DS$3,0,0,'Données projet'!$E$14+1,1))-AVERAGE(OFFSET($H$3,0,0,'Données projet'!$E$14+1,1))</f>
        <v>396.6970447595329</v>
      </c>
      <c r="DU110" s="59">
        <f t="shared" si="98"/>
        <v>369.61271293069467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55.698124453301673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55.698124453301673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68.078264576300953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243</v>
      </c>
      <c r="EK110" s="17">
        <f>EJ110*VLOOKUP('Données projet'!$B$15,Paramètres!$A$1:$I$89,3,0)*VLOOKUP('Données projet'!$B$15,Paramètres!$A$1:$I$89,5,0)</f>
        <v>253.98360000000002</v>
      </c>
      <c r="EL110" s="13">
        <f t="shared" si="99"/>
        <v>61.438182405444294</v>
      </c>
      <c r="EM110" s="20">
        <f t="shared" si="73"/>
        <v>549.35960435614891</v>
      </c>
      <c r="EN110" s="59">
        <f t="shared" si="74"/>
        <v>835.64657446925241</v>
      </c>
      <c r="EO110" s="59">
        <f ca="1">AVERAGE(OFFSET($EN$3,0,0,'Données projet'!$E$15+1,1))-AVERAGE(OFFSET($H$3,0,0,'Données projet'!$E$15+1,1))</f>
        <v>431.09356354216391</v>
      </c>
      <c r="EP110" s="59">
        <f t="shared" si="100"/>
        <v>386.91437941921049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58.471477587346584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58.471477587346584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68.078264576300953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10.060000000000002</v>
      </c>
      <c r="FE110" s="12">
        <f>IF('Données projet'!$A$218&gt;35,FE109+FD110-FM109,IF(A110&lt;'Données projet'!$A$218,$FB$205^A110,IF(A110='Données projet'!$A$218,'Données projet'!$B$218,FE109+FD110-FM109)))</f>
        <v>500.85999999999956</v>
      </c>
      <c r="FF110" s="17">
        <f>FE110*VLOOKUP('Données projet'!$B$16,Paramètres!$A$1:$I$89,3,0)*VLOOKUP('Données projet'!$B$16,Paramètres!$A$1:$I$89,5,0)</f>
        <v>335.97688799999969</v>
      </c>
      <c r="FG110" s="13">
        <f t="shared" si="101"/>
        <v>78.668171058203924</v>
      </c>
      <c r="FH110" s="20">
        <f t="shared" si="76"/>
        <v>722.17347785970469</v>
      </c>
      <c r="FI110" s="59">
        <f t="shared" si="77"/>
        <v>1008.4604479728082</v>
      </c>
      <c r="FJ110" s="59">
        <f ca="1">AVERAGE(OFFSET($FI$3,0,0,'Données projet'!$E$16+1,1))-AVERAGE(OFFSET($H$3,0,0,'Données projet'!$E$16+1,1))</f>
        <v>552.1327469597087</v>
      </c>
      <c r="FK110" s="59">
        <f t="shared" si="102"/>
        <v>208.33496548935977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113.65136522922089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113.65136522922089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68.078264576300953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4.7800000000008822</v>
      </c>
      <c r="GA110" s="17">
        <f>FZ110*VLOOKUP('Données projet'!$B$17,Paramètres!$A$1:$I$89,3,0)*VLOOKUP('Données projet'!$B$17,Paramètres!$A$1:$I$89,5,0)</f>
        <v>2.2370400000004129</v>
      </c>
      <c r="GB110" s="13">
        <f t="shared" si="103"/>
        <v>0.9386934556823372</v>
      </c>
      <c r="GC110" s="20">
        <f t="shared" si="79"/>
        <v>5.5310691019807896</v>
      </c>
      <c r="GD110" s="59">
        <f t="shared" si="80"/>
        <v>291.8180392150843</v>
      </c>
      <c r="GE110" s="59">
        <f ca="1">AVERAGE(OFFSET($GD$3,0,0,'Données projet'!$E$17+1,1))-AVERAGE(OFFSET($H$3,0,0,'Données projet'!$E$17+1,1))</f>
        <v>337.47103484642059</v>
      </c>
      <c r="GF110" s="59">
        <f t="shared" si="104"/>
        <v>252.98767501756402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291.45879801809525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291.45879801809525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68.078264576300953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2.5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9.1666666666666661</v>
      </c>
      <c r="H111" s="66">
        <f t="shared" si="56"/>
        <v>220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68.111602389545368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369.00000000000011</v>
      </c>
      <c r="O111" s="13">
        <f>N111*VLOOKUP('Données projet'!$B$9,Paramètres!$A$1:$I$89,3,0)*VLOOKUP('Données projet'!$B$9,Paramètres!$A$1:$I$89,5,0)</f>
        <v>333.87120000000004</v>
      </c>
      <c r="P111" s="13">
        <f t="shared" si="87"/>
        <v>78.232360111376309</v>
      </c>
      <c r="Q111" s="20">
        <f t="shared" si="107"/>
        <v>717.74703386064709</v>
      </c>
      <c r="R111" s="59">
        <f t="shared" si="55"/>
        <v>1004.1562426223134</v>
      </c>
      <c r="S111" s="59">
        <f ca="1">AVERAGE(OFFSET($R$3,0,0,'Données projet'!$E$9+1,1))-AVERAGE(OFFSET($H$3,0,0,'Données projet'!$E$9+1,1))</f>
        <v>441.35963046694803</v>
      </c>
      <c r="T111" s="59">
        <f t="shared" si="88"/>
        <v>620.99339242993983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2.2555736113147709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2.2555736113147709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68.111602389545368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213.00000000000003</v>
      </c>
      <c r="AJ111" s="13">
        <f>AI111*VLOOKUP('Données projet'!$B$10,Paramètres!$A$1:$I$89,3,0)*VLOOKUP('Données projet'!$B$10,Paramètres!$A$1:$I$89,5,0)</f>
        <v>186.07680000000005</v>
      </c>
      <c r="AK111" s="13">
        <f t="shared" si="89"/>
        <v>46.671538591528673</v>
      </c>
      <c r="AL111" s="20">
        <f t="shared" si="58"/>
        <v>405.37002304691242</v>
      </c>
      <c r="AM111" s="59">
        <f t="shared" si="59"/>
        <v>691.77923180857874</v>
      </c>
      <c r="AN111" s="59">
        <f ca="1">AVERAGE(OFFSET($AM$3,0,0,'Données projet'!$E$10+1,1))-AVERAGE(OFFSET($H$3,0,0,'Données projet'!$E$10+1,1))</f>
        <v>273.89085939326111</v>
      </c>
      <c r="AO111" s="59">
        <f t="shared" si="90"/>
        <v>266.46247641705179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21.139228816872517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21.139228816872517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68.111602389545368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8.2550000000000008</v>
      </c>
      <c r="BD111" s="12">
        <f>IF('Données projet'!$A$88&gt;35,BD110+BC111-BL110,IF(A111&lt;'Données projet'!$A$88,$BA$205^A111,IF(A111='Données projet'!$A$88,'Données projet'!$B$88,BD110+BC111-BL110)))</f>
        <v>375.0300000000002</v>
      </c>
      <c r="BE111" s="13">
        <f>BD111*VLOOKUP('Données projet'!$B$11,Paramètres!$A$1:$I$89,3,0)*VLOOKUP('Données projet'!$B$11,Paramètres!$A$1:$I$89,5,0)</f>
        <v>356.87854800000019</v>
      </c>
      <c r="BF111" s="13">
        <f t="shared" si="91"/>
        <v>82.977267391318492</v>
      </c>
      <c r="BG111" s="20">
        <f t="shared" si="61"/>
        <v>766.08221180654664</v>
      </c>
      <c r="BH111" s="59">
        <f t="shared" si="62"/>
        <v>1052.491420568213</v>
      </c>
      <c r="BI111" s="59">
        <f ca="1">AVERAGE(OFFSET($BH$3,0,0,'Données projet'!$E$11+1,1))-AVERAGE(OFFSET($H$3,0,0,'Données projet'!$E$11+1,1))</f>
        <v>674.33345465979289</v>
      </c>
      <c r="BJ111" s="59">
        <f t="shared" si="92"/>
        <v>206.09542990296671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102.34742113368567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102.34742113368567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68.111602389545368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8.2550000000000008</v>
      </c>
      <c r="BY111" s="12">
        <f>IF('Données projet'!$A$114&gt;35,BY110+BX111-CG110,IF(A111&lt;'Données projet'!$A$114,$BV$205^A111,IF(A111='Données projet'!$A$114,'Données projet'!$B$114,BY110+BX111-CG110)))</f>
        <v>375.0300000000002</v>
      </c>
      <c r="BZ111" s="13">
        <f>BY111*VLOOKUP('Données projet'!$B$12,Paramètres!$A$1:$I$89,3,0)*VLOOKUP('Données projet'!$B$12,Paramètres!$A$1:$I$89,5,0)</f>
        <v>427.08416400000021</v>
      </c>
      <c r="CA111" s="13">
        <f t="shared" si="93"/>
        <v>97.246452068442565</v>
      </c>
      <c r="CB111" s="20">
        <f t="shared" si="64"/>
        <v>913.20915631920434</v>
      </c>
      <c r="CC111" s="59">
        <f t="shared" si="65"/>
        <v>1199.6183650808707</v>
      </c>
      <c r="CD111" s="59">
        <f ca="1">AVERAGE(OFFSET($CC$3,0,0,'Données projet'!$E$12+1,1))-AVERAGE(OFFSET($H$3,0,0,'Données projet'!$E$12+1,1))</f>
        <v>792.99561449396947</v>
      </c>
      <c r="CE111" s="59">
        <f t="shared" si="94"/>
        <v>236.67982295656702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122.48134004523034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122.48134004523034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68.111602389545368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8.2550000000000008</v>
      </c>
      <c r="CT111" s="12">
        <f>IF('Données projet'!$A$140&gt;35,CT110+CS111-DB110,IF(A111&lt;'Données projet'!$A$140,$CQ$205^A111,IF(A111='Données projet'!$A$140,'Données projet'!$B$140,CT110+CS111-DB110)))</f>
        <v>375.0300000000002</v>
      </c>
      <c r="CU111" s="17">
        <f>CT111*VLOOKUP('Données projet'!$B$13,Paramètres!$A$1:$I$89,3,0)*VLOOKUP('Données projet'!$B$13,Paramètres!$A$1:$I$89,5,0)</f>
        <v>409.53276000000022</v>
      </c>
      <c r="CV111" s="13">
        <f t="shared" si="95"/>
        <v>93.706628917108375</v>
      </c>
      <c r="CW111" s="20">
        <f t="shared" si="67"/>
        <v>876.47526903063078</v>
      </c>
      <c r="CX111" s="59">
        <f t="shared" si="68"/>
        <v>1162.884477792297</v>
      </c>
      <c r="CY111" s="59">
        <f ca="1">AVERAGE(OFFSET($CX$3,0,0,'Données projet'!$E$13+1,1))-AVERAGE(OFFSET($H$3,0,0,'Données projet'!$E$13+1,1))</f>
        <v>763.36868301262712</v>
      </c>
      <c r="CZ111" s="59">
        <f t="shared" si="96"/>
        <v>229.04531240965548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117.44786031734414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117.44786031734414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68.111602389545368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259.99999999999983</v>
      </c>
      <c r="DP111" s="17">
        <f>DO111*VLOOKUP('Données projet'!$B$14,Paramètres!$A$1:$I$89,3,0)*VLOOKUP('Données projet'!$B$14,Paramètres!$A$1:$I$89,5,0)</f>
        <v>227.13599999999985</v>
      </c>
      <c r="DQ111" s="13">
        <f t="shared" si="97"/>
        <v>55.662966886685133</v>
      </c>
      <c r="DR111" s="20">
        <f t="shared" si="70"/>
        <v>492.5415339943097</v>
      </c>
      <c r="DS111" s="59">
        <f t="shared" si="71"/>
        <v>778.95074275597608</v>
      </c>
      <c r="DT111" s="59">
        <f ca="1">AVERAGE(OFFSET($DS$3,0,0,'Données projet'!$E$14+1,1))-AVERAGE(OFFSET($H$3,0,0,'Données projet'!$E$14+1,1))</f>
        <v>396.6970447595329</v>
      </c>
      <c r="DU111" s="59">
        <f t="shared" si="98"/>
        <v>369.61271293069467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54.605918205273838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54.605918205273838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68.111602389545368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243</v>
      </c>
      <c r="EK111" s="17">
        <f>EJ111*VLOOKUP('Données projet'!$B$15,Paramètres!$A$1:$I$89,3,0)*VLOOKUP('Données projet'!$B$15,Paramètres!$A$1:$I$89,5,0)</f>
        <v>253.98360000000002</v>
      </c>
      <c r="EL111" s="13">
        <f t="shared" si="99"/>
        <v>61.438182405444294</v>
      </c>
      <c r="EM111" s="20">
        <f t="shared" si="73"/>
        <v>549.35960435614891</v>
      </c>
      <c r="EN111" s="59">
        <f t="shared" si="74"/>
        <v>835.76881311781517</v>
      </c>
      <c r="EO111" s="59">
        <f ca="1">AVERAGE(OFFSET($EN$3,0,0,'Données projet'!$E$15+1,1))-AVERAGE(OFFSET($H$3,0,0,'Données projet'!$E$15+1,1))</f>
        <v>431.09356354216391</v>
      </c>
      <c r="EP111" s="59">
        <f t="shared" si="100"/>
        <v>386.91437941921049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57.324887575938511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57.324887575938511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68.111602389545368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10.060000000000002</v>
      </c>
      <c r="FE111" s="12">
        <f>IF('Données projet'!$A$218&gt;35,FE110+FD111-FM110,IF(A111&lt;'Données projet'!$A$218,$FB$205^A111,IF(A111='Données projet'!$A$218,'Données projet'!$B$218,FE110+FD111-FM110)))</f>
        <v>510.91999999999956</v>
      </c>
      <c r="FF111" s="17">
        <f>FE111*VLOOKUP('Données projet'!$B$16,Paramètres!$A$1:$I$89,3,0)*VLOOKUP('Données projet'!$B$16,Paramètres!$A$1:$I$89,5,0)</f>
        <v>342.72513599999974</v>
      </c>
      <c r="FG111" s="13">
        <f t="shared" si="101"/>
        <v>80.06271491132614</v>
      </c>
      <c r="FH111" s="20">
        <f t="shared" si="76"/>
        <v>736.35550700389251</v>
      </c>
      <c r="FI111" s="59">
        <f t="shared" si="77"/>
        <v>1022.7647157655588</v>
      </c>
      <c r="FJ111" s="59">
        <f ca="1">AVERAGE(OFFSET($FI$3,0,0,'Données projet'!$E$16+1,1))-AVERAGE(OFFSET($H$3,0,0,'Données projet'!$E$16+1,1))</f>
        <v>552.1327469597087</v>
      </c>
      <c r="FK111" s="59">
        <f t="shared" si="102"/>
        <v>208.33496548935977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111.42273127756383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111.42273127756383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68.111602389545368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4.7800000000008822</v>
      </c>
      <c r="GA111" s="17">
        <f>FZ111*VLOOKUP('Données projet'!$B$17,Paramètres!$A$1:$I$89,3,0)*VLOOKUP('Données projet'!$B$17,Paramètres!$A$1:$I$89,5,0)</f>
        <v>2.2370400000004129</v>
      </c>
      <c r="GB111" s="13">
        <f t="shared" si="103"/>
        <v>0.9386934556823372</v>
      </c>
      <c r="GC111" s="20">
        <f t="shared" si="79"/>
        <v>5.5310691019807896</v>
      </c>
      <c r="GD111" s="59">
        <f t="shared" si="80"/>
        <v>291.94027786364711</v>
      </c>
      <c r="GE111" s="59">
        <f ca="1">AVERAGE(OFFSET($GD$3,0,0,'Données projet'!$E$17+1,1))-AVERAGE(OFFSET($H$3,0,0,'Données projet'!$E$17+1,1))</f>
        <v>337.47103484642059</v>
      </c>
      <c r="GF111" s="59">
        <f t="shared" si="104"/>
        <v>252.98767501756402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285.74346876127362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285.74346876127362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68.111602389545368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2.5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9.1666666666666661</v>
      </c>
      <c r="H112" s="66">
        <f t="shared" si="56"/>
        <v>220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68.144361866262173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369.00000000000011</v>
      </c>
      <c r="O112" s="13">
        <f>N112*VLOOKUP('Données projet'!$B$9,Paramètres!$A$1:$I$89,3,0)*VLOOKUP('Données projet'!$B$9,Paramètres!$A$1:$I$89,5,0)</f>
        <v>333.87120000000004</v>
      </c>
      <c r="P112" s="13">
        <f t="shared" si="87"/>
        <v>78.232360111376309</v>
      </c>
      <c r="Q112" s="20">
        <f t="shared" si="107"/>
        <v>717.74703386064709</v>
      </c>
      <c r="R112" s="59">
        <f t="shared" si="55"/>
        <v>1004.2763607036084</v>
      </c>
      <c r="S112" s="59">
        <f ca="1">AVERAGE(OFFSET($R$3,0,0,'Données projet'!$E$9+1,1))-AVERAGE(OFFSET($H$3,0,0,'Données projet'!$E$9+1,1))</f>
        <v>441.35963046694803</v>
      </c>
      <c r="T112" s="59">
        <f t="shared" si="88"/>
        <v>620.99339242993983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2.2113431885609458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2.2113431885609458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68.144361866262173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213.00000000000003</v>
      </c>
      <c r="AJ112" s="13">
        <f>AI112*VLOOKUP('Données projet'!$B$10,Paramètres!$A$1:$I$89,3,0)*VLOOKUP('Données projet'!$B$10,Paramètres!$A$1:$I$89,5,0)</f>
        <v>186.07680000000005</v>
      </c>
      <c r="AK112" s="13">
        <f t="shared" si="89"/>
        <v>46.671538591528673</v>
      </c>
      <c r="AL112" s="20">
        <f t="shared" si="58"/>
        <v>405.37002304691242</v>
      </c>
      <c r="AM112" s="59">
        <f t="shared" si="59"/>
        <v>691.89934988987375</v>
      </c>
      <c r="AN112" s="59">
        <f ca="1">AVERAGE(OFFSET($AM$3,0,0,'Données projet'!$E$10+1,1))-AVERAGE(OFFSET($H$3,0,0,'Données projet'!$E$10+1,1))</f>
        <v>273.89085939326111</v>
      </c>
      <c r="AO112" s="59">
        <f t="shared" si="90"/>
        <v>266.46247641705179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20.724701433430084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20.724701433430084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68.144361866262173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8.2550000000000008</v>
      </c>
      <c r="BD112" s="12">
        <f>IF('Données projet'!$A$88&gt;35,BD111+BC112-BL111,IF(A112&lt;'Données projet'!$A$88,$BA$205^A112,IF(A112='Données projet'!$A$88,'Données projet'!$B$88,BD111+BC112-BL111)))</f>
        <v>383.2850000000002</v>
      </c>
      <c r="BE112" s="13">
        <f>BD112*VLOOKUP('Données projet'!$B$11,Paramètres!$A$1:$I$89,3,0)*VLOOKUP('Données projet'!$B$11,Paramètres!$A$1:$I$89,5,0)</f>
        <v>364.73400600000019</v>
      </c>
      <c r="BF112" s="13">
        <f t="shared" si="91"/>
        <v>84.589076828709338</v>
      </c>
      <c r="BG112" s="20">
        <f t="shared" si="61"/>
        <v>782.57103592666908</v>
      </c>
      <c r="BH112" s="59">
        <f t="shared" si="62"/>
        <v>1069.1003627696305</v>
      </c>
      <c r="BI112" s="59">
        <f ca="1">AVERAGE(OFFSET($BH$3,0,0,'Données projet'!$E$11+1,1))-AVERAGE(OFFSET($H$3,0,0,'Données projet'!$E$11+1,1))</f>
        <v>674.33345465979289</v>
      </c>
      <c r="BJ112" s="59">
        <f t="shared" si="92"/>
        <v>206.09542990296671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100.34045063101695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100.34045063101695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68.144361866262173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8.2550000000000008</v>
      </c>
      <c r="BY112" s="12">
        <f>IF('Données projet'!$A$114&gt;35,BY111+BX112-CG111,IF(A112&lt;'Données projet'!$A$114,$BV$205^A112,IF(A112='Données projet'!$A$114,'Données projet'!$B$114,BY111+BX112-CG111)))</f>
        <v>383.2850000000002</v>
      </c>
      <c r="BZ112" s="13">
        <f>BY112*VLOOKUP('Données projet'!$B$12,Paramètres!$A$1:$I$89,3,0)*VLOOKUP('Données projet'!$B$12,Paramètres!$A$1:$I$89,5,0)</f>
        <v>436.48495800000029</v>
      </c>
      <c r="CA112" s="13">
        <f t="shared" si="93"/>
        <v>99.135436294176316</v>
      </c>
      <c r="CB112" s="20">
        <f t="shared" si="64"/>
        <v>932.87218672902407</v>
      </c>
      <c r="CC112" s="59">
        <f t="shared" si="65"/>
        <v>1219.4015135719853</v>
      </c>
      <c r="CD112" s="59">
        <f ca="1">AVERAGE(OFFSET($CC$3,0,0,'Données projet'!$E$12+1,1))-AVERAGE(OFFSET($H$3,0,0,'Données projet'!$E$12+1,1))</f>
        <v>792.99561449396947</v>
      </c>
      <c r="CE112" s="59">
        <f t="shared" si="94"/>
        <v>236.67982295656702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120.07955567318417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120.07955567318417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68.144361866262173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8.2550000000000008</v>
      </c>
      <c r="CT112" s="12">
        <f>IF('Données projet'!$A$140&gt;35,CT111+CS112-DB111,IF(A112&lt;'Données projet'!$A$140,$CQ$205^A112,IF(A112='Données projet'!$A$140,'Données projet'!$B$140,CT111+CS112-DB111)))</f>
        <v>383.2850000000002</v>
      </c>
      <c r="CU112" s="17">
        <f>CT112*VLOOKUP('Données projet'!$B$13,Paramètres!$A$1:$I$89,3,0)*VLOOKUP('Données projet'!$B$13,Paramètres!$A$1:$I$89,5,0)</f>
        <v>418.54722000000021</v>
      </c>
      <c r="CV112" s="13">
        <f t="shared" si="95"/>
        <v>95.5268531011899</v>
      </c>
      <c r="CW112" s="20">
        <f t="shared" si="67"/>
        <v>895.34567731790605</v>
      </c>
      <c r="CX112" s="59">
        <f t="shared" si="68"/>
        <v>1181.8750041608673</v>
      </c>
      <c r="CY112" s="59">
        <f ca="1">AVERAGE(OFFSET($CX$3,0,0,'Données projet'!$E$13+1,1))-AVERAGE(OFFSET($H$3,0,0,'Données projet'!$E$13+1,1))</f>
        <v>763.36868301262712</v>
      </c>
      <c r="CZ112" s="59">
        <f t="shared" si="96"/>
        <v>229.04531240965548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115.14477941264234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115.14477941264234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68.144361866262173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259.99999999999983</v>
      </c>
      <c r="DP112" s="17">
        <f>DO112*VLOOKUP('Données projet'!$B$14,Paramètres!$A$1:$I$89,3,0)*VLOOKUP('Données projet'!$B$14,Paramètres!$A$1:$I$89,5,0)</f>
        <v>227.13599999999985</v>
      </c>
      <c r="DQ112" s="13">
        <f t="shared" si="97"/>
        <v>55.662966886685133</v>
      </c>
      <c r="DR112" s="20">
        <f t="shared" si="70"/>
        <v>492.5415339943097</v>
      </c>
      <c r="DS112" s="59">
        <f t="shared" si="71"/>
        <v>779.07086083727108</v>
      </c>
      <c r="DT112" s="59">
        <f ca="1">AVERAGE(OFFSET($DS$3,0,0,'Données projet'!$E$14+1,1))-AVERAGE(OFFSET($H$3,0,0,'Données projet'!$E$14+1,1))</f>
        <v>396.6970447595329</v>
      </c>
      <c r="DU112" s="59">
        <f t="shared" si="98"/>
        <v>369.61271293069467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53.535129455589797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53.535129455589797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68.144361866262173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243</v>
      </c>
      <c r="EK112" s="17">
        <f>EJ112*VLOOKUP('Données projet'!$B$15,Paramètres!$A$1:$I$89,3,0)*VLOOKUP('Données projet'!$B$15,Paramètres!$A$1:$I$89,5,0)</f>
        <v>253.98360000000002</v>
      </c>
      <c r="EL112" s="13">
        <f t="shared" si="99"/>
        <v>61.438182405444294</v>
      </c>
      <c r="EM112" s="20">
        <f t="shared" si="73"/>
        <v>549.35960435614891</v>
      </c>
      <c r="EN112" s="59">
        <f t="shared" si="74"/>
        <v>835.88893119911017</v>
      </c>
      <c r="EO112" s="59">
        <f ca="1">AVERAGE(OFFSET($EN$3,0,0,'Données projet'!$E$15+1,1))-AVERAGE(OFFSET($H$3,0,0,'Données projet'!$E$15+1,1))</f>
        <v>431.09356354216391</v>
      </c>
      <c r="EP112" s="59">
        <f t="shared" si="100"/>
        <v>386.91437941921049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56.200781495303296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56.200781495303296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68.144361866262173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10.060000000000002</v>
      </c>
      <c r="FE112" s="12">
        <f>IF('Données projet'!$A$218&gt;35,FE111+FD112-FM111,IF(A112&lt;'Données projet'!$A$218,$FB$205^A112,IF(A112='Données projet'!$A$218,'Données projet'!$B$218,FE111+FD112-FM111)))</f>
        <v>520.97999999999956</v>
      </c>
      <c r="FF112" s="17">
        <f>FE112*VLOOKUP('Données projet'!$B$16,Paramètres!$A$1:$I$89,3,0)*VLOOKUP('Données projet'!$B$16,Paramètres!$A$1:$I$89,5,0)</f>
        <v>349.47338399999973</v>
      </c>
      <c r="FG112" s="13">
        <f t="shared" si="101"/>
        <v>81.454066033580446</v>
      </c>
      <c r="FH112" s="20">
        <f t="shared" si="76"/>
        <v>750.53197547515208</v>
      </c>
      <c r="FI112" s="59">
        <f t="shared" si="77"/>
        <v>1037.0613023181133</v>
      </c>
      <c r="FJ112" s="59">
        <f ca="1">AVERAGE(OFFSET($FI$3,0,0,'Données projet'!$E$16+1,1))-AVERAGE(OFFSET($H$3,0,0,'Données projet'!$E$16+1,1))</f>
        <v>552.1327469597087</v>
      </c>
      <c r="FK112" s="59">
        <f t="shared" si="102"/>
        <v>208.33496548935977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109.23779947836627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109.23779947836627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68.144361866262173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4.7800000000008822</v>
      </c>
      <c r="GA112" s="17">
        <f>FZ112*VLOOKUP('Données projet'!$B$17,Paramètres!$A$1:$I$89,3,0)*VLOOKUP('Données projet'!$B$17,Paramètres!$A$1:$I$89,5,0)</f>
        <v>2.2370400000004129</v>
      </c>
      <c r="GB112" s="13">
        <f t="shared" si="103"/>
        <v>0.9386934556823372</v>
      </c>
      <c r="GC112" s="20">
        <f t="shared" si="79"/>
        <v>5.5310691019807896</v>
      </c>
      <c r="GD112" s="59">
        <f t="shared" si="80"/>
        <v>292.06039594494212</v>
      </c>
      <c r="GE112" s="59">
        <f ca="1">AVERAGE(OFFSET($GD$3,0,0,'Données projet'!$E$17+1,1))-AVERAGE(OFFSET($H$3,0,0,'Données projet'!$E$17+1,1))</f>
        <v>337.47103484642059</v>
      </c>
      <c r="GF112" s="59">
        <f t="shared" si="104"/>
        <v>252.98767501756402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280.14021362517167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280.14021362517167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68.144361866262173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2.5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9.1666666666666661</v>
      </c>
      <c r="H113" s="66">
        <f t="shared" si="56"/>
        <v>220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68.176553039297161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369.00000000000011</v>
      </c>
      <c r="O113" s="13">
        <f>N113*VLOOKUP('Données projet'!$B$9,Paramètres!$A$1:$I$89,3,0)*VLOOKUP('Données projet'!$B$9,Paramètres!$A$1:$I$89,5,0)</f>
        <v>333.87120000000004</v>
      </c>
      <c r="P113" s="13">
        <f t="shared" si="87"/>
        <v>78.232360111376309</v>
      </c>
      <c r="Q113" s="20">
        <f t="shared" si="107"/>
        <v>717.74703386064709</v>
      </c>
      <c r="R113" s="59">
        <f t="shared" si="55"/>
        <v>1004.3943950047367</v>
      </c>
      <c r="S113" s="59">
        <f ca="1">AVERAGE(OFFSET($R$3,0,0,'Données projet'!$E$9+1,1))-AVERAGE(OFFSET($H$3,0,0,'Données projet'!$E$9+1,1))</f>
        <v>441.35963046694803</v>
      </c>
      <c r="T113" s="59">
        <f t="shared" si="88"/>
        <v>620.99339242993983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2.167980097419429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2.167980097419429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68.176553039297161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213.00000000000003</v>
      </c>
      <c r="AJ113" s="13">
        <f>AI113*VLOOKUP('Données projet'!$B$10,Paramètres!$A$1:$I$89,3,0)*VLOOKUP('Données projet'!$B$10,Paramètres!$A$1:$I$89,5,0)</f>
        <v>186.07680000000005</v>
      </c>
      <c r="AK113" s="13">
        <f t="shared" si="89"/>
        <v>46.671538591528673</v>
      </c>
      <c r="AL113" s="20">
        <f t="shared" si="58"/>
        <v>405.37002304691242</v>
      </c>
      <c r="AM113" s="59">
        <f t="shared" si="59"/>
        <v>692.01738419100207</v>
      </c>
      <c r="AN113" s="59">
        <f ca="1">AVERAGE(OFFSET($AM$3,0,0,'Données projet'!$E$10+1,1))-AVERAGE(OFFSET($H$3,0,0,'Données projet'!$E$10+1,1))</f>
        <v>273.89085939326111</v>
      </c>
      <c r="AO113" s="59">
        <f t="shared" si="90"/>
        <v>266.46247641705179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20.318302679140217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20.318302679140217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68.176553039297161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8.2550000000000008</v>
      </c>
      <c r="BD113" s="12">
        <f>IF('Données projet'!$A$88&gt;35,BD112+BC113-BL112,IF(A113&lt;'Données projet'!$A$88,$BA$205^A113,IF(A113='Données projet'!$A$88,'Données projet'!$B$88,BD112+BC113-BL112)))</f>
        <v>391.54000000000019</v>
      </c>
      <c r="BE113" s="13">
        <f>BD113*VLOOKUP('Données projet'!$B$11,Paramètres!$A$1:$I$89,3,0)*VLOOKUP('Données projet'!$B$11,Paramètres!$A$1:$I$89,5,0)</f>
        <v>372.58946400000019</v>
      </c>
      <c r="BF113" s="13">
        <f t="shared" si="91"/>
        <v>86.196850247558444</v>
      </c>
      <c r="BG113" s="20">
        <f t="shared" si="61"/>
        <v>799.05283064783123</v>
      </c>
      <c r="BH113" s="59">
        <f t="shared" si="62"/>
        <v>1085.7001917919208</v>
      </c>
      <c r="BI113" s="59">
        <f ca="1">AVERAGE(OFFSET($BH$3,0,0,'Données projet'!$E$11+1,1))-AVERAGE(OFFSET($H$3,0,0,'Données projet'!$E$11+1,1))</f>
        <v>674.33345465979289</v>
      </c>
      <c r="BJ113" s="59">
        <f t="shared" si="92"/>
        <v>206.09542990296671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98.372835595774433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98.372835595774433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68.176553039297161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8.2550000000000008</v>
      </c>
      <c r="BY113" s="12">
        <f>IF('Données projet'!$A$114&gt;35,BY112+BX113-CG112,IF(A113&lt;'Données projet'!$A$114,$BV$205^A113,IF(A113='Données projet'!$A$114,'Données projet'!$B$114,BY112+BX113-CG112)))</f>
        <v>391.54000000000019</v>
      </c>
      <c r="BZ113" s="13">
        <f>BY113*VLOOKUP('Données projet'!$B$12,Paramètres!$A$1:$I$89,3,0)*VLOOKUP('Données projet'!$B$12,Paramètres!$A$1:$I$89,5,0)</f>
        <v>445.8857520000002</v>
      </c>
      <c r="CA113" s="13">
        <f t="shared" si="93"/>
        <v>101.0196904474937</v>
      </c>
      <c r="CB113" s="20">
        <f t="shared" si="64"/>
        <v>952.52697892938522</v>
      </c>
      <c r="CC113" s="59">
        <f t="shared" si="65"/>
        <v>1239.1743400734749</v>
      </c>
      <c r="CD113" s="59">
        <f ca="1">AVERAGE(OFFSET($CC$3,0,0,'Données projet'!$E$12+1,1))-AVERAGE(OFFSET($H$3,0,0,'Données projet'!$E$12+1,1))</f>
        <v>792.99561449396947</v>
      </c>
      <c r="CE113" s="59">
        <f t="shared" si="94"/>
        <v>236.67982295656702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117.72486882773002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117.72486882773002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68.176553039297161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8.2550000000000008</v>
      </c>
      <c r="CT113" s="12">
        <f>IF('Données projet'!$A$140&gt;35,CT112+CS113-DB112,IF(A113&lt;'Données projet'!$A$140,$CQ$205^A113,IF(A113='Données projet'!$A$140,'Données projet'!$B$140,CT112+CS113-DB112)))</f>
        <v>391.54000000000019</v>
      </c>
      <c r="CU113" s="17">
        <f>CT113*VLOOKUP('Données projet'!$B$13,Paramètres!$A$1:$I$89,3,0)*VLOOKUP('Données projet'!$B$13,Paramètres!$A$1:$I$89,5,0)</f>
        <v>427.56168000000014</v>
      </c>
      <c r="CV113" s="13">
        <f t="shared" si="95"/>
        <v>97.342519390034767</v>
      </c>
      <c r="CW113" s="20">
        <f t="shared" si="67"/>
        <v>914.20814727097741</v>
      </c>
      <c r="CX113" s="59">
        <f t="shared" si="68"/>
        <v>1200.8555084150671</v>
      </c>
      <c r="CY113" s="59">
        <f ca="1">AVERAGE(OFFSET($CX$3,0,0,'Données projet'!$E$13+1,1))-AVERAGE(OFFSET($H$3,0,0,'Données projet'!$E$13+1,1))</f>
        <v>763.36868301262712</v>
      </c>
      <c r="CZ113" s="59">
        <f t="shared" si="96"/>
        <v>229.04531240965548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112.88686051974109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112.88686051974109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68.176553039297161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259.99999999999983</v>
      </c>
      <c r="DP113" s="17">
        <f>DO113*VLOOKUP('Données projet'!$B$14,Paramètres!$A$1:$I$89,3,0)*VLOOKUP('Données projet'!$B$14,Paramètres!$A$1:$I$89,5,0)</f>
        <v>227.13599999999985</v>
      </c>
      <c r="DQ113" s="13">
        <f t="shared" si="97"/>
        <v>55.662966886685133</v>
      </c>
      <c r="DR113" s="20">
        <f t="shared" si="70"/>
        <v>492.5415339943097</v>
      </c>
      <c r="DS113" s="59">
        <f t="shared" si="71"/>
        <v>779.18889513839929</v>
      </c>
      <c r="DT113" s="59">
        <f ca="1">AVERAGE(OFFSET($DS$3,0,0,'Données projet'!$E$14+1,1))-AVERAGE(OFFSET($H$3,0,0,'Données projet'!$E$14+1,1))</f>
        <v>396.6970447595329</v>
      </c>
      <c r="DU113" s="59">
        <f t="shared" si="98"/>
        <v>369.61271293069467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52.485338220170412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52.485338220170412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68.176553039297161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243</v>
      </c>
      <c r="EK113" s="17">
        <f>EJ113*VLOOKUP('Données projet'!$B$15,Paramètres!$A$1:$I$89,3,0)*VLOOKUP('Données projet'!$B$15,Paramètres!$A$1:$I$89,5,0)</f>
        <v>253.98360000000002</v>
      </c>
      <c r="EL113" s="13">
        <f t="shared" si="99"/>
        <v>61.438182405444294</v>
      </c>
      <c r="EM113" s="20">
        <f t="shared" si="73"/>
        <v>549.35960435614891</v>
      </c>
      <c r="EN113" s="59">
        <f t="shared" si="74"/>
        <v>836.00696550023849</v>
      </c>
      <c r="EO113" s="59">
        <f ca="1">AVERAGE(OFFSET($EN$3,0,0,'Données projet'!$E$15+1,1))-AVERAGE(OFFSET($H$3,0,0,'Données projet'!$E$15+1,1))</f>
        <v>431.09356354216391</v>
      </c>
      <c r="EP113" s="59">
        <f t="shared" si="100"/>
        <v>386.91437941921049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55.098718449272333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55.098718449272333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68.176553039297161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531.04</v>
      </c>
      <c r="FC113" s="12">
        <f>VLOOKUP(A113,'Données projet'!$A$217:$I$237,9,0)</f>
        <v>10.060000000000002</v>
      </c>
      <c r="FD113" s="12">
        <f t="array" ref="FD113">INDEX(FC:FC,MIN(IF(ISNUMBER(FC113:FC309),ROW(FC113:FC309),"")))</f>
        <v>10.060000000000002</v>
      </c>
      <c r="FE113" s="12">
        <f>IF('Données projet'!$A$218&gt;35,FE112+FD113-FM112,IF(A113&lt;'Données projet'!$A$218,$FB$205^A113,IF(A113='Données projet'!$A$218,'Données projet'!$B$218,FE112+FD113-FM112)))</f>
        <v>531.03999999999951</v>
      </c>
      <c r="FF113" s="17">
        <f>FE113*VLOOKUP('Données projet'!$B$16,Paramètres!$A$1:$I$89,3,0)*VLOOKUP('Données projet'!$B$16,Paramètres!$A$1:$I$89,5,0)</f>
        <v>356.22163199999966</v>
      </c>
      <c r="FG113" s="13">
        <f t="shared" si="101"/>
        <v>82.842293183332245</v>
      </c>
      <c r="FH113" s="20">
        <f t="shared" si="76"/>
        <v>764.70300302763644</v>
      </c>
      <c r="FI113" s="59">
        <f t="shared" si="77"/>
        <v>1051.3503641717261</v>
      </c>
      <c r="FJ113" s="59">
        <f ca="1">AVERAGE(OFFSET($FI$3,0,0,'Données projet'!$E$16+1,1))-AVERAGE(OFFSET($H$3,0,0,'Données projet'!$E$16+1,1))</f>
        <v>552.1327469597087</v>
      </c>
      <c r="FK113" s="59">
        <f t="shared" si="102"/>
        <v>208.33496548935977</v>
      </c>
      <c r="FL113" s="15">
        <f>IF(ISNA(VLOOKUP(A113,'Données projet'!$A$217:$I$237,3,0)),0,VLOOKUP(A113,'Données projet'!$A$217:$I$237,3,0))</f>
        <v>10</v>
      </c>
      <c r="FM113" s="15">
        <f>IF(ISNA(VLOOKUP(A113,'Données projet'!$A$217:$I$237,4,0)),0,VLOOKUP(A113,'Données projet'!$A$217:$I$237,4,0))</f>
        <v>67.22</v>
      </c>
      <c r="FN113" s="16">
        <f>IF(ISNA(VLOOKUP(A113,'Données projet'!$A$217:$I$237,5,0)),0%,VLOOKUP(A113,'Données projet'!$A$217:$I$237,5,0)*VLOOKUP('Données projet'!$B$16,Paramètres!$A$1:$I$89,7,0))</f>
        <v>0.53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133.5146013656169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133.5146013656169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68.176553039297161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4.7800000000008822</v>
      </c>
      <c r="GA113" s="17">
        <f>FZ113*VLOOKUP('Données projet'!$B$17,Paramètres!$A$1:$I$89,3,0)*VLOOKUP('Données projet'!$B$17,Paramètres!$A$1:$I$89,5,0)</f>
        <v>2.2370400000004129</v>
      </c>
      <c r="GB113" s="13">
        <f t="shared" si="103"/>
        <v>0.9386934556823372</v>
      </c>
      <c r="GC113" s="20">
        <f t="shared" si="79"/>
        <v>5.5310691019807896</v>
      </c>
      <c r="GD113" s="59">
        <f t="shared" si="80"/>
        <v>292.17843024607038</v>
      </c>
      <c r="GE113" s="59">
        <f ca="1">AVERAGE(OFFSET($GD$3,0,0,'Données projet'!$E$17+1,1))-AVERAGE(OFFSET($H$3,0,0,'Données projet'!$E$17+1,1))</f>
        <v>337.47103484642059</v>
      </c>
      <c r="GF113" s="59">
        <f t="shared" si="104"/>
        <v>252.98767501756402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274.64683490464046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274.64683490464046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68.176553039297161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2.5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9.1666666666666661</v>
      </c>
      <c r="H114" s="66">
        <f t="shared" si="56"/>
        <v>220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68.208185767448668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369.00000000000011</v>
      </c>
      <c r="O114" s="13">
        <f>N114*VLOOKUP('Données projet'!$B$9,Paramètres!$A$1:$I$89,3,0)*VLOOKUP('Données projet'!$B$9,Paramètres!$A$1:$I$89,5,0)</f>
        <v>333.87120000000004</v>
      </c>
      <c r="P114" s="13">
        <f t="shared" si="87"/>
        <v>78.232360111376309</v>
      </c>
      <c r="Q114" s="20">
        <f t="shared" si="107"/>
        <v>717.74703386064709</v>
      </c>
      <c r="R114" s="59">
        <f t="shared" si="55"/>
        <v>1004.5103816746255</v>
      </c>
      <c r="S114" s="59">
        <f ca="1">AVERAGE(OFFSET($R$3,0,0,'Données projet'!$E$9+1,1))-AVERAGE(OFFSET($H$3,0,0,'Données projet'!$E$9+1,1))</f>
        <v>441.35963046694803</v>
      </c>
      <c r="T114" s="59">
        <f t="shared" si="88"/>
        <v>620.99339242993983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2.1254673300463236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2.1254673300463236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68.208185767448668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213.00000000000003</v>
      </c>
      <c r="AJ114" s="13">
        <f>AI114*VLOOKUP('Données projet'!$B$10,Paramètres!$A$1:$I$89,3,0)*VLOOKUP('Données projet'!$B$10,Paramètres!$A$1:$I$89,5,0)</f>
        <v>186.07680000000005</v>
      </c>
      <c r="AK114" s="13">
        <f t="shared" si="89"/>
        <v>46.671538591528673</v>
      </c>
      <c r="AL114" s="20">
        <f t="shared" si="58"/>
        <v>405.37002304691242</v>
      </c>
      <c r="AM114" s="59">
        <f t="shared" si="59"/>
        <v>692.13337086089086</v>
      </c>
      <c r="AN114" s="59">
        <f ca="1">AVERAGE(OFFSET($AM$3,0,0,'Données projet'!$E$10+1,1))-AVERAGE(OFFSET($H$3,0,0,'Données projet'!$E$10+1,1))</f>
        <v>273.89085939326111</v>
      </c>
      <c r="AO114" s="59">
        <f t="shared" si="90"/>
        <v>266.46247641705179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19.919873156543211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19.919873156543211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68.208185767448668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8.2550000000000008</v>
      </c>
      <c r="BD114" s="12">
        <f>IF('Données projet'!$A$88&gt;35,BD113+BC114-BL113,IF(A114&lt;'Données projet'!$A$88,$BA$205^A114,IF(A114='Données projet'!$A$88,'Données projet'!$B$88,BD113+BC114-BL113)))</f>
        <v>399.79500000000019</v>
      </c>
      <c r="BE114" s="13">
        <f>BD114*VLOOKUP('Données projet'!$B$11,Paramètres!$A$1:$I$89,3,0)*VLOOKUP('Données projet'!$B$11,Paramètres!$A$1:$I$89,5,0)</f>
        <v>380.44492200000019</v>
      </c>
      <c r="BF114" s="13">
        <f t="shared" si="91"/>
        <v>87.800682543471467</v>
      </c>
      <c r="BG114" s="20">
        <f t="shared" si="61"/>
        <v>815.52776124654645</v>
      </c>
      <c r="BH114" s="59">
        <f t="shared" si="62"/>
        <v>1102.2911090605248</v>
      </c>
      <c r="BI114" s="59">
        <f ca="1">AVERAGE(OFFSET($BH$3,0,0,'Données projet'!$E$11+1,1))-AVERAGE(OFFSET($H$3,0,0,'Données projet'!$E$11+1,1))</f>
        <v>674.33345465979289</v>
      </c>
      <c r="BJ114" s="59">
        <f t="shared" si="92"/>
        <v>206.09542990296671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96.443804291246352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96.443804291246352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68.208185767448668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8.2550000000000008</v>
      </c>
      <c r="BY114" s="12">
        <f>IF('Données projet'!$A$114&gt;35,BY113+BX114-CG113,IF(A114&lt;'Données projet'!$A$114,$BV$205^A114,IF(A114='Données projet'!$A$114,'Données projet'!$B$114,BY113+BX114-CG113)))</f>
        <v>399.79500000000019</v>
      </c>
      <c r="BZ114" s="13">
        <f>BY114*VLOOKUP('Données projet'!$B$12,Paramètres!$A$1:$I$89,3,0)*VLOOKUP('Données projet'!$B$12,Paramètres!$A$1:$I$89,5,0)</f>
        <v>455.28654600000016</v>
      </c>
      <c r="CA114" s="13">
        <f t="shared" si="93"/>
        <v>102.89932574272208</v>
      </c>
      <c r="CB114" s="20">
        <f t="shared" si="64"/>
        <v>972.17372661857451</v>
      </c>
      <c r="CC114" s="59">
        <f t="shared" si="65"/>
        <v>1258.9370744325529</v>
      </c>
      <c r="CD114" s="59">
        <f ca="1">AVERAGE(OFFSET($CC$3,0,0,'Données projet'!$E$12+1,1))-AVERAGE(OFFSET($H$3,0,0,'Données projet'!$E$12+1,1))</f>
        <v>792.99561449396947</v>
      </c>
      <c r="CE114" s="59">
        <f t="shared" si="94"/>
        <v>236.67982295656702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115.41635595509806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115.41635595509806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68.208185767448668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8.2550000000000008</v>
      </c>
      <c r="CT114" s="12">
        <f>IF('Données projet'!$A$140&gt;35,CT113+CS114-DB113,IF(A114&lt;'Données projet'!$A$140,$CQ$205^A114,IF(A114='Données projet'!$A$140,'Données projet'!$B$140,CT113+CS114-DB113)))</f>
        <v>399.79500000000019</v>
      </c>
      <c r="CU114" s="17">
        <f>CT114*VLOOKUP('Données projet'!$B$13,Paramètres!$A$1:$I$89,3,0)*VLOOKUP('Données projet'!$B$13,Paramètres!$A$1:$I$89,5,0)</f>
        <v>436.57614000000018</v>
      </c>
      <c r="CV114" s="13">
        <f t="shared" si="95"/>
        <v>99.153734949708877</v>
      </c>
      <c r="CW114" s="20">
        <f t="shared" si="67"/>
        <v>933.06286553740983</v>
      </c>
      <c r="CX114" s="59">
        <f t="shared" si="68"/>
        <v>1219.8262133513883</v>
      </c>
      <c r="CY114" s="59">
        <f ca="1">AVERAGE(OFFSET($CX$3,0,0,'Données projet'!$E$13+1,1))-AVERAGE(OFFSET($H$3,0,0,'Données projet'!$E$13+1,1))</f>
        <v>763.36868301262712</v>
      </c>
      <c r="CZ114" s="59">
        <f t="shared" si="96"/>
        <v>229.04531240965548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110.67321803913509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110.67321803913509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68.208185767448668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259.99999999999983</v>
      </c>
      <c r="DP114" s="17">
        <f>DO114*VLOOKUP('Données projet'!$B$14,Paramètres!$A$1:$I$89,3,0)*VLOOKUP('Données projet'!$B$14,Paramètres!$A$1:$I$89,5,0)</f>
        <v>227.13599999999985</v>
      </c>
      <c r="DQ114" s="13">
        <f t="shared" si="97"/>
        <v>55.662966886685133</v>
      </c>
      <c r="DR114" s="20">
        <f t="shared" si="70"/>
        <v>492.5415339943097</v>
      </c>
      <c r="DS114" s="59">
        <f t="shared" si="71"/>
        <v>779.3048818082882</v>
      </c>
      <c r="DT114" s="59">
        <f ca="1">AVERAGE(OFFSET($DS$3,0,0,'Données projet'!$E$14+1,1))-AVERAGE(OFFSET($H$3,0,0,'Données projet'!$E$14+1,1))</f>
        <v>396.6970447595329</v>
      </c>
      <c r="DU114" s="59">
        <f t="shared" si="98"/>
        <v>369.61271293069467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51.456132750568173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51.456132750568173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68.208185767448668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243</v>
      </c>
      <c r="EK114" s="17">
        <f>EJ114*VLOOKUP('Données projet'!$B$15,Paramètres!$A$1:$I$89,3,0)*VLOOKUP('Données projet'!$B$15,Paramètres!$A$1:$I$89,5,0)</f>
        <v>253.98360000000002</v>
      </c>
      <c r="EL114" s="13">
        <f t="shared" si="99"/>
        <v>61.438182405444294</v>
      </c>
      <c r="EM114" s="20">
        <f t="shared" si="73"/>
        <v>549.35960435614891</v>
      </c>
      <c r="EN114" s="59">
        <f t="shared" si="74"/>
        <v>836.12295217012729</v>
      </c>
      <c r="EO114" s="59">
        <f ca="1">AVERAGE(OFFSET($EN$3,0,0,'Données projet'!$E$15+1,1))-AVERAGE(OFFSET($H$3,0,0,'Données projet'!$E$15+1,1))</f>
        <v>431.09356354216391</v>
      </c>
      <c r="EP114" s="59">
        <f t="shared" si="100"/>
        <v>386.91437941921049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54.018266187381954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54.018266187381954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68.208185767448668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10.118000000000006</v>
      </c>
      <c r="FE114" s="12">
        <f>IF('Données projet'!$A$218&gt;35,FE113+FD114-FM113,IF(A114&lt;'Données projet'!$A$218,$FB$205^A114,IF(A114='Données projet'!$A$218,'Données projet'!$B$218,FE113+FD114-FM113)))</f>
        <v>473.93799999999953</v>
      </c>
      <c r="FF114" s="17">
        <f>FE114*VLOOKUP('Données projet'!$B$16,Paramètres!$A$1:$I$89,3,0)*VLOOKUP('Données projet'!$B$16,Paramètres!$A$1:$I$89,5,0)</f>
        <v>317.91761039999972</v>
      </c>
      <c r="FG114" s="13">
        <f t="shared" si="101"/>
        <v>74.919907511128955</v>
      </c>
      <c r="FH114" s="20">
        <f t="shared" si="76"/>
        <v>684.19201036188235</v>
      </c>
      <c r="FI114" s="59">
        <f t="shared" si="77"/>
        <v>970.95535817586074</v>
      </c>
      <c r="FJ114" s="59">
        <f ca="1">AVERAGE(OFFSET($FI$3,0,0,'Données projet'!$E$16+1,1))-AVERAGE(OFFSET($H$3,0,0,'Données projet'!$E$16+1,1))</f>
        <v>552.1327469597087</v>
      </c>
      <c r="FK114" s="59">
        <f t="shared" si="102"/>
        <v>208.33496548935977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130.89646146870285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130.89646146870285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68.208185767448668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4.7800000000008822</v>
      </c>
      <c r="GA114" s="17">
        <f>FZ114*VLOOKUP('Données projet'!$B$17,Paramètres!$A$1:$I$89,3,0)*VLOOKUP('Données projet'!$B$17,Paramètres!$A$1:$I$89,5,0)</f>
        <v>2.2370400000004129</v>
      </c>
      <c r="GB114" s="13">
        <f t="shared" si="103"/>
        <v>0.9386934556823372</v>
      </c>
      <c r="GC114" s="20">
        <f t="shared" si="79"/>
        <v>5.5310691019807896</v>
      </c>
      <c r="GD114" s="59">
        <f t="shared" si="80"/>
        <v>292.29441691595923</v>
      </c>
      <c r="GE114" s="59">
        <f ca="1">AVERAGE(OFFSET($GD$3,0,0,'Données projet'!$E$17+1,1))-AVERAGE(OFFSET($H$3,0,0,'Données projet'!$E$17+1,1))</f>
        <v>337.47103484642059</v>
      </c>
      <c r="GF114" s="59">
        <f t="shared" si="104"/>
        <v>252.98767501756402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269.26117799018874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269.26117799018874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68.208185767448668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2.5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9.1666666666666661</v>
      </c>
      <c r="H115" s="66">
        <f t="shared" si="56"/>
        <v>220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68.239269738486939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369.00000000000011</v>
      </c>
      <c r="O115" s="13">
        <f>N115*VLOOKUP('Données projet'!$B$9,Paramètres!$A$1:$I$89,3,0)*VLOOKUP('Données projet'!$B$9,Paramètres!$A$1:$I$89,5,0)</f>
        <v>333.87120000000004</v>
      </c>
      <c r="P115" s="13">
        <f t="shared" si="87"/>
        <v>78.232360111376309</v>
      </c>
      <c r="Q115" s="20">
        <f t="shared" si="107"/>
        <v>717.74703386064709</v>
      </c>
      <c r="R115" s="59">
        <f t="shared" si="55"/>
        <v>1004.6243562350992</v>
      </c>
      <c r="S115" s="59">
        <f ca="1">AVERAGE(OFFSET($R$3,0,0,'Données projet'!$E$9+1,1))-AVERAGE(OFFSET($H$3,0,0,'Données projet'!$E$9+1,1))</f>
        <v>441.35963046694803</v>
      </c>
      <c r="T115" s="59">
        <f t="shared" si="88"/>
        <v>620.99339242993983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2.0837882121111768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2.0837882121111768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68.239269738486939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213.00000000000003</v>
      </c>
      <c r="AJ115" s="13">
        <f>AI115*VLOOKUP('Données projet'!$B$10,Paramètres!$A$1:$I$89,3,0)*VLOOKUP('Données projet'!$B$10,Paramètres!$A$1:$I$89,5,0)</f>
        <v>186.07680000000005</v>
      </c>
      <c r="AK115" s="13">
        <f t="shared" si="89"/>
        <v>46.671538591528673</v>
      </c>
      <c r="AL115" s="20">
        <f t="shared" si="58"/>
        <v>405.37002304691242</v>
      </c>
      <c r="AM115" s="59">
        <f t="shared" si="59"/>
        <v>692.24734542136457</v>
      </c>
      <c r="AN115" s="59">
        <f ca="1">AVERAGE(OFFSET($AM$3,0,0,'Données projet'!$E$10+1,1))-AVERAGE(OFFSET($H$3,0,0,'Données projet'!$E$10+1,1))</f>
        <v>273.89085939326111</v>
      </c>
      <c r="AO115" s="59">
        <f t="shared" si="90"/>
        <v>266.46247641705179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19.529256593866318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19.529256593866318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68.239269738486939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8.2550000000000008</v>
      </c>
      <c r="BD115" s="12">
        <f>IF('Données projet'!$A$88&gt;35,BD114+BC115-BL114,IF(A115&lt;'Données projet'!$A$88,$BA$205^A115,IF(A115='Données projet'!$A$88,'Données projet'!$B$88,BD114+BC115-BL114)))</f>
        <v>408.05000000000018</v>
      </c>
      <c r="BE115" s="13">
        <f>BD115*VLOOKUP('Données projet'!$B$11,Paramètres!$A$1:$I$89,3,0)*VLOOKUP('Données projet'!$B$11,Paramètres!$A$1:$I$89,5,0)</f>
        <v>388.30038000000019</v>
      </c>
      <c r="BF115" s="13">
        <f t="shared" si="91"/>
        <v>89.400664469249762</v>
      </c>
      <c r="BG115" s="20">
        <f t="shared" si="61"/>
        <v>831.99598578394352</v>
      </c>
      <c r="BH115" s="59">
        <f t="shared" si="62"/>
        <v>1118.8733081583957</v>
      </c>
      <c r="BI115" s="59">
        <f ca="1">AVERAGE(OFFSET($BH$3,0,0,'Données projet'!$E$11+1,1))-AVERAGE(OFFSET($H$3,0,0,'Données projet'!$E$11+1,1))</f>
        <v>674.33345465979289</v>
      </c>
      <c r="BJ115" s="59">
        <f t="shared" si="92"/>
        <v>206.09542990296671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94.552600114007149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94.552600114007149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68.239269738486939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8.2550000000000008</v>
      </c>
      <c r="BY115" s="12">
        <f>IF('Données projet'!$A$114&gt;35,BY114+BX115-CG114,IF(A115&lt;'Données projet'!$A$114,$BV$205^A115,IF(A115='Données projet'!$A$114,'Données projet'!$B$114,BY114+BX115-CG114)))</f>
        <v>408.05000000000018</v>
      </c>
      <c r="BZ115" s="13">
        <f>BY115*VLOOKUP('Données projet'!$B$12,Paramètres!$A$1:$I$89,3,0)*VLOOKUP('Données projet'!$B$12,Paramètres!$A$1:$I$89,5,0)</f>
        <v>464.68734000000023</v>
      </c>
      <c r="CA115" s="13">
        <f t="shared" si="93"/>
        <v>104.77444853896704</v>
      </c>
      <c r="CB115" s="20">
        <f t="shared" si="64"/>
        <v>991.81261503870144</v>
      </c>
      <c r="CC115" s="59">
        <f t="shared" si="65"/>
        <v>1278.6899374131535</v>
      </c>
      <c r="CD115" s="59">
        <f ca="1">AVERAGE(OFFSET($CC$3,0,0,'Données projet'!$E$12+1,1))-AVERAGE(OFFSET($H$3,0,0,'Données projet'!$E$12+1,1))</f>
        <v>792.99561449396947</v>
      </c>
      <c r="CE115" s="59">
        <f t="shared" si="94"/>
        <v>236.67982295656702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113.15311161184458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113.15311161184458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68.239269738486939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8.2550000000000008</v>
      </c>
      <c r="CT115" s="12">
        <f>IF('Données projet'!$A$140&gt;35,CT114+CS115-DB114,IF(A115&lt;'Données projet'!$A$140,$CQ$205^A115,IF(A115='Données projet'!$A$140,'Données projet'!$B$140,CT114+CS115-DB114)))</f>
        <v>408.05000000000018</v>
      </c>
      <c r="CU115" s="17">
        <f>CT115*VLOOKUP('Données projet'!$B$13,Paramètres!$A$1:$I$89,3,0)*VLOOKUP('Données projet'!$B$13,Paramètres!$A$1:$I$89,5,0)</f>
        <v>445.59060000000017</v>
      </c>
      <c r="CV115" s="13">
        <f t="shared" si="95"/>
        <v>100.96060226778923</v>
      </c>
      <c r="CW115" s="20">
        <f t="shared" si="67"/>
        <v>951.91001061639997</v>
      </c>
      <c r="CX115" s="59">
        <f t="shared" si="68"/>
        <v>1238.7873329908521</v>
      </c>
      <c r="CY115" s="59">
        <f ca="1">AVERAGE(OFFSET($CX$3,0,0,'Données projet'!$E$13+1,1))-AVERAGE(OFFSET($H$3,0,0,'Données projet'!$E$13+1,1))</f>
        <v>763.36868301262712</v>
      </c>
      <c r="CZ115" s="59">
        <f t="shared" si="96"/>
        <v>229.04531240965548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108.50298373738519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108.50298373738519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68.239269738486939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259.99999999999983</v>
      </c>
      <c r="DP115" s="17">
        <f>DO115*VLOOKUP('Données projet'!$B$14,Paramètres!$A$1:$I$89,3,0)*VLOOKUP('Données projet'!$B$14,Paramètres!$A$1:$I$89,5,0)</f>
        <v>227.13599999999985</v>
      </c>
      <c r="DQ115" s="13">
        <f t="shared" si="97"/>
        <v>55.662966886685133</v>
      </c>
      <c r="DR115" s="20">
        <f t="shared" si="70"/>
        <v>492.5415339943097</v>
      </c>
      <c r="DS115" s="59">
        <f t="shared" si="71"/>
        <v>779.41885636876191</v>
      </c>
      <c r="DT115" s="59">
        <f ca="1">AVERAGE(OFFSET($DS$3,0,0,'Données projet'!$E$14+1,1))-AVERAGE(OFFSET($H$3,0,0,'Données projet'!$E$14+1,1))</f>
        <v>396.6970447595329</v>
      </c>
      <c r="DU115" s="59">
        <f t="shared" si="98"/>
        <v>369.61271293069467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50.447109372471481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50.447109372471481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68.239269738486939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243</v>
      </c>
      <c r="EK115" s="17">
        <f>EJ115*VLOOKUP('Données projet'!$B$15,Paramètres!$A$1:$I$89,3,0)*VLOOKUP('Données projet'!$B$15,Paramètres!$A$1:$I$89,5,0)</f>
        <v>253.98360000000002</v>
      </c>
      <c r="EL115" s="13">
        <f t="shared" si="99"/>
        <v>61.438182405444294</v>
      </c>
      <c r="EM115" s="20">
        <f t="shared" si="73"/>
        <v>549.35960435614891</v>
      </c>
      <c r="EN115" s="59">
        <f t="shared" si="74"/>
        <v>836.236926730601</v>
      </c>
      <c r="EO115" s="59">
        <f ca="1">AVERAGE(OFFSET($EN$3,0,0,'Données projet'!$E$15+1,1))-AVERAGE(OFFSET($H$3,0,0,'Données projet'!$E$15+1,1))</f>
        <v>431.09356354216391</v>
      </c>
      <c r="EP115" s="59">
        <f t="shared" si="100"/>
        <v>386.91437941921049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52.959000935336434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52.959000935336434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68.239269738486939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10.118000000000006</v>
      </c>
      <c r="FE115" s="12">
        <f>IF('Données projet'!$A$218&gt;35,FE114+FD115-FM114,IF(A115&lt;'Données projet'!$A$218,$FB$205^A115,IF(A115='Données projet'!$A$218,'Données projet'!$B$218,FE114+FD115-FM114)))</f>
        <v>484.05599999999953</v>
      </c>
      <c r="FF115" s="17">
        <f>FE115*VLOOKUP('Données projet'!$B$16,Paramètres!$A$1:$I$89,3,0)*VLOOKUP('Données projet'!$B$16,Paramètres!$A$1:$I$89,5,0)</f>
        <v>324.70476479999968</v>
      </c>
      <c r="FG115" s="13">
        <f t="shared" si="101"/>
        <v>76.331438384896131</v>
      </c>
      <c r="FH115" s="20">
        <f t="shared" si="76"/>
        <v>698.47138721369356</v>
      </c>
      <c r="FI115" s="59">
        <f t="shared" si="77"/>
        <v>985.34870958814577</v>
      </c>
      <c r="FJ115" s="59">
        <f ca="1">AVERAGE(OFFSET($FI$3,0,0,'Données projet'!$E$16+1,1))-AVERAGE(OFFSET($H$3,0,0,'Données projet'!$E$16+1,1))</f>
        <v>552.1327469597087</v>
      </c>
      <c r="FK115" s="59">
        <f t="shared" si="102"/>
        <v>208.33496548935977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128.32966169825966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128.32966169825966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68.239269738486939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4.7800000000008822</v>
      </c>
      <c r="GA115" s="17">
        <f>FZ115*VLOOKUP('Données projet'!$B$17,Paramètres!$A$1:$I$89,3,0)*VLOOKUP('Données projet'!$B$17,Paramètres!$A$1:$I$89,5,0)</f>
        <v>2.2370400000004129</v>
      </c>
      <c r="GB115" s="13">
        <f t="shared" si="103"/>
        <v>0.9386934556823372</v>
      </c>
      <c r="GC115" s="20">
        <f t="shared" si="79"/>
        <v>5.5310691019807896</v>
      </c>
      <c r="GD115" s="59">
        <f t="shared" si="80"/>
        <v>292.40839147643294</v>
      </c>
      <c r="GE115" s="59">
        <f ca="1">AVERAGE(OFFSET($GD$3,0,0,'Données projet'!$E$17+1,1))-AVERAGE(OFFSET($H$3,0,0,'Données projet'!$E$17+1,1))</f>
        <v>337.47103484642059</v>
      </c>
      <c r="GF115" s="59">
        <f t="shared" si="104"/>
        <v>252.98767501756402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263.98113052290302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263.98113052290302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68.239269738486939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2.5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9.1666666666666661</v>
      </c>
      <c r="H116" s="66">
        <f t="shared" si="56"/>
        <v>220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68.269814472121041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369.00000000000011</v>
      </c>
      <c r="O116" s="13">
        <f>N116*VLOOKUP('Données projet'!$B$9,Paramètres!$A$1:$I$89,3,0)*VLOOKUP('Données projet'!$B$9,Paramètres!$A$1:$I$89,5,0)</f>
        <v>333.87120000000004</v>
      </c>
      <c r="P116" s="13">
        <f t="shared" si="87"/>
        <v>78.232360111376309</v>
      </c>
      <c r="Q116" s="20">
        <f t="shared" si="107"/>
        <v>717.74703386064709</v>
      </c>
      <c r="R116" s="59">
        <f t="shared" si="55"/>
        <v>1004.7363535917575</v>
      </c>
      <c r="S116" s="59">
        <f ca="1">AVERAGE(OFFSET($R$3,0,0,'Données projet'!$E$9+1,1))-AVERAGE(OFFSET($H$3,0,0,'Données projet'!$E$9+1,1))</f>
        <v>441.35963046694803</v>
      </c>
      <c r="T116" s="59">
        <f t="shared" si="88"/>
        <v>620.99339242993983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2.0429263962569868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2.0429263962569868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68.269814472121041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213.00000000000003</v>
      </c>
      <c r="AJ116" s="13">
        <f>AI116*VLOOKUP('Données projet'!$B$10,Paramètres!$A$1:$I$89,3,0)*VLOOKUP('Données projet'!$B$10,Paramètres!$A$1:$I$89,5,0)</f>
        <v>186.07680000000005</v>
      </c>
      <c r="AK116" s="13">
        <f t="shared" si="89"/>
        <v>46.671538591528673</v>
      </c>
      <c r="AL116" s="20">
        <f t="shared" si="58"/>
        <v>405.37002304691242</v>
      </c>
      <c r="AM116" s="59">
        <f t="shared" si="59"/>
        <v>692.35934277802289</v>
      </c>
      <c r="AN116" s="59">
        <f ca="1">AVERAGE(OFFSET($AM$3,0,0,'Données projet'!$E$10+1,1))-AVERAGE(OFFSET($H$3,0,0,'Données projet'!$E$10+1,1))</f>
        <v>273.89085939326111</v>
      </c>
      <c r="AO116" s="59">
        <f t="shared" si="90"/>
        <v>266.46247641705179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19.146299783730942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19.146299783730942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68.269814472121041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8.2550000000000008</v>
      </c>
      <c r="BD116" s="12">
        <f>IF('Données projet'!$A$88&gt;35,BD115+BC116-BL115,IF(A116&lt;'Données projet'!$A$88,$BA$205^A116,IF(A116='Données projet'!$A$88,'Données projet'!$B$88,BD115+BC116-BL115)))</f>
        <v>416.30500000000018</v>
      </c>
      <c r="BE116" s="13">
        <f>BD116*VLOOKUP('Données projet'!$B$11,Paramètres!$A$1:$I$89,3,0)*VLOOKUP('Données projet'!$B$11,Paramètres!$A$1:$I$89,5,0)</f>
        <v>396.15583800000019</v>
      </c>
      <c r="BF116" s="13">
        <f t="shared" si="91"/>
        <v>90.996882895841352</v>
      </c>
      <c r="BG116" s="20">
        <f t="shared" si="61"/>
        <v>848.45765556025719</v>
      </c>
      <c r="BH116" s="59">
        <f t="shared" si="62"/>
        <v>1135.4469752913676</v>
      </c>
      <c r="BI116" s="59">
        <f ca="1">AVERAGE(OFFSET($BH$3,0,0,'Données projet'!$E$11+1,1))-AVERAGE(OFFSET($H$3,0,0,'Données projet'!$E$11+1,1))</f>
        <v>674.33345465979289</v>
      </c>
      <c r="BJ116" s="59">
        <f t="shared" si="92"/>
        <v>206.09542990296671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92.698481297162957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92.698481297162957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68.269814472121041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8.2550000000000008</v>
      </c>
      <c r="BY116" s="12">
        <f>IF('Données projet'!$A$114&gt;35,BY115+BX116-CG115,IF(A116&lt;'Données projet'!$A$114,$BV$205^A116,IF(A116='Données projet'!$A$114,'Données projet'!$B$114,BY115+BX116-CG115)))</f>
        <v>416.30500000000018</v>
      </c>
      <c r="BZ116" s="13">
        <f>BY116*VLOOKUP('Données projet'!$B$12,Paramètres!$A$1:$I$89,3,0)*VLOOKUP('Données projet'!$B$12,Paramètres!$A$1:$I$89,5,0)</f>
        <v>474.0881340000002</v>
      </c>
      <c r="CA116" s="13">
        <f t="shared" si="93"/>
        <v>106.64516064593805</v>
      </c>
      <c r="CB116" s="20">
        <f t="shared" si="64"/>
        <v>1011.4438215083425</v>
      </c>
      <c r="CC116" s="59">
        <f t="shared" si="65"/>
        <v>1298.4331412394529</v>
      </c>
      <c r="CD116" s="59">
        <f ca="1">AVERAGE(OFFSET($CC$3,0,0,'Données projet'!$E$12+1,1))-AVERAGE(OFFSET($H$3,0,0,'Données projet'!$E$12+1,1))</f>
        <v>792.99561449396947</v>
      </c>
      <c r="CE116" s="59">
        <f t="shared" si="94"/>
        <v>236.67982295656702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110.93424810971958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110.93424810971958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68.269814472121041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8.2550000000000008</v>
      </c>
      <c r="CT116" s="12">
        <f>IF('Données projet'!$A$140&gt;35,CT115+CS116-DB115,IF(A116&lt;'Données projet'!$A$140,$CQ$205^A116,IF(A116='Données projet'!$A$140,'Données projet'!$B$140,CT115+CS116-DB115)))</f>
        <v>416.30500000000018</v>
      </c>
      <c r="CU116" s="17">
        <f>CT116*VLOOKUP('Données projet'!$B$13,Paramètres!$A$1:$I$89,3,0)*VLOOKUP('Données projet'!$B$13,Paramètres!$A$1:$I$89,5,0)</f>
        <v>454.60506000000021</v>
      </c>
      <c r="CV116" s="13">
        <f t="shared" si="95"/>
        <v>102.76321944805714</v>
      </c>
      <c r="CW116" s="20">
        <f t="shared" si="67"/>
        <v>970.7497533720333</v>
      </c>
      <c r="CX116" s="59">
        <f t="shared" si="68"/>
        <v>1257.7390731031437</v>
      </c>
      <c r="CY116" s="59">
        <f ca="1">AVERAGE(OFFSET($CX$3,0,0,'Données projet'!$E$13+1,1))-AVERAGE(OFFSET($H$3,0,0,'Données projet'!$E$13+1,1))</f>
        <v>763.36868301262712</v>
      </c>
      <c r="CZ116" s="59">
        <f t="shared" si="96"/>
        <v>229.04531240965548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106.37530640658039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106.37530640658039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68.269814472121041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259.99999999999983</v>
      </c>
      <c r="DP116" s="17">
        <f>DO116*VLOOKUP('Données projet'!$B$14,Paramètres!$A$1:$I$89,3,0)*VLOOKUP('Données projet'!$B$14,Paramètres!$A$1:$I$89,5,0)</f>
        <v>227.13599999999985</v>
      </c>
      <c r="DQ116" s="13">
        <f t="shared" si="97"/>
        <v>55.662966886685133</v>
      </c>
      <c r="DR116" s="20">
        <f t="shared" si="70"/>
        <v>492.5415339943097</v>
      </c>
      <c r="DS116" s="59">
        <f t="shared" si="71"/>
        <v>779.53085372542023</v>
      </c>
      <c r="DT116" s="59">
        <f ca="1">AVERAGE(OFFSET($DS$3,0,0,'Données projet'!$E$14+1,1))-AVERAGE(OFFSET($H$3,0,0,'Données projet'!$E$14+1,1))</f>
        <v>396.6970447595329</v>
      </c>
      <c r="DU116" s="59">
        <f t="shared" si="98"/>
        <v>369.61271293069467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49.457872327375775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49.457872327375775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68.269814472121041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243</v>
      </c>
      <c r="EK116" s="17">
        <f>EJ116*VLOOKUP('Données projet'!$B$15,Paramètres!$A$1:$I$89,3,0)*VLOOKUP('Données projet'!$B$15,Paramètres!$A$1:$I$89,5,0)</f>
        <v>253.98360000000002</v>
      </c>
      <c r="EL116" s="13">
        <f t="shared" si="99"/>
        <v>61.438182405444294</v>
      </c>
      <c r="EM116" s="20">
        <f t="shared" si="73"/>
        <v>549.35960435614891</v>
      </c>
      <c r="EN116" s="59">
        <f t="shared" si="74"/>
        <v>836.34892408725932</v>
      </c>
      <c r="EO116" s="59">
        <f ca="1">AVERAGE(OFFSET($EN$3,0,0,'Données projet'!$E$15+1,1))-AVERAGE(OFFSET($H$3,0,0,'Données projet'!$E$15+1,1))</f>
        <v>431.09356354216391</v>
      </c>
      <c r="EP116" s="59">
        <f t="shared" si="100"/>
        <v>386.91437941921049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51.920507228795522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51.920507228795522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68.269814472121041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10.118000000000006</v>
      </c>
      <c r="FE116" s="12">
        <f>IF('Données projet'!$A$218&gt;35,FE115+FD116-FM115,IF(A116&lt;'Données projet'!$A$218,$FB$205^A116,IF(A116='Données projet'!$A$218,'Données projet'!$B$218,FE115+FD116-FM115)))</f>
        <v>494.17399999999952</v>
      </c>
      <c r="FF116" s="17">
        <f>FE116*VLOOKUP('Données projet'!$B$16,Paramètres!$A$1:$I$89,3,0)*VLOOKUP('Données projet'!$B$16,Paramètres!$A$1:$I$89,5,0)</f>
        <v>331.4919191999997</v>
      </c>
      <c r="FG116" s="13">
        <f t="shared" si="101"/>
        <v>77.739538835983552</v>
      </c>
      <c r="FH116" s="20">
        <f t="shared" si="76"/>
        <v>712.7447894126708</v>
      </c>
      <c r="FI116" s="59">
        <f t="shared" si="77"/>
        <v>999.73410914378132</v>
      </c>
      <c r="FJ116" s="59">
        <f ca="1">AVERAGE(OFFSET($FI$3,0,0,'Données projet'!$E$16+1,1))-AVERAGE(OFFSET($H$3,0,0,'Données projet'!$E$16+1,1))</f>
        <v>552.1327469597087</v>
      </c>
      <c r="FK116" s="59">
        <f t="shared" si="102"/>
        <v>208.33496548935977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125.81319530572156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125.81319530572156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68.269814472121041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4.7800000000008822</v>
      </c>
      <c r="GA116" s="17">
        <f>FZ116*VLOOKUP('Données projet'!$B$17,Paramètres!$A$1:$I$89,3,0)*VLOOKUP('Données projet'!$B$17,Paramètres!$A$1:$I$89,5,0)</f>
        <v>2.2370400000004129</v>
      </c>
      <c r="GB116" s="13">
        <f t="shared" si="103"/>
        <v>0.9386934556823372</v>
      </c>
      <c r="GC116" s="20">
        <f t="shared" si="79"/>
        <v>5.5310691019807896</v>
      </c>
      <c r="GD116" s="59">
        <f t="shared" si="80"/>
        <v>292.52038883309126</v>
      </c>
      <c r="GE116" s="59">
        <f ca="1">AVERAGE(OFFSET($GD$3,0,0,'Données projet'!$E$17+1,1))-AVERAGE(OFFSET($H$3,0,0,'Données projet'!$E$17+1,1))</f>
        <v>337.47103484642059</v>
      </c>
      <c r="GF116" s="59">
        <f t="shared" si="104"/>
        <v>252.98767501756402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258.80462156593984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258.80462156593984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68.269814472121041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2.5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9.1666666666666661</v>
      </c>
      <c r="H117" s="66">
        <f t="shared" si="56"/>
        <v>220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68.299829322914377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369.00000000000011</v>
      </c>
      <c r="O117" s="13">
        <f>N117*VLOOKUP('Données projet'!$B$9,Paramètres!$A$1:$I$89,3,0)*VLOOKUP('Données projet'!$B$9,Paramètres!$A$1:$I$89,5,0)</f>
        <v>333.87120000000004</v>
      </c>
      <c r="P117" s="13">
        <f t="shared" si="87"/>
        <v>78.232360111376309</v>
      </c>
      <c r="Q117" s="20">
        <f t="shared" si="107"/>
        <v>717.74703386064709</v>
      </c>
      <c r="R117" s="59">
        <f t="shared" si="55"/>
        <v>1004.8464080446665</v>
      </c>
      <c r="S117" s="59">
        <f ca="1">AVERAGE(OFFSET($R$3,0,0,'Données projet'!$E$9+1,1))-AVERAGE(OFFSET($H$3,0,0,'Données projet'!$E$9+1,1))</f>
        <v>441.35963046694803</v>
      </c>
      <c r="T117" s="59">
        <f t="shared" si="88"/>
        <v>620.99339242993983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2.0028658556884507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2.0028658556884507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68.299829322914377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213.00000000000003</v>
      </c>
      <c r="AJ117" s="13">
        <f>AI117*VLOOKUP('Données projet'!$B$10,Paramètres!$A$1:$I$89,3,0)*VLOOKUP('Données projet'!$B$10,Paramètres!$A$1:$I$89,5,0)</f>
        <v>186.07680000000005</v>
      </c>
      <c r="AK117" s="13">
        <f t="shared" si="89"/>
        <v>46.671538591528673</v>
      </c>
      <c r="AL117" s="20">
        <f t="shared" si="58"/>
        <v>405.37002304691242</v>
      </c>
      <c r="AM117" s="59">
        <f t="shared" si="59"/>
        <v>692.4693972309318</v>
      </c>
      <c r="AN117" s="59">
        <f ca="1">AVERAGE(OFFSET($AM$3,0,0,'Données projet'!$E$10+1,1))-AVERAGE(OFFSET($H$3,0,0,'Données projet'!$E$10+1,1))</f>
        <v>273.89085939326111</v>
      </c>
      <c r="AO117" s="59">
        <f t="shared" si="90"/>
        <v>266.46247641705179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18.77085252306173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18.77085252306173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68.299829322914377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8.2550000000000008</v>
      </c>
      <c r="BC117" s="12">
        <f t="array" ref="BC117">INDEX(BB:BB,MIN(IF(ISNUMBER(BB117:BB313),ROW(BB117:BB313),"")))</f>
        <v>8.2550000000000008</v>
      </c>
      <c r="BD117" s="12">
        <f>IF('Données projet'!$A$88&gt;35,BD116+BC117-BL116,IF(A117&lt;'Données projet'!$A$88,$BA$205^A117,IF(A117='Données projet'!$A$88,'Données projet'!$B$88,BD116+BC117-BL116)))</f>
        <v>424.56000000000017</v>
      </c>
      <c r="BE117" s="13">
        <f>BD117*VLOOKUP('Données projet'!$B$11,Paramètres!$A$1:$I$89,3,0)*VLOOKUP('Données projet'!$B$11,Paramètres!$A$1:$I$89,5,0)</f>
        <v>404.01129600000019</v>
      </c>
      <c r="BF117" s="13">
        <f t="shared" si="91"/>
        <v>92.589421052009186</v>
      </c>
      <c r="BG117" s="20">
        <f t="shared" si="61"/>
        <v>864.91291553224971</v>
      </c>
      <c r="BH117" s="59">
        <f t="shared" si="62"/>
        <v>1152.0122897162692</v>
      </c>
      <c r="BI117" s="59">
        <f ca="1">AVERAGE(OFFSET($BH$3,0,0,'Données projet'!$E$11+1,1))-AVERAGE(OFFSET($H$3,0,0,'Données projet'!$E$11+1,1))</f>
        <v>674.33345465979289</v>
      </c>
      <c r="BJ117" s="59">
        <f t="shared" si="92"/>
        <v>206.09542990296671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0.43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116.2437167493509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116.2437167493509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68.299829322914377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424.56</v>
      </c>
      <c r="BW117" s="12">
        <f>VLOOKUP(A117,'Données projet'!$A$113:$I$133,9,0)</f>
        <v>8.2550000000000008</v>
      </c>
      <c r="BX117" s="12">
        <f t="array" ref="BX117">INDEX(BW:BW,MIN(IF(ISNUMBER(BW117:BW313),ROW(BW117:BW313),"")))</f>
        <v>8.2550000000000008</v>
      </c>
      <c r="BY117" s="12">
        <f>IF('Données projet'!$A$114&gt;35,BY116+BX117-CG116,IF(A117&lt;'Données projet'!$A$114,$BV$205^A117,IF(A117='Données projet'!$A$114,'Données projet'!$B$114,BY116+BX117-CG116)))</f>
        <v>424.56000000000017</v>
      </c>
      <c r="BZ117" s="13">
        <f>BY117*VLOOKUP('Données projet'!$B$12,Paramètres!$A$1:$I$89,3,0)*VLOOKUP('Données projet'!$B$12,Paramètres!$A$1:$I$89,5,0)</f>
        <v>483.48892800000021</v>
      </c>
      <c r="CA117" s="13">
        <f t="shared" si="93"/>
        <v>108.51155960483104</v>
      </c>
      <c r="CB117" s="20">
        <f t="shared" si="64"/>
        <v>1031.0675159117477</v>
      </c>
      <c r="CC117" s="59">
        <f t="shared" si="65"/>
        <v>1318.166890095767</v>
      </c>
      <c r="CD117" s="59">
        <f ca="1">AVERAGE(OFFSET($CC$3,0,0,'Données projet'!$E$12+1,1))-AVERAGE(OFFSET($H$3,0,0,'Données projet'!$E$12+1,1))</f>
        <v>792.99561449396947</v>
      </c>
      <c r="CE117" s="59">
        <f t="shared" si="94"/>
        <v>236.67982295656702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56.07</v>
      </c>
      <c r="CH117" s="16">
        <f>IF(ISNA(VLOOKUP(A117,'Données projet'!$A$113:$I$133,5,0)),0%,VLOOKUP(A117,'Données projet'!$A$113:$I$133,5,0)*VLOOKUP('Données projet'!$B$12,Paramètres!$A$1:$I$89,7,0))</f>
        <v>0.43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139.11133315905926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139.11133315905926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68.299829322914377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424.56</v>
      </c>
      <c r="CR117" s="12">
        <f>VLOOKUP(A117,'Données projet'!$A$139:$I$159,9,0)</f>
        <v>8.2550000000000008</v>
      </c>
      <c r="CS117" s="12">
        <f t="array" ref="CS117">INDEX(CR:CR,MIN(IF(ISNUMBER(CR117:CR313),ROW(CR117:CR313),"")))</f>
        <v>8.2550000000000008</v>
      </c>
      <c r="CT117" s="12">
        <f>IF('Données projet'!$A$140&gt;35,CT116+CS117-DB116,IF(A117&lt;'Données projet'!$A$140,$CQ$205^A117,IF(A117='Données projet'!$A$140,'Données projet'!$B$140,CT116+CS117-DB116)))</f>
        <v>424.56000000000017</v>
      </c>
      <c r="CU117" s="17">
        <f>CT117*VLOOKUP('Données projet'!$B$13,Paramètres!$A$1:$I$89,3,0)*VLOOKUP('Données projet'!$B$13,Paramètres!$A$1:$I$89,5,0)</f>
        <v>463.61952000000019</v>
      </c>
      <c r="CV117" s="13">
        <f t="shared" si="95"/>
        <v>104.56168048115646</v>
      </c>
      <c r="CW117" s="20">
        <f t="shared" si="67"/>
        <v>989.58225750468102</v>
      </c>
      <c r="CX117" s="59">
        <f t="shared" si="68"/>
        <v>1276.6816316887005</v>
      </c>
      <c r="CY117" s="59">
        <f ca="1">AVERAGE(OFFSET($CX$3,0,0,'Données projet'!$E$13+1,1))-AVERAGE(OFFSET($H$3,0,0,'Données projet'!$E$13+1,1))</f>
        <v>763.36868301262712</v>
      </c>
      <c r="CZ117" s="59">
        <f t="shared" si="96"/>
        <v>229.04531240965548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56.07</v>
      </c>
      <c r="DC117" s="16">
        <f>IF(ISNA(VLOOKUP(A117,'Données projet'!$A$139:$I$159,5,0)),0%,VLOOKUP(A117,'Données projet'!$A$139:$I$159,5,0)*VLOOKUP('Données projet'!$B$13,Paramètres!$A$1:$I$89,7,0))</f>
        <v>0.43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133.39442905663213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133.39442905663213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68.299829322914377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259.99999999999983</v>
      </c>
      <c r="DP117" s="17">
        <f>DO117*VLOOKUP('Données projet'!$B$14,Paramètres!$A$1:$I$89,3,0)*VLOOKUP('Données projet'!$B$14,Paramètres!$A$1:$I$89,5,0)</f>
        <v>227.13599999999985</v>
      </c>
      <c r="DQ117" s="13">
        <f t="shared" si="97"/>
        <v>55.662966886685133</v>
      </c>
      <c r="DR117" s="20">
        <f t="shared" si="70"/>
        <v>492.5415339943097</v>
      </c>
      <c r="DS117" s="59">
        <f t="shared" si="71"/>
        <v>779.64090817832903</v>
      </c>
      <c r="DT117" s="59">
        <f ca="1">AVERAGE(OFFSET($DS$3,0,0,'Données projet'!$E$14+1,1))-AVERAGE(OFFSET($H$3,0,0,'Données projet'!$E$14+1,1))</f>
        <v>396.6970447595329</v>
      </c>
      <c r="DU117" s="59">
        <f t="shared" si="98"/>
        <v>369.61271293069467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48.488033617359378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48.488033617359378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68.299829322914377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243</v>
      </c>
      <c r="EK117" s="17">
        <f>EJ117*VLOOKUP('Données projet'!$B$15,Paramètres!$A$1:$I$89,3,0)*VLOOKUP('Données projet'!$B$15,Paramètres!$A$1:$I$89,5,0)</f>
        <v>253.98360000000002</v>
      </c>
      <c r="EL117" s="13">
        <f t="shared" si="99"/>
        <v>61.438182405444294</v>
      </c>
      <c r="EM117" s="20">
        <f t="shared" si="73"/>
        <v>549.35960435614891</v>
      </c>
      <c r="EN117" s="59">
        <f t="shared" si="74"/>
        <v>836.45897854016835</v>
      </c>
      <c r="EO117" s="59">
        <f ca="1">AVERAGE(OFFSET($EN$3,0,0,'Données projet'!$E$15+1,1))-AVERAGE(OFFSET($H$3,0,0,'Données projet'!$E$15+1,1))</f>
        <v>431.09356354216391</v>
      </c>
      <c r="EP117" s="59">
        <f t="shared" si="100"/>
        <v>386.91437941921049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50.902377750421259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50.902377750421259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68.299829322914377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10.118000000000006</v>
      </c>
      <c r="FE117" s="12">
        <f>IF('Données projet'!$A$218&gt;35,FE116+FD117-FM116,IF(A117&lt;'Données projet'!$A$218,$FB$205^A117,IF(A117='Données projet'!$A$218,'Données projet'!$B$218,FE116+FD117-FM116)))</f>
        <v>504.29199999999952</v>
      </c>
      <c r="FF117" s="17">
        <f>FE117*VLOOKUP('Données projet'!$B$16,Paramètres!$A$1:$I$89,3,0)*VLOOKUP('Données projet'!$B$16,Paramètres!$A$1:$I$89,5,0)</f>
        <v>338.27907359999966</v>
      </c>
      <c r="FG117" s="13">
        <f t="shared" si="101"/>
        <v>79.144287194024443</v>
      </c>
      <c r="FH117" s="20">
        <f t="shared" si="76"/>
        <v>727.01235338292543</v>
      </c>
      <c r="FI117" s="59">
        <f t="shared" si="77"/>
        <v>1014.1117275669449</v>
      </c>
      <c r="FJ117" s="59">
        <f ca="1">AVERAGE(OFFSET($FI$3,0,0,'Données projet'!$E$16+1,1))-AVERAGE(OFFSET($H$3,0,0,'Données projet'!$E$16+1,1))</f>
        <v>552.1327469597087</v>
      </c>
      <c r="FK117" s="59">
        <f t="shared" si="102"/>
        <v>208.33496548935977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123.3460752842482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123.3460752842482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68.299829322914377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4.7800000000008822</v>
      </c>
      <c r="GA117" s="17">
        <f>FZ117*VLOOKUP('Données projet'!$B$17,Paramètres!$A$1:$I$89,3,0)*VLOOKUP('Données projet'!$B$17,Paramètres!$A$1:$I$89,5,0)</f>
        <v>2.2370400000004129</v>
      </c>
      <c r="GB117" s="13">
        <f t="shared" si="103"/>
        <v>0.9386934556823372</v>
      </c>
      <c r="GC117" s="20">
        <f t="shared" si="79"/>
        <v>5.5310691019807896</v>
      </c>
      <c r="GD117" s="59">
        <f t="shared" si="80"/>
        <v>292.63044328600017</v>
      </c>
      <c r="GE117" s="59">
        <f ca="1">AVERAGE(OFFSET($GD$3,0,0,'Données projet'!$E$17+1,1))-AVERAGE(OFFSET($H$3,0,0,'Données projet'!$E$17+1,1))</f>
        <v>337.47103484642059</v>
      </c>
      <c r="GF117" s="59">
        <f t="shared" si="104"/>
        <v>252.98767501756402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253.729620792264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253.729620792264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68.299829322914377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2.5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9.1666666666666661</v>
      </c>
      <c r="H118" s="66">
        <f t="shared" si="56"/>
        <v>220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68.329323483149622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369.00000000000011</v>
      </c>
      <c r="O118" s="13">
        <f>N118*VLOOKUP('Données projet'!$B$9,Paramètres!$A$1:$I$89,3,0)*VLOOKUP('Données projet'!$B$9,Paramètres!$A$1:$I$89,5,0)</f>
        <v>333.87120000000004</v>
      </c>
      <c r="P118" s="13">
        <f t="shared" si="87"/>
        <v>78.232360111376309</v>
      </c>
      <c r="Q118" s="20">
        <f t="shared" si="107"/>
        <v>717.74703386064709</v>
      </c>
      <c r="R118" s="59">
        <f t="shared" si="55"/>
        <v>1004.9545532988624</v>
      </c>
      <c r="S118" s="59">
        <f ca="1">AVERAGE(OFFSET($R$3,0,0,'Données projet'!$E$9+1,1))-AVERAGE(OFFSET($H$3,0,0,'Données projet'!$E$9+1,1))</f>
        <v>441.35963046694803</v>
      </c>
      <c r="T118" s="59">
        <f t="shared" si="88"/>
        <v>620.99339242993983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1.9635908778859463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1.9635908778859463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68.329323483149622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213.00000000000003</v>
      </c>
      <c r="AJ118" s="13">
        <f>AI118*VLOOKUP('Données projet'!$B$10,Paramètres!$A$1:$I$89,3,0)*VLOOKUP('Données projet'!$B$10,Paramètres!$A$1:$I$89,5,0)</f>
        <v>186.07680000000005</v>
      </c>
      <c r="AK118" s="13">
        <f t="shared" si="89"/>
        <v>46.671538591528673</v>
      </c>
      <c r="AL118" s="20">
        <f t="shared" si="58"/>
        <v>405.37002304691242</v>
      </c>
      <c r="AM118" s="59">
        <f t="shared" si="59"/>
        <v>692.57754248512765</v>
      </c>
      <c r="AN118" s="59">
        <f ca="1">AVERAGE(OFFSET($AM$3,0,0,'Données projet'!$E$10+1,1))-AVERAGE(OFFSET($H$3,0,0,'Données projet'!$E$10+1,1))</f>
        <v>273.89085939326111</v>
      </c>
      <c r="AO118" s="59">
        <f t="shared" si="90"/>
        <v>266.46247641705179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18.402767554174027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18.402767554174027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68.329323483149622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8.3369999999999997</v>
      </c>
      <c r="BD118" s="12">
        <f>IF('Données projet'!$A$88&gt;35,BD117+BC118-BL117,IF(A118&lt;'Données projet'!$A$88,$BA$205^A118,IF(A118='Données projet'!$A$88,'Données projet'!$B$88,BD117+BC118-BL117)))</f>
        <v>376.82700000000017</v>
      </c>
      <c r="BE118" s="13">
        <f>BD118*VLOOKUP('Données projet'!$B$11,Paramètres!$A$1:$I$89,3,0)*VLOOKUP('Données projet'!$B$11,Paramètres!$A$1:$I$89,5,0)</f>
        <v>358.58857320000016</v>
      </c>
      <c r="BF118" s="13">
        <f t="shared" si="91"/>
        <v>83.32848476329724</v>
      </c>
      <c r="BG118" s="20">
        <f t="shared" si="61"/>
        <v>769.67220928607628</v>
      </c>
      <c r="BH118" s="59">
        <f t="shared" si="62"/>
        <v>1056.8797287242915</v>
      </c>
      <c r="BI118" s="59">
        <f ca="1">AVERAGE(OFFSET($BH$3,0,0,'Données projet'!$E$11+1,1))-AVERAGE(OFFSET($H$3,0,0,'Données projet'!$E$11+1,1))</f>
        <v>674.33345465979289</v>
      </c>
      <c r="BJ118" s="59">
        <f t="shared" si="92"/>
        <v>206.09542990296671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113.96424836556238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113.96424836556238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68.329323483149622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8.3369999999999997</v>
      </c>
      <c r="BY118" s="12">
        <f>IF('Données projet'!$A$114&gt;35,BY117+BX118-CG117,IF(A118&lt;'Données projet'!$A$114,$BV$205^A118,IF(A118='Données projet'!$A$114,'Données projet'!$B$114,BY117+BX118-CG117)))</f>
        <v>376.82700000000017</v>
      </c>
      <c r="BZ118" s="13">
        <f>BY118*VLOOKUP('Données projet'!$B$12,Paramètres!$A$1:$I$89,3,0)*VLOOKUP('Données projet'!$B$12,Paramètres!$A$1:$I$89,5,0)</f>
        <v>429.13058760000018</v>
      </c>
      <c r="CA118" s="13">
        <f t="shared" si="93"/>
        <v>97.658066531096011</v>
      </c>
      <c r="CB118" s="20">
        <f t="shared" si="64"/>
        <v>917.49023927832593</v>
      </c>
      <c r="CC118" s="59">
        <f t="shared" si="65"/>
        <v>1204.6977587165411</v>
      </c>
      <c r="CD118" s="59">
        <f ca="1">AVERAGE(OFFSET($CC$3,0,0,'Données projet'!$E$12+1,1))-AVERAGE(OFFSET($H$3,0,0,'Données projet'!$E$12+1,1))</f>
        <v>792.99561449396947</v>
      </c>
      <c r="CE118" s="59">
        <f t="shared" si="94"/>
        <v>236.67982295656702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136.38344476534513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136.38344476534513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68.329323483149622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8.3369999999999997</v>
      </c>
      <c r="CT118" s="12">
        <f>IF('Données projet'!$A$140&gt;35,CT117+CS118-DB117,IF(A118&lt;'Données projet'!$A$140,$CQ$205^A118,IF(A118='Données projet'!$A$140,'Données projet'!$B$140,CT117+CS118-DB117)))</f>
        <v>376.82700000000017</v>
      </c>
      <c r="CU118" s="17">
        <f>CT118*VLOOKUP('Données projet'!$B$13,Paramètres!$A$1:$I$89,3,0)*VLOOKUP('Données projet'!$B$13,Paramètres!$A$1:$I$89,5,0)</f>
        <v>411.49508400000013</v>
      </c>
      <c r="CV118" s="13">
        <f t="shared" si="95"/>
        <v>94.103260391968092</v>
      </c>
      <c r="CW118" s="20">
        <f t="shared" si="67"/>
        <v>880.58378314934464</v>
      </c>
      <c r="CX118" s="59">
        <f t="shared" si="68"/>
        <v>1167.79130258756</v>
      </c>
      <c r="CY118" s="59">
        <f ca="1">AVERAGE(OFFSET($CX$3,0,0,'Données projet'!$E$13+1,1))-AVERAGE(OFFSET($H$3,0,0,'Données projet'!$E$13+1,1))</f>
        <v>763.36868301262712</v>
      </c>
      <c r="CZ118" s="59">
        <f t="shared" si="96"/>
        <v>229.04531240965548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130.77864566539941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130.77864566539941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68.329323483149622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259.99999999999983</v>
      </c>
      <c r="DP118" s="17">
        <f>DO118*VLOOKUP('Données projet'!$B$14,Paramètres!$A$1:$I$89,3,0)*VLOOKUP('Données projet'!$B$14,Paramètres!$A$1:$I$89,5,0)</f>
        <v>227.13599999999985</v>
      </c>
      <c r="DQ118" s="13">
        <f t="shared" si="97"/>
        <v>55.662966886685133</v>
      </c>
      <c r="DR118" s="20">
        <f t="shared" si="70"/>
        <v>492.5415339943097</v>
      </c>
      <c r="DS118" s="59">
        <f t="shared" si="71"/>
        <v>779.74905343252499</v>
      </c>
      <c r="DT118" s="59">
        <f ca="1">AVERAGE(OFFSET($DS$3,0,0,'Données projet'!$E$14+1,1))-AVERAGE(OFFSET($H$3,0,0,'Données projet'!$E$14+1,1))</f>
        <v>396.6970447595329</v>
      </c>
      <c r="DU118" s="59">
        <f t="shared" si="98"/>
        <v>369.61271293069467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47.537212852903203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47.537212852903203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68.329323483149622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243</v>
      </c>
      <c r="EK118" s="17">
        <f>EJ118*VLOOKUP('Données projet'!$B$15,Paramètres!$A$1:$I$89,3,0)*VLOOKUP('Données projet'!$B$15,Paramètres!$A$1:$I$89,5,0)</f>
        <v>253.98360000000002</v>
      </c>
      <c r="EL118" s="13">
        <f t="shared" si="99"/>
        <v>61.438182405444294</v>
      </c>
      <c r="EM118" s="20">
        <f t="shared" si="73"/>
        <v>549.35960435614891</v>
      </c>
      <c r="EN118" s="59">
        <f t="shared" si="74"/>
        <v>836.56712379436419</v>
      </c>
      <c r="EO118" s="59">
        <f ca="1">AVERAGE(OFFSET($EN$3,0,0,'Données projet'!$E$15+1,1))-AVERAGE(OFFSET($H$3,0,0,'Données projet'!$E$15+1,1))</f>
        <v>431.09356354216391</v>
      </c>
      <c r="EP118" s="59">
        <f t="shared" si="100"/>
        <v>386.91437941921049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49.904213170120251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49.904213170120251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68.329323483149622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10.118000000000006</v>
      </c>
      <c r="FE118" s="12">
        <f>IF('Données projet'!$A$218&gt;35,FE117+FD118-FM117,IF(A118&lt;'Données projet'!$A$218,$FB$205^A118,IF(A118='Données projet'!$A$218,'Données projet'!$B$218,FE117+FD118-FM117)))</f>
        <v>514.40999999999951</v>
      </c>
      <c r="FF118" s="17">
        <f>FE118*VLOOKUP('Données projet'!$B$16,Paramètres!$A$1:$I$89,3,0)*VLOOKUP('Données projet'!$B$16,Paramètres!$A$1:$I$89,5,0)</f>
        <v>345.06622799999968</v>
      </c>
      <c r="FG118" s="13">
        <f t="shared" si="101"/>
        <v>80.545758465755355</v>
      </c>
      <c r="FH118" s="20">
        <f t="shared" si="76"/>
        <v>741.27420976118992</v>
      </c>
      <c r="FI118" s="59">
        <f t="shared" si="77"/>
        <v>1028.4817291994052</v>
      </c>
      <c r="FJ118" s="59">
        <f ca="1">AVERAGE(OFFSET($FI$3,0,0,'Données projet'!$E$16+1,1))-AVERAGE(OFFSET($H$3,0,0,'Données projet'!$E$16+1,1))</f>
        <v>552.1327469597087</v>
      </c>
      <c r="FK118" s="59">
        <f t="shared" si="102"/>
        <v>208.33496548935977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120.92733398160131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120.92733398160131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68.329323483149622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4.7800000000008822</v>
      </c>
      <c r="GA118" s="17">
        <f>FZ118*VLOOKUP('Données projet'!$B$17,Paramètres!$A$1:$I$89,3,0)*VLOOKUP('Données projet'!$B$17,Paramètres!$A$1:$I$89,5,0)</f>
        <v>2.2370400000004129</v>
      </c>
      <c r="GB118" s="13">
        <f t="shared" si="103"/>
        <v>0.9386934556823372</v>
      </c>
      <c r="GC118" s="20">
        <f t="shared" si="79"/>
        <v>5.5310691019807896</v>
      </c>
      <c r="GD118" s="59">
        <f t="shared" si="80"/>
        <v>292.73858854019608</v>
      </c>
      <c r="GE118" s="59">
        <f ca="1">AVERAGE(OFFSET($GD$3,0,0,'Données projet'!$E$17+1,1))-AVERAGE(OFFSET($H$3,0,0,'Données projet'!$E$17+1,1))</f>
        <v>337.47103484642059</v>
      </c>
      <c r="GF118" s="59">
        <f t="shared" si="104"/>
        <v>252.98767501756402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248.75413768831513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248.75413768831513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68.329323483149622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2.5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9.1666666666666661</v>
      </c>
      <c r="H119" s="66">
        <f t="shared" si="56"/>
        <v>220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68.358305985643838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369.00000000000011</v>
      </c>
      <c r="O119" s="13">
        <f>N119*VLOOKUP('Données projet'!$B$9,Paramètres!$A$1:$I$89,3,0)*VLOOKUP('Données projet'!$B$9,Paramètres!$A$1:$I$89,5,0)</f>
        <v>333.87120000000004</v>
      </c>
      <c r="P119" s="13">
        <f t="shared" si="87"/>
        <v>78.232360111376309</v>
      </c>
      <c r="Q119" s="20">
        <f t="shared" si="107"/>
        <v>717.74703386064709</v>
      </c>
      <c r="R119" s="59">
        <f t="shared" si="55"/>
        <v>1005.0608224746745</v>
      </c>
      <c r="S119" s="59">
        <f ca="1">AVERAGE(OFFSET($R$3,0,0,'Données projet'!$E$9+1,1))-AVERAGE(OFFSET($H$3,0,0,'Données projet'!$E$9+1,1))</f>
        <v>441.35963046694803</v>
      </c>
      <c r="T119" s="59">
        <f t="shared" si="88"/>
        <v>620.99339242993983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1.925086058442778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1.925086058442778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68.358305985643838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213.00000000000003</v>
      </c>
      <c r="AJ119" s="13">
        <f>AI119*VLOOKUP('Données projet'!$B$10,Paramètres!$A$1:$I$89,3,0)*VLOOKUP('Données projet'!$B$10,Paramètres!$A$1:$I$89,5,0)</f>
        <v>186.07680000000005</v>
      </c>
      <c r="AK119" s="13">
        <f t="shared" si="89"/>
        <v>46.671538591528673</v>
      </c>
      <c r="AL119" s="20">
        <f t="shared" si="58"/>
        <v>405.37002304691242</v>
      </c>
      <c r="AM119" s="59">
        <f t="shared" si="59"/>
        <v>692.6838116609398</v>
      </c>
      <c r="AN119" s="59">
        <f ca="1">AVERAGE(OFFSET($AM$3,0,0,'Données projet'!$E$10+1,1))-AVERAGE(OFFSET($H$3,0,0,'Données projet'!$E$10+1,1))</f>
        <v>273.89085939326111</v>
      </c>
      <c r="AO119" s="59">
        <f t="shared" si="90"/>
        <v>266.46247641705179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18.041900507016546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18.041900507016546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68.358305985643838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8.3369999999999997</v>
      </c>
      <c r="BD119" s="12">
        <f>IF('Données projet'!$A$88&gt;35,BD118+BC119-BL118,IF(A119&lt;'Données projet'!$A$88,$BA$205^A119,IF(A119='Données projet'!$A$88,'Données projet'!$B$88,BD118+BC119-BL118)))</f>
        <v>385.16400000000016</v>
      </c>
      <c r="BE119" s="13">
        <f>BD119*VLOOKUP('Données projet'!$B$11,Paramètres!$A$1:$I$89,3,0)*VLOOKUP('Données projet'!$B$11,Paramètres!$A$1:$I$89,5,0)</f>
        <v>366.52206240000015</v>
      </c>
      <c r="BF119" s="13">
        <f t="shared" si="91"/>
        <v>84.955388912632017</v>
      </c>
      <c r="BG119" s="20">
        <f t="shared" si="61"/>
        <v>786.32322770283429</v>
      </c>
      <c r="BH119" s="59">
        <f t="shared" si="62"/>
        <v>1073.6370163168617</v>
      </c>
      <c r="BI119" s="59">
        <f ca="1">AVERAGE(OFFSET($BH$3,0,0,'Données projet'!$E$11+1,1))-AVERAGE(OFFSET($H$3,0,0,'Données projet'!$E$11+1,1))</f>
        <v>674.33345465979289</v>
      </c>
      <c r="BJ119" s="59">
        <f t="shared" si="92"/>
        <v>206.09542990296671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111.72947896644153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111.72947896644153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68.358305985643838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8.3369999999999997</v>
      </c>
      <c r="BY119" s="12">
        <f>IF('Données projet'!$A$114&gt;35,BY118+BX119-CG118,IF(A119&lt;'Données projet'!$A$114,$BV$205^A119,IF(A119='Données projet'!$A$114,'Données projet'!$B$114,BY118+BX119-CG118)))</f>
        <v>385.16400000000016</v>
      </c>
      <c r="BZ119" s="13">
        <f>BY119*VLOOKUP('Données projet'!$B$12,Paramètres!$A$1:$I$89,3,0)*VLOOKUP('Données projet'!$B$12,Paramètres!$A$1:$I$89,5,0)</f>
        <v>438.62476320000019</v>
      </c>
      <c r="CA119" s="13">
        <f t="shared" si="93"/>
        <v>99.564741230711235</v>
      </c>
      <c r="CB119" s="20">
        <f t="shared" si="64"/>
        <v>937.34672021682229</v>
      </c>
      <c r="CC119" s="59">
        <f t="shared" si="65"/>
        <v>1224.6605088308497</v>
      </c>
      <c r="CD119" s="59">
        <f ca="1">AVERAGE(OFFSET($CC$3,0,0,'Données projet'!$E$12+1,1))-AVERAGE(OFFSET($H$3,0,0,'Données projet'!$E$12+1,1))</f>
        <v>792.99561449396947</v>
      </c>
      <c r="CE119" s="59">
        <f t="shared" si="94"/>
        <v>236.67982295656702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133.70904859918411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133.70904859918411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68.358305985643838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8.3369999999999997</v>
      </c>
      <c r="CT119" s="12">
        <f>IF('Données projet'!$A$140&gt;35,CT118+CS119-DB118,IF(A119&lt;'Données projet'!$A$140,$CQ$205^A119,IF(A119='Données projet'!$A$140,'Données projet'!$B$140,CT118+CS119-DB118)))</f>
        <v>385.16400000000016</v>
      </c>
      <c r="CU119" s="17">
        <f>CT119*VLOOKUP('Données projet'!$B$13,Paramètres!$A$1:$I$89,3,0)*VLOOKUP('Données projet'!$B$13,Paramètres!$A$1:$I$89,5,0)</f>
        <v>420.59908800000022</v>
      </c>
      <c r="CV119" s="13">
        <f t="shared" si="95"/>
        <v>95.940531107168511</v>
      </c>
      <c r="CW119" s="20">
        <f t="shared" si="67"/>
        <v>899.63983661165219</v>
      </c>
      <c r="CX119" s="59">
        <f t="shared" si="68"/>
        <v>1186.9536252256796</v>
      </c>
      <c r="CY119" s="59">
        <f ca="1">AVERAGE(OFFSET($CX$3,0,0,'Données projet'!$E$13+1,1))-AVERAGE(OFFSET($H$3,0,0,'Données projet'!$E$13+1,1))</f>
        <v>763.36868301262712</v>
      </c>
      <c r="CZ119" s="59">
        <f t="shared" si="96"/>
        <v>229.04531240965548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128.21415619099844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128.21415619099844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68.358305985643838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259.99999999999983</v>
      </c>
      <c r="DP119" s="17">
        <f>DO119*VLOOKUP('Données projet'!$B$14,Paramètres!$A$1:$I$89,3,0)*VLOOKUP('Données projet'!$B$14,Paramètres!$A$1:$I$89,5,0)</f>
        <v>227.13599999999985</v>
      </c>
      <c r="DQ119" s="13">
        <f t="shared" si="97"/>
        <v>55.662966886685133</v>
      </c>
      <c r="DR119" s="20">
        <f t="shared" si="70"/>
        <v>492.5415339943097</v>
      </c>
      <c r="DS119" s="59">
        <f t="shared" si="71"/>
        <v>779.85532260833702</v>
      </c>
      <c r="DT119" s="59">
        <f ca="1">AVERAGE(OFFSET($DS$3,0,0,'Données projet'!$E$14+1,1))-AVERAGE(OFFSET($H$3,0,0,'Données projet'!$E$14+1,1))</f>
        <v>396.6970447595329</v>
      </c>
      <c r="DU119" s="59">
        <f t="shared" si="98"/>
        <v>369.61271293069467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46.605037103694606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46.605037103694606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68.358305985643838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243</v>
      </c>
      <c r="EK119" s="17">
        <f>EJ119*VLOOKUP('Données projet'!$B$15,Paramètres!$A$1:$I$89,3,0)*VLOOKUP('Données projet'!$B$15,Paramètres!$A$1:$I$89,5,0)</f>
        <v>253.98360000000002</v>
      </c>
      <c r="EL119" s="13">
        <f t="shared" si="99"/>
        <v>61.438182405444294</v>
      </c>
      <c r="EM119" s="20">
        <f t="shared" si="73"/>
        <v>549.35960435614891</v>
      </c>
      <c r="EN119" s="59">
        <f t="shared" si="74"/>
        <v>836.67339297017634</v>
      </c>
      <c r="EO119" s="59">
        <f ca="1">AVERAGE(OFFSET($EN$3,0,0,'Données projet'!$E$15+1,1))-AVERAGE(OFFSET($H$3,0,0,'Données projet'!$E$15+1,1))</f>
        <v>431.09356354216391</v>
      </c>
      <c r="EP119" s="59">
        <f t="shared" si="100"/>
        <v>386.91437941921049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48.925621988418669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48.925621988418669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68.358305985643838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10.118000000000006</v>
      </c>
      <c r="FE119" s="12">
        <f>IF('Données projet'!$A$218&gt;35,FE118+FD119-FM118,IF(A119&lt;'Données projet'!$A$218,$FB$205^A119,IF(A119='Données projet'!$A$218,'Données projet'!$B$218,FE118+FD119-FM118)))</f>
        <v>524.52799999999957</v>
      </c>
      <c r="FF119" s="17">
        <f>FE119*VLOOKUP('Données projet'!$B$16,Paramètres!$A$1:$I$89,3,0)*VLOOKUP('Données projet'!$B$16,Paramètres!$A$1:$I$89,5,0)</f>
        <v>351.8533823999997</v>
      </c>
      <c r="FG119" s="13">
        <f t="shared" si="101"/>
        <v>81.944024538519116</v>
      </c>
      <c r="FH119" s="20">
        <f t="shared" si="76"/>
        <v>755.53048375125354</v>
      </c>
      <c r="FI119" s="59">
        <f t="shared" si="77"/>
        <v>1042.8442723652809</v>
      </c>
      <c r="FJ119" s="59">
        <f ca="1">AVERAGE(OFFSET($FI$3,0,0,'Données projet'!$E$16+1,1))-AVERAGE(OFFSET($H$3,0,0,'Données projet'!$E$16+1,1))</f>
        <v>552.1327469597087</v>
      </c>
      <c r="FK119" s="59">
        <f t="shared" si="102"/>
        <v>208.33496548935977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118.5560227206128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118.5560227206128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68.358305985643838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4.7800000000008822</v>
      </c>
      <c r="GA119" s="17">
        <f>FZ119*VLOOKUP('Données projet'!$B$17,Paramètres!$A$1:$I$89,3,0)*VLOOKUP('Données projet'!$B$17,Paramètres!$A$1:$I$89,5,0)</f>
        <v>2.2370400000004129</v>
      </c>
      <c r="GB119" s="13">
        <f t="shared" si="103"/>
        <v>0.9386934556823372</v>
      </c>
      <c r="GC119" s="20">
        <f t="shared" si="79"/>
        <v>5.5310691019807896</v>
      </c>
      <c r="GD119" s="59">
        <f t="shared" si="80"/>
        <v>292.84485771600816</v>
      </c>
      <c r="GE119" s="59">
        <f ca="1">AVERAGE(OFFSET($GD$3,0,0,'Données projet'!$E$17+1,1))-AVERAGE(OFFSET($H$3,0,0,'Données projet'!$E$17+1,1))</f>
        <v>337.47103484642059</v>
      </c>
      <c r="GF119" s="59">
        <f t="shared" si="104"/>
        <v>252.98767501756402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243.87622077328965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243.87622077328965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68.358305985643838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2.5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9.1666666666666661</v>
      </c>
      <c r="H120" s="66">
        <f t="shared" si="56"/>
        <v>220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68.386785706514956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369.00000000000011</v>
      </c>
      <c r="O120" s="13">
        <f>N120*VLOOKUP('Données projet'!$B$9,Paramètres!$A$1:$I$89,3,0)*VLOOKUP('Données projet'!$B$9,Paramètres!$A$1:$I$89,5,0)</f>
        <v>333.87120000000004</v>
      </c>
      <c r="P120" s="13">
        <f t="shared" si="87"/>
        <v>78.232360111376309</v>
      </c>
      <c r="Q120" s="20">
        <f t="shared" si="107"/>
        <v>717.74703386064709</v>
      </c>
      <c r="R120" s="59">
        <f t="shared" si="55"/>
        <v>1005.1652481178686</v>
      </c>
      <c r="S120" s="59">
        <f ca="1">AVERAGE(OFFSET($R$3,0,0,'Données projet'!$E$9+1,1))-AVERAGE(OFFSET($H$3,0,0,'Données projet'!$E$9+1,1))</f>
        <v>441.35963046694803</v>
      </c>
      <c r="T120" s="59">
        <f t="shared" si="88"/>
        <v>620.99339242993983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1.8873362950232695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1.8873362950232695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68.386785706514956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213.00000000000003</v>
      </c>
      <c r="AJ120" s="13">
        <f>AI120*VLOOKUP('Données projet'!$B$10,Paramètres!$A$1:$I$89,3,0)*VLOOKUP('Données projet'!$B$10,Paramètres!$A$1:$I$89,5,0)</f>
        <v>186.07680000000005</v>
      </c>
      <c r="AK120" s="13">
        <f t="shared" si="89"/>
        <v>46.671538591528673</v>
      </c>
      <c r="AL120" s="20">
        <f t="shared" si="58"/>
        <v>405.37002304691242</v>
      </c>
      <c r="AM120" s="59">
        <f t="shared" si="59"/>
        <v>692.78823730413387</v>
      </c>
      <c r="AN120" s="59">
        <f ca="1">AVERAGE(OFFSET($AM$3,0,0,'Données projet'!$E$10+1,1))-AVERAGE(OFFSET($H$3,0,0,'Données projet'!$E$10+1,1))</f>
        <v>273.89085939326111</v>
      </c>
      <c r="AO120" s="59">
        <f t="shared" si="90"/>
        <v>266.46247641705179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17.688109842546659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17.688109842546659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68.386785706514956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8.3369999999999997</v>
      </c>
      <c r="BD120" s="12">
        <f>IF('Données projet'!$A$88&gt;35,BD119+BC120-BL119,IF(A120&lt;'Données projet'!$A$88,$BA$205^A120,IF(A120='Données projet'!$A$88,'Données projet'!$B$88,BD119+BC120-BL119)))</f>
        <v>393.50100000000015</v>
      </c>
      <c r="BE120" s="13">
        <f>BD120*VLOOKUP('Données projet'!$B$11,Paramètres!$A$1:$I$89,3,0)*VLOOKUP('Données projet'!$B$11,Paramètres!$A$1:$I$89,5,0)</f>
        <v>374.45555160000015</v>
      </c>
      <c r="BF120" s="13">
        <f t="shared" si="91"/>
        <v>86.578198872694799</v>
      </c>
      <c r="BG120" s="20">
        <f t="shared" si="61"/>
        <v>802.96711540661033</v>
      </c>
      <c r="BH120" s="59">
        <f t="shared" si="62"/>
        <v>1090.3853296638317</v>
      </c>
      <c r="BI120" s="59">
        <f ca="1">AVERAGE(OFFSET($BH$3,0,0,'Données projet'!$E$11+1,1))-AVERAGE(OFFSET($H$3,0,0,'Données projet'!$E$11+1,1))</f>
        <v>674.33345465979289</v>
      </c>
      <c r="BJ120" s="59">
        <f t="shared" si="92"/>
        <v>206.09542990296671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109.53853203216271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109.53853203216271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68.386785706514956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8.3369999999999997</v>
      </c>
      <c r="BY120" s="12">
        <f>IF('Données projet'!$A$114&gt;35,BY119+BX120-CG119,IF(A120&lt;'Données projet'!$A$114,$BV$205^A120,IF(A120='Données projet'!$A$114,'Données projet'!$B$114,BY119+BX120-CG119)))</f>
        <v>393.50100000000015</v>
      </c>
      <c r="BZ120" s="13">
        <f>BY120*VLOOKUP('Données projet'!$B$12,Paramètres!$A$1:$I$89,3,0)*VLOOKUP('Données projet'!$B$12,Paramètres!$A$1:$I$89,5,0)</f>
        <v>448.11893880000014</v>
      </c>
      <c r="CA120" s="13">
        <f t="shared" si="93"/>
        <v>101.46661768385107</v>
      </c>
      <c r="CB120" s="20">
        <f t="shared" si="64"/>
        <v>957.19484420937408</v>
      </c>
      <c r="CC120" s="59">
        <f t="shared" si="65"/>
        <v>1244.6130584665957</v>
      </c>
      <c r="CD120" s="59">
        <f ca="1">AVERAGE(OFFSET($CC$3,0,0,'Données projet'!$E$12+1,1))-AVERAGE(OFFSET($H$3,0,0,'Données projet'!$E$12+1,1))</f>
        <v>792.99561449396947</v>
      </c>
      <c r="CE120" s="59">
        <f t="shared" si="94"/>
        <v>236.67982295656702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131.08709571062093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131.08709571062093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68.386785706514956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8.3369999999999997</v>
      </c>
      <c r="CT120" s="12">
        <f>IF('Données projet'!$A$140&gt;35,CT119+CS120-DB119,IF(A120&lt;'Données projet'!$A$140,$CQ$205^A120,IF(A120='Données projet'!$A$140,'Données projet'!$B$140,CT119+CS120-DB119)))</f>
        <v>393.50100000000015</v>
      </c>
      <c r="CU120" s="17">
        <f>CT120*VLOOKUP('Données projet'!$B$13,Paramètres!$A$1:$I$89,3,0)*VLOOKUP('Données projet'!$B$13,Paramètres!$A$1:$I$89,5,0)</f>
        <v>429.70309200000014</v>
      </c>
      <c r="CV120" s="13">
        <f t="shared" si="95"/>
        <v>97.773178234645513</v>
      </c>
      <c r="CW120" s="20">
        <f t="shared" si="67"/>
        <v>918.68783732534121</v>
      </c>
      <c r="CX120" s="59">
        <f t="shared" si="68"/>
        <v>1206.1060515825627</v>
      </c>
      <c r="CY120" s="59">
        <f ca="1">AVERAGE(OFFSET($CX$3,0,0,'Données projet'!$E$13+1,1))-AVERAGE(OFFSET($H$3,0,0,'Données projet'!$E$13+1,1))</f>
        <v>763.36868301262712</v>
      </c>
      <c r="CZ120" s="59">
        <f t="shared" si="96"/>
        <v>229.04531240965548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125.69995479100633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125.69995479100633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68.386785706514956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259.99999999999983</v>
      </c>
      <c r="DP120" s="17">
        <f>DO120*VLOOKUP('Données projet'!$B$14,Paramètres!$A$1:$I$89,3,0)*VLOOKUP('Données projet'!$B$14,Paramètres!$A$1:$I$89,5,0)</f>
        <v>227.13599999999985</v>
      </c>
      <c r="DQ120" s="13">
        <f t="shared" si="97"/>
        <v>55.662966886685133</v>
      </c>
      <c r="DR120" s="20">
        <f t="shared" si="70"/>
        <v>492.5415339943097</v>
      </c>
      <c r="DS120" s="59">
        <f t="shared" si="71"/>
        <v>779.95974825153121</v>
      </c>
      <c r="DT120" s="59">
        <f ca="1">AVERAGE(OFFSET($DS$3,0,0,'Données projet'!$E$14+1,1))-AVERAGE(OFFSET($H$3,0,0,'Données projet'!$E$14+1,1))</f>
        <v>396.6970447595329</v>
      </c>
      <c r="DU120" s="59">
        <f t="shared" si="98"/>
        <v>369.61271293069467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45.69114075235693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45.69114075235693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68.386785706514956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243</v>
      </c>
      <c r="EK120" s="17">
        <f>EJ120*VLOOKUP('Données projet'!$B$15,Paramètres!$A$1:$I$89,3,0)*VLOOKUP('Données projet'!$B$15,Paramètres!$A$1:$I$89,5,0)</f>
        <v>253.98360000000002</v>
      </c>
      <c r="EL120" s="13">
        <f t="shared" si="99"/>
        <v>61.438182405444294</v>
      </c>
      <c r="EM120" s="20">
        <f t="shared" si="73"/>
        <v>549.35960435614891</v>
      </c>
      <c r="EN120" s="59">
        <f t="shared" si="74"/>
        <v>836.77781861337041</v>
      </c>
      <c r="EO120" s="59">
        <f ca="1">AVERAGE(OFFSET($EN$3,0,0,'Données projet'!$E$15+1,1))-AVERAGE(OFFSET($H$3,0,0,'Données projet'!$E$15+1,1))</f>
        <v>431.09356354216391</v>
      </c>
      <c r="EP120" s="59">
        <f t="shared" si="100"/>
        <v>386.91437941921049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47.966220382908574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47.966220382908574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68.386785706514956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10.118000000000006</v>
      </c>
      <c r="FE120" s="12">
        <f>IF('Données projet'!$A$218&gt;35,FE119+FD120-FM119,IF(A120&lt;'Données projet'!$A$218,$FB$205^A120,IF(A120='Données projet'!$A$218,'Données projet'!$B$218,FE119+FD120-FM119)))</f>
        <v>534.64599999999962</v>
      </c>
      <c r="FF120" s="17">
        <f>FE120*VLOOKUP('Données projet'!$B$16,Paramètres!$A$1:$I$89,3,0)*VLOOKUP('Données projet'!$B$16,Paramètres!$A$1:$I$89,5,0)</f>
        <v>358.64053679999978</v>
      </c>
      <c r="FG120" s="13">
        <f t="shared" si="101"/>
        <v>83.339154367621589</v>
      </c>
      <c r="FH120" s="20">
        <f t="shared" si="76"/>
        <v>769.78129545027389</v>
      </c>
      <c r="FI120" s="59">
        <f t="shared" si="77"/>
        <v>1057.1995097074955</v>
      </c>
      <c r="FJ120" s="59">
        <f ca="1">AVERAGE(OFFSET($FI$3,0,0,'Données projet'!$E$16+1,1))-AVERAGE(OFFSET($H$3,0,0,'Données projet'!$E$16+1,1))</f>
        <v>552.1327469597087</v>
      </c>
      <c r="FK120" s="59">
        <f t="shared" si="102"/>
        <v>208.33496548935977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116.23121142709522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116.23121142709522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68.386785706514956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4.7800000000008822</v>
      </c>
      <c r="GA120" s="17">
        <f>FZ120*VLOOKUP('Données projet'!$B$17,Paramètres!$A$1:$I$89,3,0)*VLOOKUP('Données projet'!$B$17,Paramètres!$A$1:$I$89,5,0)</f>
        <v>2.2370400000004129</v>
      </c>
      <c r="GB120" s="13">
        <f t="shared" si="103"/>
        <v>0.9386934556823372</v>
      </c>
      <c r="GC120" s="20">
        <f t="shared" si="79"/>
        <v>5.5310691019807896</v>
      </c>
      <c r="GD120" s="59">
        <f t="shared" si="80"/>
        <v>292.9492833592023</v>
      </c>
      <c r="GE120" s="59">
        <f ca="1">AVERAGE(OFFSET($GD$3,0,0,'Données projet'!$E$17+1,1))-AVERAGE(OFFSET($H$3,0,0,'Données projet'!$E$17+1,1))</f>
        <v>337.47103484642059</v>
      </c>
      <c r="GF120" s="59">
        <f t="shared" si="104"/>
        <v>252.98767501756402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239.09395683373228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239.09395683373228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68.386785706514956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2.5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9.1666666666666661</v>
      </c>
      <c r="H121" s="66">
        <f t="shared" si="56"/>
        <v>220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68.414771367900059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369.00000000000011</v>
      </c>
      <c r="O121" s="13">
        <f>N121*VLOOKUP('Données projet'!$B$9,Paramètres!$A$1:$I$89,3,0)*VLOOKUP('Données projet'!$B$9,Paramètres!$A$1:$I$89,5,0)</f>
        <v>333.87120000000004</v>
      </c>
      <c r="P121" s="13">
        <f t="shared" si="87"/>
        <v>78.232360111376309</v>
      </c>
      <c r="Q121" s="20">
        <f t="shared" si="107"/>
        <v>717.74703386064709</v>
      </c>
      <c r="R121" s="59">
        <f t="shared" si="55"/>
        <v>1005.2678622096139</v>
      </c>
      <c r="S121" s="59">
        <f ca="1">AVERAGE(OFFSET($R$3,0,0,'Données projet'!$E$9+1,1))-AVERAGE(OFFSET($H$3,0,0,'Données projet'!$E$9+1,1))</f>
        <v>441.35963046694803</v>
      </c>
      <c r="T121" s="59">
        <f t="shared" si="88"/>
        <v>620.99339242993983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1.8503267814393354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1.8503267814393354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68.414771367900059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213.00000000000003</v>
      </c>
      <c r="AJ121" s="13">
        <f>AI121*VLOOKUP('Données projet'!$B$10,Paramètres!$A$1:$I$89,3,0)*VLOOKUP('Données projet'!$B$10,Paramètres!$A$1:$I$89,5,0)</f>
        <v>186.07680000000005</v>
      </c>
      <c r="AK121" s="13">
        <f t="shared" si="89"/>
        <v>46.671538591528673</v>
      </c>
      <c r="AL121" s="20">
        <f t="shared" si="58"/>
        <v>405.37002304691242</v>
      </c>
      <c r="AM121" s="59">
        <f t="shared" si="59"/>
        <v>692.89085139587928</v>
      </c>
      <c r="AN121" s="59">
        <f ca="1">AVERAGE(OFFSET($AM$3,0,0,'Données projet'!$E$10+1,1))-AVERAGE(OFFSET($H$3,0,0,'Données projet'!$E$10+1,1))</f>
        <v>273.89085939326111</v>
      </c>
      <c r="AO121" s="59">
        <f t="shared" si="90"/>
        <v>266.46247641705179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17.34125679721603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17.34125679721603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68.414771367900059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8.3369999999999997</v>
      </c>
      <c r="BD121" s="12">
        <f>IF('Données projet'!$A$88&gt;35,BD120+BC121-BL120,IF(A121&lt;'Données projet'!$A$88,$BA$205^A121,IF(A121='Données projet'!$A$88,'Données projet'!$B$88,BD120+BC121-BL120)))</f>
        <v>401.83800000000014</v>
      </c>
      <c r="BE121" s="13">
        <f>BD121*VLOOKUP('Données projet'!$B$11,Paramètres!$A$1:$I$89,3,0)*VLOOKUP('Données projet'!$B$11,Paramètres!$A$1:$I$89,5,0)</f>
        <v>382.38904080000009</v>
      </c>
      <c r="BF121" s="13">
        <f t="shared" si="91"/>
        <v>88.197011378102573</v>
      </c>
      <c r="BG121" s="20">
        <f t="shared" si="61"/>
        <v>819.60404087686209</v>
      </c>
      <c r="BH121" s="59">
        <f t="shared" si="62"/>
        <v>1107.1248692258289</v>
      </c>
      <c r="BI121" s="59">
        <f ca="1">AVERAGE(OFFSET($BH$3,0,0,'Données projet'!$E$11+1,1))-AVERAGE(OFFSET($H$3,0,0,'Données projet'!$E$11+1,1))</f>
        <v>674.33345465979289</v>
      </c>
      <c r="BJ121" s="59">
        <f t="shared" si="92"/>
        <v>206.09542990296671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107.39054823091941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107.39054823091941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68.414771367900059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8.3369999999999997</v>
      </c>
      <c r="BY121" s="12">
        <f>IF('Données projet'!$A$114&gt;35,BY120+BX121-CG120,IF(A121&lt;'Données projet'!$A$114,$BV$205^A121,IF(A121='Données projet'!$A$114,'Données projet'!$B$114,BY120+BX121-CG120)))</f>
        <v>401.83800000000014</v>
      </c>
      <c r="BZ121" s="13">
        <f>BY121*VLOOKUP('Données projet'!$B$12,Paramètres!$A$1:$I$89,3,0)*VLOOKUP('Données projet'!$B$12,Paramètres!$A$1:$I$89,5,0)</f>
        <v>457.61311440000014</v>
      </c>
      <c r="CA121" s="13">
        <f t="shared" si="93"/>
        <v>103.3638092600997</v>
      </c>
      <c r="CB121" s="20">
        <f t="shared" si="64"/>
        <v>977.03480870800706</v>
      </c>
      <c r="CC121" s="59">
        <f t="shared" si="65"/>
        <v>1264.5556370569739</v>
      </c>
      <c r="CD121" s="59">
        <f ca="1">AVERAGE(OFFSET($CC$3,0,0,'Données projet'!$E$12+1,1))-AVERAGE(OFFSET($H$3,0,0,'Données projet'!$E$12+1,1))</f>
        <v>792.99561449396947</v>
      </c>
      <c r="CE121" s="59">
        <f t="shared" si="94"/>
        <v>236.67982295656702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128.51655771896912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128.51655771896912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68.414771367900059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8.3369999999999997</v>
      </c>
      <c r="CT121" s="12">
        <f>IF('Données projet'!$A$140&gt;35,CT120+CS121-DB120,IF(A121&lt;'Données projet'!$A$140,$CQ$205^A121,IF(A121='Données projet'!$A$140,'Données projet'!$B$140,CT120+CS121-DB120)))</f>
        <v>401.83800000000014</v>
      </c>
      <c r="CU121" s="17">
        <f>CT121*VLOOKUP('Données projet'!$B$13,Paramètres!$A$1:$I$89,3,0)*VLOOKUP('Données projet'!$B$13,Paramètres!$A$1:$I$89,5,0)</f>
        <v>438.80709600000012</v>
      </c>
      <c r="CV121" s="13">
        <f t="shared" si="95"/>
        <v>99.601311017269438</v>
      </c>
      <c r="CW121" s="20">
        <f t="shared" si="67"/>
        <v>937.72797555507793</v>
      </c>
      <c r="CX121" s="59">
        <f t="shared" si="68"/>
        <v>1225.2488039040447</v>
      </c>
      <c r="CY121" s="59">
        <f ca="1">AVERAGE(OFFSET($CX$3,0,0,'Données projet'!$E$13+1,1))-AVERAGE(OFFSET($H$3,0,0,'Données projet'!$E$13+1,1))</f>
        <v>763.36868301262712</v>
      </c>
      <c r="CZ121" s="59">
        <f t="shared" si="96"/>
        <v>229.04531240965548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123.23505534695664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123.23505534695664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68.414771367900059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259.99999999999983</v>
      </c>
      <c r="DP121" s="17">
        <f>DO121*VLOOKUP('Données projet'!$B$14,Paramètres!$A$1:$I$89,3,0)*VLOOKUP('Données projet'!$B$14,Paramètres!$A$1:$I$89,5,0)</f>
        <v>227.13599999999985</v>
      </c>
      <c r="DQ121" s="13">
        <f t="shared" si="97"/>
        <v>55.662966886685133</v>
      </c>
      <c r="DR121" s="20">
        <f t="shared" si="70"/>
        <v>492.5415339943097</v>
      </c>
      <c r="DS121" s="59">
        <f t="shared" si="71"/>
        <v>780.06236234327662</v>
      </c>
      <c r="DT121" s="59">
        <f ca="1">AVERAGE(OFFSET($DS$3,0,0,'Données projet'!$E$14+1,1))-AVERAGE(OFFSET($H$3,0,0,'Données projet'!$E$14+1,1))</f>
        <v>396.6970447595329</v>
      </c>
      <c r="DU121" s="59">
        <f t="shared" si="98"/>
        <v>369.61271293069467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44.795165351047252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44.795165351047252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68.414771367900059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243</v>
      </c>
      <c r="EK121" s="17">
        <f>EJ121*VLOOKUP('Données projet'!$B$15,Paramètres!$A$1:$I$89,3,0)*VLOOKUP('Données projet'!$B$15,Paramètres!$A$1:$I$89,5,0)</f>
        <v>253.98360000000002</v>
      </c>
      <c r="EL121" s="13">
        <f t="shared" si="99"/>
        <v>61.438182405444294</v>
      </c>
      <c r="EM121" s="20">
        <f t="shared" si="73"/>
        <v>549.35960435614891</v>
      </c>
      <c r="EN121" s="59">
        <f t="shared" si="74"/>
        <v>836.88043270511571</v>
      </c>
      <c r="EO121" s="59">
        <f ca="1">AVERAGE(OFFSET($EN$3,0,0,'Données projet'!$E$15+1,1))-AVERAGE(OFFSET($H$3,0,0,'Données projet'!$E$15+1,1))</f>
        <v>431.09356354216391</v>
      </c>
      <c r="EP121" s="59">
        <f t="shared" si="100"/>
        <v>386.91437941921049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47.02563205770533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47.02563205770533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68.414771367900059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10.118000000000006</v>
      </c>
      <c r="FE121" s="12">
        <f>IF('Données projet'!$A$218&gt;35,FE120+FD121-FM120,IF(A121&lt;'Données projet'!$A$218,$FB$205^A121,IF(A121='Données projet'!$A$218,'Données projet'!$B$218,FE120+FD121-FM120)))</f>
        <v>544.76399999999967</v>
      </c>
      <c r="FF121" s="17">
        <f>FE121*VLOOKUP('Données projet'!$B$16,Paramètres!$A$1:$I$89,3,0)*VLOOKUP('Données projet'!$B$16,Paramètres!$A$1:$I$89,5,0)</f>
        <v>365.42769119999974</v>
      </c>
      <c r="FG121" s="13">
        <f t="shared" si="101"/>
        <v>84.73121414910463</v>
      </c>
      <c r="FH121" s="20">
        <f t="shared" si="76"/>
        <v>784.02676014969018</v>
      </c>
      <c r="FI121" s="59">
        <f t="shared" si="77"/>
        <v>1071.547588498657</v>
      </c>
      <c r="FJ121" s="59">
        <f ca="1">AVERAGE(OFFSET($FI$3,0,0,'Données projet'!$E$16+1,1))-AVERAGE(OFFSET($H$3,0,0,'Données projet'!$E$16+1,1))</f>
        <v>552.1327469597087</v>
      </c>
      <c r="FK121" s="59">
        <f t="shared" si="102"/>
        <v>208.33496548935977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113.95198826504864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113.95198826504864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68.414771367900059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4.7800000000008822</v>
      </c>
      <c r="GA121" s="17">
        <f>FZ121*VLOOKUP('Données projet'!$B$17,Paramètres!$A$1:$I$89,3,0)*VLOOKUP('Données projet'!$B$17,Paramètres!$A$1:$I$89,5,0)</f>
        <v>2.2370400000004129</v>
      </c>
      <c r="GB121" s="13">
        <f t="shared" si="103"/>
        <v>0.9386934556823372</v>
      </c>
      <c r="GC121" s="20">
        <f t="shared" si="79"/>
        <v>5.5310691019807896</v>
      </c>
      <c r="GD121" s="59">
        <f t="shared" si="80"/>
        <v>293.05189745094765</v>
      </c>
      <c r="GE121" s="59">
        <f ca="1">AVERAGE(OFFSET($GD$3,0,0,'Données projet'!$E$17+1,1))-AVERAGE(OFFSET($H$3,0,0,'Données projet'!$E$17+1,1))</f>
        <v>337.47103484642059</v>
      </c>
      <c r="GF121" s="59">
        <f t="shared" si="104"/>
        <v>252.98767501756402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234.40547017313665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234.40547017313665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68.414771367900059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2.5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9.1666666666666661</v>
      </c>
      <c r="H122" s="66">
        <f t="shared" si="56"/>
        <v>220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68.442271540626706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369.00000000000011</v>
      </c>
      <c r="O122" s="13">
        <f>N122*VLOOKUP('Données projet'!$B$9,Paramètres!$A$1:$I$89,3,0)*VLOOKUP('Données projet'!$B$9,Paramètres!$A$1:$I$89,5,0)</f>
        <v>333.87120000000004</v>
      </c>
      <c r="P122" s="13">
        <f t="shared" si="87"/>
        <v>78.232360111376309</v>
      </c>
      <c r="Q122" s="20">
        <f t="shared" si="107"/>
        <v>717.74703386064709</v>
      </c>
      <c r="R122" s="59">
        <f t="shared" si="55"/>
        <v>1005.3686961762783</v>
      </c>
      <c r="S122" s="59">
        <f ca="1">AVERAGE(OFFSET($R$3,0,0,'Données projet'!$E$9+1,1))-AVERAGE(OFFSET($H$3,0,0,'Données projet'!$E$9+1,1))</f>
        <v>441.35963046694803</v>
      </c>
      <c r="T122" s="59">
        <f t="shared" si="88"/>
        <v>620.99339242993983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1.8140430018432079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1.8140430018432079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68.442271540626706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213.00000000000003</v>
      </c>
      <c r="AJ122" s="13">
        <f>AI122*VLOOKUP('Données projet'!$B$10,Paramètres!$A$1:$I$89,3,0)*VLOOKUP('Données projet'!$B$10,Paramètres!$A$1:$I$89,5,0)</f>
        <v>186.07680000000005</v>
      </c>
      <c r="AK122" s="13">
        <f t="shared" si="89"/>
        <v>46.671538591528673</v>
      </c>
      <c r="AL122" s="20">
        <f t="shared" si="58"/>
        <v>405.37002304691242</v>
      </c>
      <c r="AM122" s="59">
        <f t="shared" si="59"/>
        <v>692.99168536254365</v>
      </c>
      <c r="AN122" s="59">
        <f ca="1">AVERAGE(OFFSET($AM$3,0,0,'Données projet'!$E$10+1,1))-AVERAGE(OFFSET($H$3,0,0,'Données projet'!$E$10+1,1))</f>
        <v>273.89085939326111</v>
      </c>
      <c r="AO122" s="59">
        <f t="shared" si="90"/>
        <v>266.46247641705179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17.001205328544867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17.001205328544867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68.442271540626706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8.3369999999999997</v>
      </c>
      <c r="BD122" s="12">
        <f>IF('Données projet'!$A$88&gt;35,BD121+BC122-BL121,IF(A122&lt;'Données projet'!$A$88,$BA$205^A122,IF(A122='Données projet'!$A$88,'Données projet'!$B$88,BD121+BC122-BL121)))</f>
        <v>410.17500000000013</v>
      </c>
      <c r="BE122" s="13">
        <f>BD122*VLOOKUP('Données projet'!$B$11,Paramètres!$A$1:$I$89,3,0)*VLOOKUP('Données projet'!$B$11,Paramètres!$A$1:$I$89,5,0)</f>
        <v>390.32253000000014</v>
      </c>
      <c r="BF122" s="13">
        <f t="shared" si="91"/>
        <v>89.811918920133635</v>
      </c>
      <c r="BG122" s="20">
        <f t="shared" si="61"/>
        <v>836.23416520256615</v>
      </c>
      <c r="BH122" s="59">
        <f t="shared" si="62"/>
        <v>1123.8558275181974</v>
      </c>
      <c r="BI122" s="59">
        <f ca="1">AVERAGE(OFFSET($BH$3,0,0,'Données projet'!$E$11+1,1))-AVERAGE(OFFSET($H$3,0,0,'Données projet'!$E$11+1,1))</f>
        <v>674.33345465979289</v>
      </c>
      <c r="BJ122" s="59">
        <f t="shared" si="92"/>
        <v>206.09542990296671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105.28468508187774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105.28468508187774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68.442271540626706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8.3369999999999997</v>
      </c>
      <c r="BY122" s="12">
        <f>IF('Données projet'!$A$114&gt;35,BY121+BX122-CG121,IF(A122&lt;'Données projet'!$A$114,$BV$205^A122,IF(A122='Données projet'!$A$114,'Données projet'!$B$114,BY121+BX122-CG121)))</f>
        <v>410.17500000000013</v>
      </c>
      <c r="BZ122" s="13">
        <f>BY122*VLOOKUP('Données projet'!$B$12,Paramètres!$A$1:$I$89,3,0)*VLOOKUP('Données projet'!$B$12,Paramètres!$A$1:$I$89,5,0)</f>
        <v>467.10729000000009</v>
      </c>
      <c r="CA122" s="13">
        <f t="shared" si="93"/>
        <v>105.2564243559966</v>
      </c>
      <c r="CB122" s="20">
        <f t="shared" si="64"/>
        <v>996.86680250336076</v>
      </c>
      <c r="CC122" s="59">
        <f t="shared" si="65"/>
        <v>1284.488464818992</v>
      </c>
      <c r="CD122" s="59">
        <f ca="1">AVERAGE(OFFSET($CC$3,0,0,'Données projet'!$E$12+1,1))-AVERAGE(OFFSET($H$3,0,0,'Données projet'!$E$12+1,1))</f>
        <v>792.99561449396947</v>
      </c>
      <c r="CE122" s="59">
        <f t="shared" si="94"/>
        <v>236.67982295656702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125.99642640946024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125.99642640946024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68.442271540626706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8.3369999999999997</v>
      </c>
      <c r="CT122" s="12">
        <f>IF('Données projet'!$A$140&gt;35,CT121+CS122-DB121,IF(A122&lt;'Données projet'!$A$140,$CQ$205^A122,IF(A122='Données projet'!$A$140,'Données projet'!$B$140,CT121+CS122-DB121)))</f>
        <v>410.17500000000013</v>
      </c>
      <c r="CU122" s="17">
        <f>CT122*VLOOKUP('Données projet'!$B$13,Paramètres!$A$1:$I$89,3,0)*VLOOKUP('Données projet'!$B$13,Paramètres!$A$1:$I$89,5,0)</f>
        <v>447.91110000000009</v>
      </c>
      <c r="CV122" s="13">
        <f t="shared" si="95"/>
        <v>101.42503390588769</v>
      </c>
      <c r="CW122" s="20">
        <f t="shared" si="67"/>
        <v>956.76043321942109</v>
      </c>
      <c r="CX122" s="59">
        <f t="shared" si="68"/>
        <v>1244.3820955350523</v>
      </c>
      <c r="CY122" s="59">
        <f ca="1">AVERAGE(OFFSET($CX$3,0,0,'Données projet'!$E$13+1,1))-AVERAGE(OFFSET($H$3,0,0,'Données projet'!$E$13+1,1))</f>
        <v>763.36868301262712</v>
      </c>
      <c r="CZ122" s="59">
        <f t="shared" si="96"/>
        <v>229.04531240965548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120.81849107756456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120.81849107756456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68.442271540626706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259.99999999999983</v>
      </c>
      <c r="DP122" s="17">
        <f>DO122*VLOOKUP('Données projet'!$B$14,Paramètres!$A$1:$I$89,3,0)*VLOOKUP('Données projet'!$B$14,Paramètres!$A$1:$I$89,5,0)</f>
        <v>227.13599999999985</v>
      </c>
      <c r="DQ122" s="13">
        <f t="shared" si="97"/>
        <v>55.662966886685133</v>
      </c>
      <c r="DR122" s="20">
        <f t="shared" si="70"/>
        <v>492.5415339943097</v>
      </c>
      <c r="DS122" s="59">
        <f t="shared" si="71"/>
        <v>780.16319630994099</v>
      </c>
      <c r="DT122" s="59">
        <f ca="1">AVERAGE(OFFSET($DS$3,0,0,'Données projet'!$E$14+1,1))-AVERAGE(OFFSET($H$3,0,0,'Données projet'!$E$14+1,1))</f>
        <v>396.6970447595329</v>
      </c>
      <c r="DU122" s="59">
        <f t="shared" si="98"/>
        <v>369.61271293069467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43.916759480866219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43.916759480866219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68.442271540626706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243</v>
      </c>
      <c r="EK122" s="17">
        <f>EJ122*VLOOKUP('Données projet'!$B$15,Paramètres!$A$1:$I$89,3,0)*VLOOKUP('Données projet'!$B$15,Paramètres!$A$1:$I$89,5,0)</f>
        <v>253.98360000000002</v>
      </c>
      <c r="EL122" s="13">
        <f t="shared" si="99"/>
        <v>61.438182405444294</v>
      </c>
      <c r="EM122" s="20">
        <f t="shared" si="73"/>
        <v>549.35960435614891</v>
      </c>
      <c r="EN122" s="59">
        <f t="shared" si="74"/>
        <v>836.98126667178008</v>
      </c>
      <c r="EO122" s="59">
        <f ca="1">AVERAGE(OFFSET($EN$3,0,0,'Données projet'!$E$15+1,1))-AVERAGE(OFFSET($H$3,0,0,'Données projet'!$E$15+1,1))</f>
        <v>431.09356354216391</v>
      </c>
      <c r="EP122" s="59">
        <f t="shared" si="100"/>
        <v>386.91437941921049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46.103488095857095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46.103488095857095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68.442271540626706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10.118000000000006</v>
      </c>
      <c r="FE122" s="12">
        <f>IF('Données projet'!$A$218&gt;35,FE121+FD122-FM121,IF(A122&lt;'Données projet'!$A$218,$FB$205^A122,IF(A122='Données projet'!$A$218,'Données projet'!$B$218,FE121+FD122-FM121)))</f>
        <v>554.88199999999972</v>
      </c>
      <c r="FF122" s="17">
        <f>FE122*VLOOKUP('Données projet'!$B$16,Paramètres!$A$1:$I$89,3,0)*VLOOKUP('Données projet'!$B$16,Paramètres!$A$1:$I$89,5,0)</f>
        <v>372.21484559999982</v>
      </c>
      <c r="FG122" s="13">
        <f t="shared" si="101"/>
        <v>86.12026747932093</v>
      </c>
      <c r="FH122" s="20">
        <f t="shared" si="76"/>
        <v>798.26698861315026</v>
      </c>
      <c r="FI122" s="59">
        <f t="shared" si="77"/>
        <v>1085.8886509287815</v>
      </c>
      <c r="FJ122" s="59">
        <f ca="1">AVERAGE(OFFSET($FI$3,0,0,'Données projet'!$E$16+1,1))-AVERAGE(OFFSET($H$3,0,0,'Données projet'!$E$16+1,1))</f>
        <v>552.1327469597087</v>
      </c>
      <c r="FK122" s="59">
        <f t="shared" si="102"/>
        <v>208.33496548935977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111.71745927902094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111.71745927902094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68.442271540626706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4.7800000000008822</v>
      </c>
      <c r="GA122" s="17">
        <f>FZ122*VLOOKUP('Données projet'!$B$17,Paramètres!$A$1:$I$89,3,0)*VLOOKUP('Données projet'!$B$17,Paramètres!$A$1:$I$89,5,0)</f>
        <v>2.2370400000004129</v>
      </c>
      <c r="GB122" s="13">
        <f t="shared" si="103"/>
        <v>0.9386934556823372</v>
      </c>
      <c r="GC122" s="20">
        <f t="shared" si="79"/>
        <v>5.5310691019807896</v>
      </c>
      <c r="GD122" s="59">
        <f t="shared" si="80"/>
        <v>293.15273141761202</v>
      </c>
      <c r="GE122" s="59">
        <f ca="1">AVERAGE(OFFSET($GD$3,0,0,'Données projet'!$E$17+1,1))-AVERAGE(OFFSET($H$3,0,0,'Données projet'!$E$17+1,1))</f>
        <v>337.47103484642059</v>
      </c>
      <c r="GF122" s="59">
        <f t="shared" si="104"/>
        <v>252.98767501756402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229.80892187626083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229.80892187626083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68.442271540626706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2.5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9.1666666666666661</v>
      </c>
      <c r="H123" s="66">
        <f t="shared" si="56"/>
        <v>220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68.469294646837724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369.00000000000011</v>
      </c>
      <c r="O123" s="13">
        <f>N123*VLOOKUP('Données projet'!$B$9,Paramètres!$A$1:$I$89,3,0)*VLOOKUP('Données projet'!$B$9,Paramètres!$A$1:$I$89,5,0)</f>
        <v>333.87120000000004</v>
      </c>
      <c r="P123" s="13">
        <f t="shared" si="87"/>
        <v>78.232360111376309</v>
      </c>
      <c r="Q123" s="20">
        <f t="shared" si="107"/>
        <v>717.74703386064709</v>
      </c>
      <c r="R123" s="59">
        <f t="shared" si="55"/>
        <v>1005.4677808990521</v>
      </c>
      <c r="S123" s="59">
        <f ca="1">AVERAGE(OFFSET($R$3,0,0,'Données projet'!$E$9+1,1))-AVERAGE(OFFSET($H$3,0,0,'Données projet'!$E$9+1,1))</f>
        <v>441.35963046694803</v>
      </c>
      <c r="T123" s="59">
        <f t="shared" si="88"/>
        <v>620.99339242993983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1.7784707250340401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1.7784707250340401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68.469294646837724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213.00000000000003</v>
      </c>
      <c r="AJ123" s="13">
        <f>AI123*VLOOKUP('Données projet'!$B$10,Paramètres!$A$1:$I$89,3,0)*VLOOKUP('Données projet'!$B$10,Paramètres!$A$1:$I$89,5,0)</f>
        <v>186.07680000000005</v>
      </c>
      <c r="AK123" s="13">
        <f t="shared" si="89"/>
        <v>46.671538591528673</v>
      </c>
      <c r="AL123" s="20">
        <f t="shared" si="58"/>
        <v>405.37002304691242</v>
      </c>
      <c r="AM123" s="59">
        <f t="shared" si="59"/>
        <v>693.09077008531744</v>
      </c>
      <c r="AN123" s="59">
        <f ca="1">AVERAGE(OFFSET($AM$3,0,0,'Données projet'!$E$10+1,1))-AVERAGE(OFFSET($H$3,0,0,'Données projet'!$E$10+1,1))</f>
        <v>273.89085939326111</v>
      </c>
      <c r="AO123" s="59">
        <f t="shared" si="90"/>
        <v>266.46247641705179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16.667822061763427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16.667822061763427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68.469294646837724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8.3369999999999997</v>
      </c>
      <c r="BD123" s="12">
        <f>IF('Données projet'!$A$88&gt;35,BD122+BC123-BL122,IF(A123&lt;'Données projet'!$A$88,$BA$205^A123,IF(A123='Données projet'!$A$88,'Données projet'!$B$88,BD122+BC123-BL122)))</f>
        <v>418.51200000000011</v>
      </c>
      <c r="BE123" s="13">
        <f>BD123*VLOOKUP('Données projet'!$B$11,Paramètres!$A$1:$I$89,3,0)*VLOOKUP('Données projet'!$B$11,Paramètres!$A$1:$I$89,5,0)</f>
        <v>398.25601920000014</v>
      </c>
      <c r="BF123" s="13">
        <f t="shared" si="91"/>
        <v>91.42301001526657</v>
      </c>
      <c r="BG123" s="20">
        <f t="shared" si="61"/>
        <v>852.85764254992284</v>
      </c>
      <c r="BH123" s="59">
        <f t="shared" si="62"/>
        <v>1140.5783895883278</v>
      </c>
      <c r="BI123" s="59">
        <f ca="1">AVERAGE(OFFSET($BH$3,0,0,'Données projet'!$E$11+1,1))-AVERAGE(OFFSET($H$3,0,0,'Données projet'!$E$11+1,1))</f>
        <v>674.33345465979289</v>
      </c>
      <c r="BJ123" s="59">
        <f t="shared" si="92"/>
        <v>206.09542990296671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103.22011662473908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103.22011662473908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68.469294646837724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8.3369999999999997</v>
      </c>
      <c r="BY123" s="12">
        <f>IF('Données projet'!$A$114&gt;35,BY122+BX123-CG122,IF(A123&lt;'Données projet'!$A$114,$BV$205^A123,IF(A123='Données projet'!$A$114,'Données projet'!$B$114,BY122+BX123-CG122)))</f>
        <v>418.51200000000011</v>
      </c>
      <c r="BZ123" s="13">
        <f>BY123*VLOOKUP('Données projet'!$B$12,Paramètres!$A$1:$I$89,3,0)*VLOOKUP('Données projet'!$B$12,Paramètres!$A$1:$I$89,5,0)</f>
        <v>476.6014656000001</v>
      </c>
      <c r="CA123" s="13">
        <f t="shared" si="93"/>
        <v>107.14456670975576</v>
      </c>
      <c r="CB123" s="20">
        <f t="shared" si="64"/>
        <v>1016.6910062728247</v>
      </c>
      <c r="CC123" s="59">
        <f t="shared" si="65"/>
        <v>1304.4117533112296</v>
      </c>
      <c r="CD123" s="59">
        <f ca="1">AVERAGE(OFFSET($CC$3,0,0,'Données projet'!$E$12+1,1))-AVERAGE(OFFSET($H$3,0,0,'Données projet'!$E$12+1,1))</f>
        <v>792.99561449396947</v>
      </c>
      <c r="CE123" s="59">
        <f t="shared" si="94"/>
        <v>236.67982295656702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123.5257133378025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123.5257133378025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68.469294646837724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8.3369999999999997</v>
      </c>
      <c r="CT123" s="12">
        <f>IF('Données projet'!$A$140&gt;35,CT122+CS123-DB122,IF(A123&lt;'Données projet'!$A$140,$CQ$205^A123,IF(A123='Données projet'!$A$140,'Données projet'!$B$140,CT122+CS123-DB122)))</f>
        <v>418.51200000000011</v>
      </c>
      <c r="CU123" s="17">
        <f>CT123*VLOOKUP('Données projet'!$B$13,Paramètres!$A$1:$I$89,3,0)*VLOOKUP('Données projet'!$B$13,Paramètres!$A$1:$I$89,5,0)</f>
        <v>457.01510400000006</v>
      </c>
      <c r="CV123" s="13">
        <f t="shared" si="95"/>
        <v>103.24444686258714</v>
      </c>
      <c r="CW123" s="20">
        <f t="shared" si="67"/>
        <v>975.78538441900582</v>
      </c>
      <c r="CX123" s="59">
        <f t="shared" si="68"/>
        <v>1263.5061314574109</v>
      </c>
      <c r="CY123" s="59">
        <f ca="1">AVERAGE(OFFSET($CX$3,0,0,'Données projet'!$E$13+1,1))-AVERAGE(OFFSET($H$3,0,0,'Données projet'!$E$13+1,1))</f>
        <v>763.36868301262712</v>
      </c>
      <c r="CZ123" s="59">
        <f t="shared" si="96"/>
        <v>229.04531240965548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118.4493141595366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118.4493141595366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68.469294646837724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259.99999999999983</v>
      </c>
      <c r="DP123" s="17">
        <f>DO123*VLOOKUP('Données projet'!$B$14,Paramètres!$A$1:$I$89,3,0)*VLOOKUP('Données projet'!$B$14,Paramètres!$A$1:$I$89,5,0)</f>
        <v>227.13599999999985</v>
      </c>
      <c r="DQ123" s="13">
        <f t="shared" si="97"/>
        <v>55.662966886685133</v>
      </c>
      <c r="DR123" s="20">
        <f t="shared" si="70"/>
        <v>492.5415339943097</v>
      </c>
      <c r="DS123" s="59">
        <f t="shared" si="71"/>
        <v>780.26228103271478</v>
      </c>
      <c r="DT123" s="59">
        <f ca="1">AVERAGE(OFFSET($DS$3,0,0,'Données projet'!$E$14+1,1))-AVERAGE(OFFSET($H$3,0,0,'Données projet'!$E$14+1,1))</f>
        <v>396.6970447595329</v>
      </c>
      <c r="DU123" s="59">
        <f t="shared" si="98"/>
        <v>369.61271293069467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43.05557861402476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43.05557861402476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68.469294646837724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243</v>
      </c>
      <c r="EK123" s="17">
        <f>EJ123*VLOOKUP('Données projet'!$B$15,Paramètres!$A$1:$I$89,3,0)*VLOOKUP('Données projet'!$B$15,Paramètres!$A$1:$I$89,5,0)</f>
        <v>253.98360000000002</v>
      </c>
      <c r="EL123" s="13">
        <f t="shared" si="99"/>
        <v>61.438182405444294</v>
      </c>
      <c r="EM123" s="20">
        <f t="shared" si="73"/>
        <v>549.35960435614891</v>
      </c>
      <c r="EN123" s="59">
        <f t="shared" si="74"/>
        <v>837.08035139455387</v>
      </c>
      <c r="EO123" s="59">
        <f ca="1">AVERAGE(OFFSET($EN$3,0,0,'Données projet'!$E$15+1,1))-AVERAGE(OFFSET($H$3,0,0,'Données projet'!$E$15+1,1))</f>
        <v>431.09356354216391</v>
      </c>
      <c r="EP123" s="59">
        <f t="shared" si="100"/>
        <v>386.91437941921049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45.199426814648419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45.199426814648419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68.469294646837724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>
        <f>VLOOKUP(A123,'Données projet'!$A$217:$I$237,2,0)</f>
        <v>565</v>
      </c>
      <c r="FC123" s="12">
        <f>VLOOKUP(A123,'Données projet'!$A$217:$I$237,9,0)</f>
        <v>10.118000000000006</v>
      </c>
      <c r="FD123" s="12">
        <f t="array" ref="FD123">INDEX(FC:FC,MIN(IF(ISNUMBER(FC123:FC319),ROW(FC123:FC319),"")))</f>
        <v>10.118000000000006</v>
      </c>
      <c r="FE123" s="12">
        <f>IF('Données projet'!$A$218&gt;35,FE122+FD123-FM122,IF(A123&lt;'Données projet'!$A$218,$FB$205^A123,IF(A123='Données projet'!$A$218,'Données projet'!$B$218,FE122+FD123-FM122)))</f>
        <v>564.99999999999977</v>
      </c>
      <c r="FF123" s="17">
        <f>FE123*VLOOKUP('Données projet'!$B$16,Paramètres!$A$1:$I$89,3,0)*VLOOKUP('Données projet'!$B$16,Paramètres!$A$1:$I$89,5,0)</f>
        <v>379.00199999999984</v>
      </c>
      <c r="FG123" s="13">
        <f t="shared" si="101"/>
        <v>87.506375502539441</v>
      </c>
      <c r="FH123" s="20">
        <f t="shared" si="76"/>
        <v>812.5020873335892</v>
      </c>
      <c r="FI123" s="59">
        <f t="shared" si="77"/>
        <v>1100.2228343719942</v>
      </c>
      <c r="FJ123" s="59">
        <f ca="1">AVERAGE(OFFSET($FI$3,0,0,'Données projet'!$E$16+1,1))-AVERAGE(OFFSET($H$3,0,0,'Données projet'!$E$16+1,1))</f>
        <v>552.1327469597087</v>
      </c>
      <c r="FK123" s="59">
        <f t="shared" si="102"/>
        <v>208.33496548935977</v>
      </c>
      <c r="FL123" s="15">
        <f>IF(ISNA(VLOOKUP(A123,'Données projet'!$A$217:$I$237,3,0)),0,VLOOKUP(A123,'Données projet'!$A$217:$I$237,3,0))</f>
        <v>11</v>
      </c>
      <c r="FM123" s="15">
        <f>IF(ISNA(VLOOKUP(A123,'Données projet'!$A$217:$I$237,4,0)),0,VLOOKUP(A123,'Données projet'!$A$217:$I$237,4,0))</f>
        <v>60.46</v>
      </c>
      <c r="FN123" s="16">
        <f>IF(ISNA(VLOOKUP(A123,'Données projet'!$A$217:$I$237,5,0)),0%,VLOOKUP(A123,'Données projet'!$A$217:$I$237,5,0)*VLOOKUP('Données projet'!$B$16,Paramètres!$A$1:$I$89,7,0))</f>
        <v>0.53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133.28881289182351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133.28881289182351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68.469294646837724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4.7800000000008822</v>
      </c>
      <c r="GA123" s="17">
        <f>FZ123*VLOOKUP('Données projet'!$B$17,Paramètres!$A$1:$I$89,3,0)*VLOOKUP('Données projet'!$B$17,Paramètres!$A$1:$I$89,5,0)</f>
        <v>2.2370400000004129</v>
      </c>
      <c r="GB123" s="13">
        <f t="shared" si="103"/>
        <v>0.9386934556823372</v>
      </c>
      <c r="GC123" s="20">
        <f t="shared" si="79"/>
        <v>5.5310691019807896</v>
      </c>
      <c r="GD123" s="59">
        <f t="shared" si="80"/>
        <v>293.25181614038581</v>
      </c>
      <c r="GE123" s="59">
        <f ca="1">AVERAGE(OFFSET($GD$3,0,0,'Données projet'!$E$17+1,1))-AVERAGE(OFFSET($H$3,0,0,'Données projet'!$E$17+1,1))</f>
        <v>337.47103484642059</v>
      </c>
      <c r="GF123" s="59">
        <f t="shared" si="104"/>
        <v>252.98767501756402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225.30250908786908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225.30250908786908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68.469294646837724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2.5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9.1666666666666661</v>
      </c>
      <c r="H124" s="66">
        <f t="shared" si="56"/>
        <v>220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68.495848962570591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369.00000000000011</v>
      </c>
      <c r="O124" s="13">
        <f>N124*VLOOKUP('Données projet'!$B$9,Paramètres!$A$1:$I$89,3,0)*VLOOKUP('Données projet'!$B$9,Paramètres!$A$1:$I$89,5,0)</f>
        <v>333.87120000000004</v>
      </c>
      <c r="P124" s="13">
        <f t="shared" si="87"/>
        <v>78.232360111376309</v>
      </c>
      <c r="Q124" s="20">
        <f t="shared" si="107"/>
        <v>717.74703386064709</v>
      </c>
      <c r="R124" s="59">
        <f t="shared" si="55"/>
        <v>1005.5651467234059</v>
      </c>
      <c r="S124" s="59">
        <f ca="1">AVERAGE(OFFSET($R$3,0,0,'Données projet'!$E$9+1,1))-AVERAGE(OFFSET($H$3,0,0,'Données projet'!$E$9+1,1))</f>
        <v>441.35963046694803</v>
      </c>
      <c r="T124" s="59">
        <f t="shared" si="88"/>
        <v>620.99339242993983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1.7435959988761538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1.7435959988761538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68.495848962570591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213.00000000000003</v>
      </c>
      <c r="AJ124" s="13">
        <f>AI124*VLOOKUP('Données projet'!$B$10,Paramètres!$A$1:$I$89,3,0)*VLOOKUP('Données projet'!$B$10,Paramètres!$A$1:$I$89,5,0)</f>
        <v>186.07680000000005</v>
      </c>
      <c r="AK124" s="13">
        <f t="shared" si="89"/>
        <v>46.671538591528673</v>
      </c>
      <c r="AL124" s="20">
        <f t="shared" si="58"/>
        <v>405.37002304691242</v>
      </c>
      <c r="AM124" s="59">
        <f t="shared" si="59"/>
        <v>693.18813590967125</v>
      </c>
      <c r="AN124" s="59">
        <f ca="1">AVERAGE(OFFSET($AM$3,0,0,'Données projet'!$E$10+1,1))-AVERAGE(OFFSET($H$3,0,0,'Données projet'!$E$10+1,1))</f>
        <v>273.89085939326111</v>
      </c>
      <c r="AO124" s="59">
        <f t="shared" si="90"/>
        <v>266.46247641705179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16.340976237499859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16.340976237499859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68.495848962570591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8.3369999999999997</v>
      </c>
      <c r="BD124" s="12">
        <f>IF('Données projet'!$A$88&gt;35,BD123+BC124-BL123,IF(A124&lt;'Données projet'!$A$88,$BA$205^A124,IF(A124='Données projet'!$A$88,'Données projet'!$B$88,BD123+BC124-BL123)))</f>
        <v>426.8490000000001</v>
      </c>
      <c r="BE124" s="13">
        <f>BD124*VLOOKUP('Données projet'!$B$11,Paramètres!$A$1:$I$89,3,0)*VLOOKUP('Données projet'!$B$11,Paramètres!$A$1:$I$89,5,0)</f>
        <v>406.18950840000008</v>
      </c>
      <c r="BF124" s="13">
        <f t="shared" si="91"/>
        <v>93.030369451717448</v>
      </c>
      <c r="BG124" s="20">
        <f t="shared" si="61"/>
        <v>869.47462059174131</v>
      </c>
      <c r="BH124" s="59">
        <f t="shared" si="62"/>
        <v>1157.2927334545002</v>
      </c>
      <c r="BI124" s="59">
        <f ca="1">AVERAGE(OFFSET($BH$3,0,0,'Données projet'!$E$11+1,1))-AVERAGE(OFFSET($H$3,0,0,'Données projet'!$E$11+1,1))</f>
        <v>674.33345465979289</v>
      </c>
      <c r="BJ124" s="59">
        <f t="shared" si="92"/>
        <v>206.09542990296671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101.1960330957825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101.1960330957825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68.495848962570591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8.3369999999999997</v>
      </c>
      <c r="BY124" s="12">
        <f>IF('Données projet'!$A$114&gt;35,BY123+BX124-CG123,IF(A124&lt;'Données projet'!$A$114,$BV$205^A124,IF(A124='Données projet'!$A$114,'Données projet'!$B$114,BY123+BX124-CG123)))</f>
        <v>426.8490000000001</v>
      </c>
      <c r="BZ124" s="13">
        <f>BY124*VLOOKUP('Données projet'!$B$12,Paramètres!$A$1:$I$89,3,0)*VLOOKUP('Données projet'!$B$12,Paramètres!$A$1:$I$89,5,0)</f>
        <v>486.09564120000016</v>
      </c>
      <c r="CA124" s="13">
        <f t="shared" si="93"/>
        <v>109.02833569019732</v>
      </c>
      <c r="CB124" s="20">
        <f t="shared" si="64"/>
        <v>1036.5075930837606</v>
      </c>
      <c r="CC124" s="59">
        <f t="shared" si="65"/>
        <v>1324.3257059465195</v>
      </c>
      <c r="CD124" s="59">
        <f ca="1">AVERAGE(OFFSET($CC$3,0,0,'Données projet'!$E$12+1,1))-AVERAGE(OFFSET($H$3,0,0,'Données projet'!$E$12+1,1))</f>
        <v>792.99561449396947</v>
      </c>
      <c r="CE124" s="59">
        <f t="shared" si="94"/>
        <v>236.67982295656702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121.1034494424938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121.1034494424938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68.495848962570591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8.3369999999999997</v>
      </c>
      <c r="CT124" s="12">
        <f>IF('Données projet'!$A$140&gt;35,CT123+CS124-DB123,IF(A124&lt;'Données projet'!$A$140,$CQ$205^A124,IF(A124='Données projet'!$A$140,'Données projet'!$B$140,CT123+CS124-DB123)))</f>
        <v>426.8490000000001</v>
      </c>
      <c r="CU124" s="17">
        <f>CT124*VLOOKUP('Données projet'!$B$13,Paramètres!$A$1:$I$89,3,0)*VLOOKUP('Données projet'!$B$13,Paramètres!$A$1:$I$89,5,0)</f>
        <v>466.11910800000015</v>
      </c>
      <c r="CV124" s="13">
        <f t="shared" si="95"/>
        <v>105.0596456391098</v>
      </c>
      <c r="CW124" s="20">
        <f t="shared" si="67"/>
        <v>994.80299592144968</v>
      </c>
      <c r="CX124" s="59">
        <f t="shared" si="68"/>
        <v>1282.6211087842084</v>
      </c>
      <c r="CY124" s="59">
        <f ca="1">AVERAGE(OFFSET($CX$3,0,0,'Données projet'!$E$13+1,1))-AVERAGE(OFFSET($H$3,0,0,'Données projet'!$E$13+1,1))</f>
        <v>763.36868301262712</v>
      </c>
      <c r="CZ124" s="59">
        <f t="shared" si="96"/>
        <v>229.04531240965548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116.12659535581592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116.12659535581592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68.495848962570591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259.99999999999983</v>
      </c>
      <c r="DP124" s="17">
        <f>DO124*VLOOKUP('Données projet'!$B$14,Paramètres!$A$1:$I$89,3,0)*VLOOKUP('Données projet'!$B$14,Paramètres!$A$1:$I$89,5,0)</f>
        <v>227.13599999999985</v>
      </c>
      <c r="DQ124" s="13">
        <f t="shared" si="97"/>
        <v>55.662966886685133</v>
      </c>
      <c r="DR124" s="20">
        <f t="shared" si="70"/>
        <v>492.5415339943097</v>
      </c>
      <c r="DS124" s="59">
        <f t="shared" si="71"/>
        <v>780.35964685706858</v>
      </c>
      <c r="DT124" s="59">
        <f ca="1">AVERAGE(OFFSET($DS$3,0,0,'Données projet'!$E$14+1,1))-AVERAGE(OFFSET($H$3,0,0,'Données projet'!$E$14+1,1))</f>
        <v>396.6970447595329</v>
      </c>
      <c r="DU124" s="59">
        <f t="shared" si="98"/>
        <v>369.61271293069467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42.2112849787136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42.2112849787136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68.495848962570591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243</v>
      </c>
      <c r="EK124" s="17">
        <f>EJ124*VLOOKUP('Données projet'!$B$15,Paramètres!$A$1:$I$89,3,0)*VLOOKUP('Données projet'!$B$15,Paramètres!$A$1:$I$89,5,0)</f>
        <v>253.98360000000002</v>
      </c>
      <c r="EL124" s="13">
        <f t="shared" si="99"/>
        <v>61.438182405444294</v>
      </c>
      <c r="EM124" s="20">
        <f t="shared" si="73"/>
        <v>549.35960435614891</v>
      </c>
      <c r="EN124" s="59">
        <f t="shared" si="74"/>
        <v>837.17771721890767</v>
      </c>
      <c r="EO124" s="59">
        <f ca="1">AVERAGE(OFFSET($EN$3,0,0,'Données projet'!$E$15+1,1))-AVERAGE(OFFSET($H$3,0,0,'Données projet'!$E$15+1,1))</f>
        <v>431.09356354216391</v>
      </c>
      <c r="EP124" s="59">
        <f t="shared" si="100"/>
        <v>386.91437941921049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44.313093623741317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44.313093623741317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68.495848962570591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10.186999999999994</v>
      </c>
      <c r="FE124" s="12">
        <f>IF('Données projet'!$A$218&gt;35,FE123+FD124-FM123,IF(A124&lt;'Données projet'!$A$218,$FB$205^A124,IF(A124='Données projet'!$A$218,'Données projet'!$B$218,FE123+FD124-FM123)))</f>
        <v>514.72699999999975</v>
      </c>
      <c r="FF124" s="17">
        <f>FE124*VLOOKUP('Données projet'!$B$16,Paramètres!$A$1:$I$89,3,0)*VLOOKUP('Données projet'!$B$16,Paramètres!$A$1:$I$89,5,0)</f>
        <v>345.27887159999983</v>
      </c>
      <c r="FG124" s="13">
        <f t="shared" si="101"/>
        <v>80.589614834476791</v>
      </c>
      <c r="FH124" s="20">
        <f t="shared" si="76"/>
        <v>741.72094720671339</v>
      </c>
      <c r="FI124" s="59">
        <f t="shared" si="77"/>
        <v>1029.5390600694723</v>
      </c>
      <c r="FJ124" s="59">
        <f ca="1">AVERAGE(OFFSET($FI$3,0,0,'Données projet'!$E$16+1,1))-AVERAGE(OFFSET($H$3,0,0,'Données projet'!$E$16+1,1))</f>
        <v>552.1327469597087</v>
      </c>
      <c r="FK124" s="59">
        <f t="shared" si="102"/>
        <v>208.33496548935977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130.67510056916319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130.67510056916319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68.495848962570591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4.7800000000008822</v>
      </c>
      <c r="GA124" s="17">
        <f>FZ124*VLOOKUP('Données projet'!$B$17,Paramètres!$A$1:$I$89,3,0)*VLOOKUP('Données projet'!$B$17,Paramètres!$A$1:$I$89,5,0)</f>
        <v>2.2370400000004129</v>
      </c>
      <c r="GB124" s="13">
        <f t="shared" si="103"/>
        <v>0.9386934556823372</v>
      </c>
      <c r="GC124" s="20">
        <f t="shared" si="79"/>
        <v>5.5310691019807896</v>
      </c>
      <c r="GD124" s="59">
        <f t="shared" si="80"/>
        <v>293.34918196473961</v>
      </c>
      <c r="GE124" s="59">
        <f ca="1">AVERAGE(OFFSET($GD$3,0,0,'Données projet'!$E$17+1,1))-AVERAGE(OFFSET($H$3,0,0,'Données projet'!$E$17+1,1))</f>
        <v>337.47103484642059</v>
      </c>
      <c r="GF124" s="59">
        <f t="shared" si="104"/>
        <v>252.98767501756402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220.88446430561731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220.88446430561731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68.495848962570591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2.5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9.1666666666666661</v>
      </c>
      <c r="H125" s="66">
        <f t="shared" si="56"/>
        <v>220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68.521942620292066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369.00000000000011</v>
      </c>
      <c r="O125" s="13">
        <f>N125*VLOOKUP('Données projet'!$B$9,Paramètres!$A$1:$I$89,3,0)*VLOOKUP('Données projet'!$B$9,Paramètres!$A$1:$I$89,5,0)</f>
        <v>333.87120000000004</v>
      </c>
      <c r="P125" s="13">
        <f t="shared" si="87"/>
        <v>78.232360111376309</v>
      </c>
      <c r="Q125" s="20">
        <f t="shared" si="107"/>
        <v>717.74703386064709</v>
      </c>
      <c r="R125" s="59">
        <f t="shared" si="55"/>
        <v>1005.6608234683847</v>
      </c>
      <c r="S125" s="59">
        <f ca="1">AVERAGE(OFFSET($R$3,0,0,'Données projet'!$E$9+1,1))-AVERAGE(OFFSET($H$3,0,0,'Données projet'!$E$9+1,1))</f>
        <v>441.35963046694803</v>
      </c>
      <c r="T125" s="59">
        <f t="shared" si="88"/>
        <v>620.99339242993983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1.7094051448267409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1.7094051448267409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68.521942620292066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213.00000000000003</v>
      </c>
      <c r="AJ125" s="13">
        <f>AI125*VLOOKUP('Données projet'!$B$10,Paramètres!$A$1:$I$89,3,0)*VLOOKUP('Données projet'!$B$10,Paramètres!$A$1:$I$89,5,0)</f>
        <v>186.07680000000005</v>
      </c>
      <c r="AK125" s="13">
        <f t="shared" si="89"/>
        <v>46.671538591528673</v>
      </c>
      <c r="AL125" s="20">
        <f t="shared" si="58"/>
        <v>405.37002304691242</v>
      </c>
      <c r="AM125" s="59">
        <f t="shared" si="59"/>
        <v>693.28381265464998</v>
      </c>
      <c r="AN125" s="59">
        <f ca="1">AVERAGE(OFFSET($AM$3,0,0,'Données projet'!$E$10+1,1))-AVERAGE(OFFSET($H$3,0,0,'Données projet'!$E$10+1,1))</f>
        <v>273.89085939326111</v>
      </c>
      <c r="AO125" s="59">
        <f t="shared" si="90"/>
        <v>266.46247641705179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16.020539660493831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16.020539660493831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68.521942620292066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8.3369999999999997</v>
      </c>
      <c r="BD125" s="12">
        <f>IF('Données projet'!$A$88&gt;35,BD124+BC125-BL124,IF(A125&lt;'Données projet'!$A$88,$BA$205^A125,IF(A125='Données projet'!$A$88,'Données projet'!$B$88,BD124+BC125-BL124)))</f>
        <v>435.18600000000009</v>
      </c>
      <c r="BE125" s="13">
        <f>BD125*VLOOKUP('Données projet'!$B$11,Paramètres!$A$1:$I$89,3,0)*VLOOKUP('Données projet'!$B$11,Paramètres!$A$1:$I$89,5,0)</f>
        <v>414.12299760000008</v>
      </c>
      <c r="BF125" s="13">
        <f t="shared" si="91"/>
        <v>94.634078516170817</v>
      </c>
      <c r="BG125" s="20">
        <f t="shared" si="61"/>
        <v>886.08524090233095</v>
      </c>
      <c r="BH125" s="59">
        <f t="shared" si="62"/>
        <v>1173.9990305100685</v>
      </c>
      <c r="BI125" s="59">
        <f ca="1">AVERAGE(OFFSET($BH$3,0,0,'Données projet'!$E$11+1,1))-AVERAGE(OFFSET($H$3,0,0,'Données projet'!$E$11+1,1))</f>
        <v>674.33345465979289</v>
      </c>
      <c r="BJ125" s="59">
        <f t="shared" si="92"/>
        <v>206.09542990296671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99.211640610259707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99.211640610259707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68.521942620292066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8.3369999999999997</v>
      </c>
      <c r="BY125" s="12">
        <f>IF('Données projet'!$A$114&gt;35,BY124+BX125-CG124,IF(A125&lt;'Données projet'!$A$114,$BV$205^A125,IF(A125='Données projet'!$A$114,'Données projet'!$B$114,BY124+BX125-CG124)))</f>
        <v>435.18600000000009</v>
      </c>
      <c r="BZ125" s="13">
        <f>BY125*VLOOKUP('Données projet'!$B$12,Paramètres!$A$1:$I$89,3,0)*VLOOKUP('Données projet'!$B$12,Paramètres!$A$1:$I$89,5,0)</f>
        <v>495.58981680000016</v>
      </c>
      <c r="CA125" s="13">
        <f t="shared" si="93"/>
        <v>110.90782656246975</v>
      </c>
      <c r="CB125" s="20">
        <f t="shared" si="64"/>
        <v>1056.3167288563018</v>
      </c>
      <c r="CC125" s="59">
        <f t="shared" si="65"/>
        <v>1344.2305184640393</v>
      </c>
      <c r="CD125" s="59">
        <f ca="1">AVERAGE(OFFSET($CC$3,0,0,'Données projet'!$E$12+1,1))-AVERAGE(OFFSET($H$3,0,0,'Données projet'!$E$12+1,1))</f>
        <v>792.99561449396947</v>
      </c>
      <c r="CE125" s="59">
        <f t="shared" si="94"/>
        <v>236.67982295656702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118.72868466473702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118.72868466473702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68.521942620292066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8.3369999999999997</v>
      </c>
      <c r="CT125" s="12">
        <f>IF('Données projet'!$A$140&gt;35,CT124+CS125-DB124,IF(A125&lt;'Données projet'!$A$140,$CQ$205^A125,IF(A125='Données projet'!$A$140,'Données projet'!$B$140,CT124+CS125-DB124)))</f>
        <v>435.18600000000009</v>
      </c>
      <c r="CU125" s="17">
        <f>CT125*VLOOKUP('Données projet'!$B$13,Paramètres!$A$1:$I$89,3,0)*VLOOKUP('Données projet'!$B$13,Paramètres!$A$1:$I$89,5,0)</f>
        <v>475.22311200000013</v>
      </c>
      <c r="CV125" s="13">
        <f t="shared" si="95"/>
        <v>106.87072203290131</v>
      </c>
      <c r="CW125" s="20">
        <f t="shared" si="67"/>
        <v>1013.8134276073032</v>
      </c>
      <c r="CX125" s="59">
        <f t="shared" si="68"/>
        <v>1301.7272172150408</v>
      </c>
      <c r="CY125" s="59">
        <f ca="1">AVERAGE(OFFSET($CX$3,0,0,'Données projet'!$E$13+1,1))-AVERAGE(OFFSET($H$3,0,0,'Données projet'!$E$13+1,1))</f>
        <v>763.36868301262712</v>
      </c>
      <c r="CZ125" s="59">
        <f t="shared" si="96"/>
        <v>229.04531240965548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113.84942365111763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113.84942365111763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68.521942620292066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259.99999999999983</v>
      </c>
      <c r="DP125" s="17">
        <f>DO125*VLOOKUP('Données projet'!$B$14,Paramètres!$A$1:$I$89,3,0)*VLOOKUP('Données projet'!$B$14,Paramètres!$A$1:$I$89,5,0)</f>
        <v>227.13599999999985</v>
      </c>
      <c r="DQ125" s="13">
        <f t="shared" si="97"/>
        <v>55.662966886685133</v>
      </c>
      <c r="DR125" s="20">
        <f t="shared" si="70"/>
        <v>492.5415339943097</v>
      </c>
      <c r="DS125" s="59">
        <f t="shared" si="71"/>
        <v>780.4553236020472</v>
      </c>
      <c r="DT125" s="59">
        <f ca="1">AVERAGE(OFFSET($DS$3,0,0,'Données projet'!$E$14+1,1))-AVERAGE(OFFSET($H$3,0,0,'Données projet'!$E$14+1,1))</f>
        <v>396.6970447595329</v>
      </c>
      <c r="DU125" s="59">
        <f t="shared" si="98"/>
        <v>369.61271293069467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41.38354742662262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41.38354742662262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68.521942620292066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243</v>
      </c>
      <c r="EK125" s="17">
        <f>EJ125*VLOOKUP('Données projet'!$B$15,Paramètres!$A$1:$I$89,3,0)*VLOOKUP('Données projet'!$B$15,Paramètres!$A$1:$I$89,5,0)</f>
        <v>253.98360000000002</v>
      </c>
      <c r="EL125" s="13">
        <f t="shared" si="99"/>
        <v>61.438182405444294</v>
      </c>
      <c r="EM125" s="20">
        <f t="shared" si="73"/>
        <v>549.35960435614891</v>
      </c>
      <c r="EN125" s="59">
        <f t="shared" si="74"/>
        <v>837.27339396388652</v>
      </c>
      <c r="EO125" s="59">
        <f ca="1">AVERAGE(OFFSET($EN$3,0,0,'Données projet'!$E$15+1,1))-AVERAGE(OFFSET($H$3,0,0,'Données projet'!$E$15+1,1))</f>
        <v>431.09356354216391</v>
      </c>
      <c r="EP125" s="59">
        <f t="shared" si="100"/>
        <v>386.91437941921049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43.444140886098033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43.444140886098033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68.521942620292066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10.186999999999994</v>
      </c>
      <c r="FE125" s="12">
        <f>IF('Données projet'!$A$218&gt;35,FE124+FD125-FM124,IF(A125&lt;'Données projet'!$A$218,$FB$205^A125,IF(A125='Données projet'!$A$218,'Données projet'!$B$218,FE124+FD125-FM124)))</f>
        <v>524.91399999999976</v>
      </c>
      <c r="FF125" s="17">
        <f>FE125*VLOOKUP('Données projet'!$B$16,Paramètres!$A$1:$I$89,3,0)*VLOOKUP('Données projet'!$B$16,Paramètres!$A$1:$I$89,5,0)</f>
        <v>352.11231119999985</v>
      </c>
      <c r="FG125" s="13">
        <f t="shared" si="101"/>
        <v>81.99730561975413</v>
      </c>
      <c r="FH125" s="20">
        <f t="shared" si="76"/>
        <v>756.07424929440469</v>
      </c>
      <c r="FI125" s="59">
        <f t="shared" si="77"/>
        <v>1043.9880389021423</v>
      </c>
      <c r="FJ125" s="59">
        <f ca="1">AVERAGE(OFFSET($FI$3,0,0,'Données projet'!$E$16+1,1))-AVERAGE(OFFSET($H$3,0,0,'Données projet'!$E$16+1,1))</f>
        <v>552.1327469597087</v>
      </c>
      <c r="FK125" s="59">
        <f t="shared" si="102"/>
        <v>208.33496548935977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128.11264155094312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128.11264155094312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68.521942620292066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4.7800000000008822</v>
      </c>
      <c r="GA125" s="17">
        <f>FZ125*VLOOKUP('Données projet'!$B$17,Paramètres!$A$1:$I$89,3,0)*VLOOKUP('Données projet'!$B$17,Paramètres!$A$1:$I$89,5,0)</f>
        <v>2.2370400000004129</v>
      </c>
      <c r="GB125" s="13">
        <f t="shared" si="103"/>
        <v>0.9386934556823372</v>
      </c>
      <c r="GC125" s="20">
        <f t="shared" si="79"/>
        <v>5.5310691019807896</v>
      </c>
      <c r="GD125" s="59">
        <f t="shared" si="80"/>
        <v>293.44485870971835</v>
      </c>
      <c r="GE125" s="59">
        <f ca="1">AVERAGE(OFFSET($GD$3,0,0,'Données projet'!$E$17+1,1))-AVERAGE(OFFSET($H$3,0,0,'Données projet'!$E$17+1,1))</f>
        <v>337.47103484642059</v>
      </c>
      <c r="GF125" s="59">
        <f t="shared" si="104"/>
        <v>252.98767501756402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216.55305468680427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216.55305468680427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68.521942620292066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2.5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9.1666666666666661</v>
      </c>
      <c r="H126" s="66">
        <f t="shared" si="56"/>
        <v>220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68.547583611388731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369.00000000000011</v>
      </c>
      <c r="O126" s="13">
        <f>N126*VLOOKUP('Données projet'!$B$9,Paramètres!$A$1:$I$89,3,0)*VLOOKUP('Données projet'!$B$9,Paramètres!$A$1:$I$89,5,0)</f>
        <v>333.87120000000004</v>
      </c>
      <c r="P126" s="13">
        <f t="shared" si="87"/>
        <v>78.232360111376309</v>
      </c>
      <c r="Q126" s="20">
        <f t="shared" si="107"/>
        <v>717.74703386064709</v>
      </c>
      <c r="R126" s="59">
        <f t="shared" si="55"/>
        <v>1005.7548404357392</v>
      </c>
      <c r="S126" s="59">
        <f ca="1">AVERAGE(OFFSET($R$3,0,0,'Données projet'!$E$9+1,1))-AVERAGE(OFFSET($H$3,0,0,'Données projet'!$E$9+1,1))</f>
        <v>441.35963046694803</v>
      </c>
      <c r="T126" s="59">
        <f t="shared" si="88"/>
        <v>620.99339242993983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1.6758847525708753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1.6758847525708753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68.547583611388731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213.00000000000003</v>
      </c>
      <c r="AJ126" s="13">
        <f>AI126*VLOOKUP('Données projet'!$B$10,Paramètres!$A$1:$I$89,3,0)*VLOOKUP('Données projet'!$B$10,Paramètres!$A$1:$I$89,5,0)</f>
        <v>186.07680000000005</v>
      </c>
      <c r="AK126" s="13">
        <f t="shared" si="89"/>
        <v>46.671538591528673</v>
      </c>
      <c r="AL126" s="20">
        <f t="shared" si="58"/>
        <v>405.37002304691242</v>
      </c>
      <c r="AM126" s="59">
        <f t="shared" si="59"/>
        <v>693.37782962200447</v>
      </c>
      <c r="AN126" s="59">
        <f ca="1">AVERAGE(OFFSET($AM$3,0,0,'Données projet'!$E$10+1,1))-AVERAGE(OFFSET($H$3,0,0,'Données projet'!$E$10+1,1))</f>
        <v>273.89085939326111</v>
      </c>
      <c r="AO126" s="59">
        <f t="shared" si="90"/>
        <v>266.46247641705179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15.706386649315878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15.706386649315878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68.547583611388731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8.3369999999999997</v>
      </c>
      <c r="BD126" s="12">
        <f>IF('Données projet'!$A$88&gt;35,BD125+BC126-BL125,IF(A126&lt;'Données projet'!$A$88,$BA$205^A126,IF(A126='Données projet'!$A$88,'Données projet'!$B$88,BD125+BC126-BL125)))</f>
        <v>443.52300000000008</v>
      </c>
      <c r="BE126" s="13">
        <f>BD126*VLOOKUP('Données projet'!$B$11,Paramètres!$A$1:$I$89,3,0)*VLOOKUP('Données projet'!$B$11,Paramètres!$A$1:$I$89,5,0)</f>
        <v>422.05648680000002</v>
      </c>
      <c r="BF126" s="13">
        <f t="shared" si="91"/>
        <v>96.234215202646766</v>
      </c>
      <c r="BG126" s="20">
        <f t="shared" si="61"/>
        <v>902.68963932127645</v>
      </c>
      <c r="BH126" s="59">
        <f t="shared" si="62"/>
        <v>1190.6974458963684</v>
      </c>
      <c r="BI126" s="59">
        <f ca="1">AVERAGE(OFFSET($BH$3,0,0,'Données projet'!$E$11+1,1))-AVERAGE(OFFSET($H$3,0,0,'Données projet'!$E$11+1,1))</f>
        <v>674.33345465979289</v>
      </c>
      <c r="BJ126" s="59">
        <f t="shared" si="92"/>
        <v>206.09542990296671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97.266160851018114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97.266160851018114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68.547583611388731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8.3369999999999997</v>
      </c>
      <c r="BY126" s="12">
        <f>IF('Données projet'!$A$114&gt;35,BY125+BX126-CG125,IF(A126&lt;'Données projet'!$A$114,$BV$205^A126,IF(A126='Données projet'!$A$114,'Données projet'!$B$114,BY125+BX126-CG125)))</f>
        <v>443.52300000000008</v>
      </c>
      <c r="BZ126" s="13">
        <f>BY126*VLOOKUP('Données projet'!$B$12,Paramètres!$A$1:$I$89,3,0)*VLOOKUP('Données projet'!$B$12,Paramètres!$A$1:$I$89,5,0)</f>
        <v>505.08399240000011</v>
      </c>
      <c r="CA126" s="13">
        <f t="shared" si="93"/>
        <v>112.78313073283364</v>
      </c>
      <c r="CB126" s="20">
        <f t="shared" si="64"/>
        <v>1076.1185727896852</v>
      </c>
      <c r="CC126" s="59">
        <f t="shared" si="65"/>
        <v>1364.1263793647772</v>
      </c>
      <c r="CD126" s="59">
        <f ca="1">AVERAGE(OFFSET($CC$3,0,0,'Données projet'!$E$12+1,1))-AVERAGE(OFFSET($H$3,0,0,'Données projet'!$E$12+1,1))</f>
        <v>792.99561449396947</v>
      </c>
      <c r="CE126" s="59">
        <f t="shared" si="94"/>
        <v>236.67982295656702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116.40048757580855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116.40048757580855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68.547583611388731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8.3369999999999997</v>
      </c>
      <c r="CT126" s="12">
        <f>IF('Données projet'!$A$140&gt;35,CT125+CS126-DB125,IF(A126&lt;'Données projet'!$A$140,$CQ$205^A126,IF(A126='Données projet'!$A$140,'Données projet'!$B$140,CT125+CS126-DB125)))</f>
        <v>443.52300000000008</v>
      </c>
      <c r="CU126" s="17">
        <f>CT126*VLOOKUP('Données projet'!$B$13,Paramètres!$A$1:$I$89,3,0)*VLOOKUP('Données projet'!$B$13,Paramètres!$A$1:$I$89,5,0)</f>
        <v>484.3271160000001</v>
      </c>
      <c r="CV126" s="13">
        <f t="shared" si="95"/>
        <v>108.67776412298504</v>
      </c>
      <c r="CW126" s="20">
        <f t="shared" si="67"/>
        <v>1032.8168328808658</v>
      </c>
      <c r="CX126" s="59">
        <f t="shared" si="68"/>
        <v>1320.8246394559578</v>
      </c>
      <c r="CY126" s="59">
        <f ca="1">AVERAGE(OFFSET($CX$3,0,0,'Données projet'!$E$13+1,1))-AVERAGE(OFFSET($H$3,0,0,'Données projet'!$E$13+1,1))</f>
        <v>763.36868301262712</v>
      </c>
      <c r="CZ126" s="59">
        <f t="shared" si="96"/>
        <v>229.04531240965548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111.61690589461088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111.61690589461088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68.547583611388731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259.99999999999983</v>
      </c>
      <c r="DP126" s="17">
        <f>DO126*VLOOKUP('Données projet'!$B$14,Paramètres!$A$1:$I$89,3,0)*VLOOKUP('Données projet'!$B$14,Paramètres!$A$1:$I$89,5,0)</f>
        <v>227.13599999999985</v>
      </c>
      <c r="DQ126" s="13">
        <f t="shared" si="97"/>
        <v>55.662966886685133</v>
      </c>
      <c r="DR126" s="20">
        <f t="shared" si="70"/>
        <v>492.5415339943097</v>
      </c>
      <c r="DS126" s="59">
        <f t="shared" si="71"/>
        <v>780.54934056940169</v>
      </c>
      <c r="DT126" s="59">
        <f ca="1">AVERAGE(OFFSET($DS$3,0,0,'Données projet'!$E$14+1,1))-AVERAGE(OFFSET($H$3,0,0,'Données projet'!$E$14+1,1))</f>
        <v>396.6970447595329</v>
      </c>
      <c r="DU126" s="59">
        <f t="shared" si="98"/>
        <v>369.61271293069467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40.572041303058093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40.572041303058093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68.547583611388731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243</v>
      </c>
      <c r="EK126" s="17">
        <f>EJ126*VLOOKUP('Données projet'!$B$15,Paramètres!$A$1:$I$89,3,0)*VLOOKUP('Données projet'!$B$15,Paramètres!$A$1:$I$89,5,0)</f>
        <v>253.98360000000002</v>
      </c>
      <c r="EL126" s="13">
        <f t="shared" si="99"/>
        <v>61.438182405444294</v>
      </c>
      <c r="EM126" s="20">
        <f t="shared" si="73"/>
        <v>549.35960435614891</v>
      </c>
      <c r="EN126" s="59">
        <f t="shared" si="74"/>
        <v>837.36741093124101</v>
      </c>
      <c r="EO126" s="59">
        <f ca="1">AVERAGE(OFFSET($EN$3,0,0,'Données projet'!$E$15+1,1))-AVERAGE(OFFSET($H$3,0,0,'Données projet'!$E$15+1,1))</f>
        <v>431.09356354216391</v>
      </c>
      <c r="EP126" s="59">
        <f t="shared" si="100"/>
        <v>386.91437941921049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42.592227781631102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42.592227781631102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68.547583611388731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10.186999999999994</v>
      </c>
      <c r="FE126" s="12">
        <f>IF('Données projet'!$A$218&gt;35,FE125+FD126-FM125,IF(A126&lt;'Données projet'!$A$218,$FB$205^A126,IF(A126='Données projet'!$A$218,'Données projet'!$B$218,FE125+FD126-FM125)))</f>
        <v>535.10099999999977</v>
      </c>
      <c r="FF126" s="17">
        <f>FE126*VLOOKUP('Données projet'!$B$16,Paramètres!$A$1:$I$89,3,0)*VLOOKUP('Données projet'!$B$16,Paramètres!$A$1:$I$89,5,0)</f>
        <v>358.94575079999987</v>
      </c>
      <c r="FG126" s="13">
        <f t="shared" si="101"/>
        <v>83.401819847101905</v>
      </c>
      <c r="FH126" s="20">
        <f t="shared" si="76"/>
        <v>770.4220188770355</v>
      </c>
      <c r="FI126" s="59">
        <f t="shared" si="77"/>
        <v>1058.4298254521275</v>
      </c>
      <c r="FJ126" s="59">
        <f ca="1">AVERAGE(OFFSET($FI$3,0,0,'Données projet'!$E$16+1,1))-AVERAGE(OFFSET($H$3,0,0,'Données projet'!$E$16+1,1))</f>
        <v>552.1327469597087</v>
      </c>
      <c r="FK126" s="59">
        <f t="shared" si="102"/>
        <v>208.33496548935977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125.60043079112469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125.60043079112469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68.547583611388731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4.7800000000008822</v>
      </c>
      <c r="GA126" s="17">
        <f>FZ126*VLOOKUP('Données projet'!$B$17,Paramètres!$A$1:$I$89,3,0)*VLOOKUP('Données projet'!$B$17,Paramètres!$A$1:$I$89,5,0)</f>
        <v>2.2370400000004129</v>
      </c>
      <c r="GB126" s="13">
        <f t="shared" si="103"/>
        <v>0.9386934556823372</v>
      </c>
      <c r="GC126" s="20">
        <f t="shared" si="79"/>
        <v>5.5310691019807896</v>
      </c>
      <c r="GD126" s="59">
        <f t="shared" si="80"/>
        <v>293.53887567707284</v>
      </c>
      <c r="GE126" s="59">
        <f ca="1">AVERAGE(OFFSET($GD$3,0,0,'Données projet'!$E$17+1,1))-AVERAGE(OFFSET($H$3,0,0,'Données projet'!$E$17+1,1))</f>
        <v>337.47103484642059</v>
      </c>
      <c r="GF126" s="59">
        <f t="shared" si="104"/>
        <v>252.98767501756402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212.30658136871716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212.30658136871716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68.547583611388731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2.5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9.1666666666666661</v>
      </c>
      <c r="H127" s="66">
        <f t="shared" si="56"/>
        <v>220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68.572779788614554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369.00000000000011</v>
      </c>
      <c r="O127" s="13">
        <f>N127*VLOOKUP('Données projet'!$B$9,Paramètres!$A$1:$I$89,3,0)*VLOOKUP('Données projet'!$B$9,Paramètres!$A$1:$I$89,5,0)</f>
        <v>333.87120000000004</v>
      </c>
      <c r="P127" s="13">
        <f t="shared" si="87"/>
        <v>78.232360111376309</v>
      </c>
      <c r="Q127" s="20">
        <f t="shared" si="107"/>
        <v>717.74703386064709</v>
      </c>
      <c r="R127" s="59">
        <f t="shared" si="55"/>
        <v>1005.8472264189004</v>
      </c>
      <c r="S127" s="59">
        <f ca="1">AVERAGE(OFFSET($R$3,0,0,'Données projet'!$E$9+1,1))-AVERAGE(OFFSET($H$3,0,0,'Données projet'!$E$9+1,1))</f>
        <v>441.35963046694803</v>
      </c>
      <c r="T127" s="59">
        <f t="shared" si="88"/>
        <v>620.99339242993983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1.6430216747617268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1.6430216747617268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68.572779788614554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213.00000000000003</v>
      </c>
      <c r="AJ127" s="13">
        <f>AI127*VLOOKUP('Données projet'!$B$10,Paramètres!$A$1:$I$89,3,0)*VLOOKUP('Données projet'!$B$10,Paramètres!$A$1:$I$89,5,0)</f>
        <v>186.07680000000005</v>
      </c>
      <c r="AK127" s="13">
        <f t="shared" si="89"/>
        <v>46.671538591528673</v>
      </c>
      <c r="AL127" s="20">
        <f t="shared" si="58"/>
        <v>405.37002304691242</v>
      </c>
      <c r="AM127" s="59">
        <f t="shared" si="59"/>
        <v>693.47021560516578</v>
      </c>
      <c r="AN127" s="59">
        <f ca="1">AVERAGE(OFFSET($AM$3,0,0,'Données projet'!$E$10+1,1))-AVERAGE(OFFSET($H$3,0,0,'Données projet'!$E$10+1,1))</f>
        <v>273.89085939326111</v>
      </c>
      <c r="AO127" s="59">
        <f t="shared" si="90"/>
        <v>266.46247641705179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15.398393987072708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15.398393987072708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68.572779788614554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8.3369999999999997</v>
      </c>
      <c r="BC127" s="12">
        <f t="array" ref="BC127">INDEX(BB:BB,MIN(IF(ISNUMBER(BB127:BB323),ROW(BB127:BB323),"")))</f>
        <v>8.3369999999999997</v>
      </c>
      <c r="BD127" s="12">
        <f>IF('Données projet'!$A$88&gt;35,BD126+BC127-BL126,IF(A127&lt;'Données projet'!$A$88,$BA$205^A127,IF(A127='Données projet'!$A$88,'Données projet'!$B$88,BD126+BC127-BL126)))</f>
        <v>451.86000000000007</v>
      </c>
      <c r="BE127" s="13">
        <f>BD127*VLOOKUP('Données projet'!$B$11,Paramètres!$A$1:$I$89,3,0)*VLOOKUP('Données projet'!$B$11,Paramètres!$A$1:$I$89,5,0)</f>
        <v>429.98997600000007</v>
      </c>
      <c r="BF127" s="13">
        <f t="shared" si="91"/>
        <v>97.83085440521765</v>
      </c>
      <c r="BG127" s="20">
        <f t="shared" si="61"/>
        <v>919.28794628908747</v>
      </c>
      <c r="BH127" s="59">
        <f t="shared" si="62"/>
        <v>1207.3881388473408</v>
      </c>
      <c r="BI127" s="59">
        <f ca="1">AVERAGE(OFFSET($BH$3,0,0,'Données projet'!$E$11+1,1))-AVERAGE(OFFSET($H$3,0,0,'Données projet'!$E$11+1,1))</f>
        <v>674.33345465979289</v>
      </c>
      <c r="BJ127" s="59">
        <f t="shared" si="92"/>
        <v>206.09542990296671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0.43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119.12052483680684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119.12052483680684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68.572779788614554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451.86</v>
      </c>
      <c r="BW127" s="12">
        <f>VLOOKUP(A127,'Données projet'!$A$113:$I$133,9,0)</f>
        <v>8.3369999999999997</v>
      </c>
      <c r="BX127" s="12">
        <f t="array" ref="BX127">INDEX(BW:BW,MIN(IF(ISNUMBER(BW127:BW323),ROW(BW127:BW323),"")))</f>
        <v>8.3369999999999997</v>
      </c>
      <c r="BY127" s="12">
        <f>IF('Données projet'!$A$114&gt;35,BY126+BX127-CG126,IF(A127&lt;'Données projet'!$A$114,$BV$205^A127,IF(A127='Données projet'!$A$114,'Données projet'!$B$114,BY126+BX127-CG126)))</f>
        <v>451.86000000000007</v>
      </c>
      <c r="BZ127" s="13">
        <f>BY127*VLOOKUP('Données projet'!$B$12,Paramètres!$A$1:$I$89,3,0)*VLOOKUP('Données projet'!$B$12,Paramètres!$A$1:$I$89,5,0)</f>
        <v>514.57816800000012</v>
      </c>
      <c r="CA127" s="13">
        <f t="shared" si="93"/>
        <v>114.65433597451953</v>
      </c>
      <c r="CB127" s="20">
        <f t="shared" si="64"/>
        <v>1095.9132777556217</v>
      </c>
      <c r="CC127" s="59">
        <f t="shared" si="65"/>
        <v>1384.0134703138751</v>
      </c>
      <c r="CD127" s="59">
        <f ca="1">AVERAGE(OFFSET($CC$3,0,0,'Données projet'!$E$12+1,1))-AVERAGE(OFFSET($H$3,0,0,'Données projet'!$E$12+1,1))</f>
        <v>792.99561449396947</v>
      </c>
      <c r="CE127" s="59">
        <f t="shared" si="94"/>
        <v>236.67982295656702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52.53</v>
      </c>
      <c r="CH127" s="16">
        <f>IF(ISNA(VLOOKUP(A127,'Données projet'!$A$113:$I$133,5,0)),0%,VLOOKUP(A127,'Données projet'!$A$113:$I$133,5,0)*VLOOKUP('Données projet'!$B$12,Paramètres!$A$1:$I$89,7,0))</f>
        <v>0.43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142.5540707063426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142.5540707063426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68.572779788614554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451.86</v>
      </c>
      <c r="CR127" s="12">
        <f>VLOOKUP(A127,'Données projet'!$A$139:$I$159,9,0)</f>
        <v>8.3369999999999997</v>
      </c>
      <c r="CS127" s="12">
        <f t="array" ref="CS127">INDEX(CR:CR,MIN(IF(ISNUMBER(CR127:CR323),ROW(CR127:CR323),"")))</f>
        <v>8.3369999999999997</v>
      </c>
      <c r="CT127" s="12">
        <f>IF('Données projet'!$A$140&gt;35,CT126+CS127-DB126,IF(A127&lt;'Données projet'!$A$140,$CQ$205^A127,IF(A127='Données projet'!$A$140,'Données projet'!$B$140,CT126+CS127-DB126)))</f>
        <v>451.86000000000007</v>
      </c>
      <c r="CU127" s="17">
        <f>CT127*VLOOKUP('Données projet'!$B$13,Paramètres!$A$1:$I$89,3,0)*VLOOKUP('Données projet'!$B$13,Paramètres!$A$1:$I$89,5,0)</f>
        <v>493.43112000000002</v>
      </c>
      <c r="CV127" s="13">
        <f t="shared" si="95"/>
        <v>110.48085648759901</v>
      </c>
      <c r="CW127" s="20">
        <f t="shared" si="67"/>
        <v>1051.813359049235</v>
      </c>
      <c r="CX127" s="59">
        <f t="shared" si="68"/>
        <v>1339.9135516074884</v>
      </c>
      <c r="CY127" s="59">
        <f ca="1">AVERAGE(OFFSET($CX$3,0,0,'Données projet'!$E$13+1,1))-AVERAGE(OFFSET($H$3,0,0,'Données projet'!$E$13+1,1))</f>
        <v>763.36868301262712</v>
      </c>
      <c r="CZ127" s="59">
        <f t="shared" si="96"/>
        <v>229.04531240965548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52.53</v>
      </c>
      <c r="DC127" s="16">
        <f>IF(ISNA(VLOOKUP(A127,'Données projet'!$A$139:$I$159,5,0)),0%,VLOOKUP(A127,'Données projet'!$A$139:$I$159,5,0)*VLOOKUP('Données projet'!$B$13,Paramètres!$A$1:$I$89,7,0))</f>
        <v>0.43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136.69568423895859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136.69568423895859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68.572779788614554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259.99999999999983</v>
      </c>
      <c r="DP127" s="17">
        <f>DO127*VLOOKUP('Données projet'!$B$14,Paramètres!$A$1:$I$89,3,0)*VLOOKUP('Données projet'!$B$14,Paramètres!$A$1:$I$89,5,0)</f>
        <v>227.13599999999985</v>
      </c>
      <c r="DQ127" s="13">
        <f t="shared" si="97"/>
        <v>55.662966886685133</v>
      </c>
      <c r="DR127" s="20">
        <f t="shared" si="70"/>
        <v>492.5415339943097</v>
      </c>
      <c r="DS127" s="59">
        <f t="shared" si="71"/>
        <v>780.64172655256311</v>
      </c>
      <c r="DT127" s="59">
        <f ca="1">AVERAGE(OFFSET($DS$3,0,0,'Données projet'!$E$14+1,1))-AVERAGE(OFFSET($H$3,0,0,'Données projet'!$E$14+1,1))</f>
        <v>396.6970447595329</v>
      </c>
      <c r="DU127" s="59">
        <f t="shared" si="98"/>
        <v>369.61271293069467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39.776448319606807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39.776448319606807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68.572779788614554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243</v>
      </c>
      <c r="EK127" s="17">
        <f>EJ127*VLOOKUP('Données projet'!$B$15,Paramètres!$A$1:$I$89,3,0)*VLOOKUP('Données projet'!$B$15,Paramètres!$A$1:$I$89,5,0)</f>
        <v>253.98360000000002</v>
      </c>
      <c r="EL127" s="13">
        <f t="shared" si="99"/>
        <v>61.438182405444294</v>
      </c>
      <c r="EM127" s="20">
        <f t="shared" si="73"/>
        <v>549.35960435614891</v>
      </c>
      <c r="EN127" s="59">
        <f t="shared" si="74"/>
        <v>837.4597969144022</v>
      </c>
      <c r="EO127" s="59">
        <f ca="1">AVERAGE(OFFSET($EN$3,0,0,'Données projet'!$E$15+1,1))-AVERAGE(OFFSET($H$3,0,0,'Données projet'!$E$15+1,1))</f>
        <v>431.09356354216391</v>
      </c>
      <c r="EP127" s="59">
        <f t="shared" si="100"/>
        <v>386.91437941921049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41.757020173527081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41.757020173527081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68.572779788614554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10.186999999999994</v>
      </c>
      <c r="FE127" s="12">
        <f>IF('Données projet'!$A$218&gt;35,FE126+FD127-FM126,IF(A127&lt;'Données projet'!$A$218,$FB$205^A127,IF(A127='Données projet'!$A$218,'Données projet'!$B$218,FE126+FD127-FM126)))</f>
        <v>545.28799999999978</v>
      </c>
      <c r="FF127" s="17">
        <f>FE127*VLOOKUP('Données projet'!$B$16,Paramètres!$A$1:$I$89,3,0)*VLOOKUP('Données projet'!$B$16,Paramètres!$A$1:$I$89,5,0)</f>
        <v>365.77919039999989</v>
      </c>
      <c r="FG127" s="13">
        <f t="shared" si="101"/>
        <v>84.80322496295112</v>
      </c>
      <c r="FH127" s="20">
        <f t="shared" si="76"/>
        <v>784.76437342380632</v>
      </c>
      <c r="FI127" s="59">
        <f t="shared" si="77"/>
        <v>1072.8645659820597</v>
      </c>
      <c r="FJ127" s="59">
        <f ca="1">AVERAGE(OFFSET($FI$3,0,0,'Données projet'!$E$16+1,1))-AVERAGE(OFFSET($H$3,0,0,'Données projet'!$E$16+1,1))</f>
        <v>552.1327469597087</v>
      </c>
      <c r="FK127" s="59">
        <f t="shared" si="102"/>
        <v>208.33496548935977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123.13748295200904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123.13748295200904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68.572779788614554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4.7800000000008822</v>
      </c>
      <c r="GA127" s="17">
        <f>FZ127*VLOOKUP('Données projet'!$B$17,Paramètres!$A$1:$I$89,3,0)*VLOOKUP('Données projet'!$B$17,Paramètres!$A$1:$I$89,5,0)</f>
        <v>2.2370400000004129</v>
      </c>
      <c r="GB127" s="13">
        <f t="shared" si="103"/>
        <v>0.9386934556823372</v>
      </c>
      <c r="GC127" s="20">
        <f t="shared" si="79"/>
        <v>5.5310691019807896</v>
      </c>
      <c r="GD127" s="59">
        <f t="shared" si="80"/>
        <v>293.63126166023414</v>
      </c>
      <c r="GE127" s="59">
        <f ca="1">AVERAGE(OFFSET($GD$3,0,0,'Données projet'!$E$17+1,1))-AVERAGE(OFFSET($H$3,0,0,'Données projet'!$E$17+1,1))</f>
        <v>337.47103484642059</v>
      </c>
      <c r="GF127" s="59">
        <f t="shared" si="104"/>
        <v>252.98767501756402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208.14337880230477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208.14337880230477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68.572779788614554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2.5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9.1666666666666661</v>
      </c>
      <c r="H128" s="66">
        <f t="shared" si="56"/>
        <v>220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68.597538868495704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369.00000000000011</v>
      </c>
      <c r="O128" s="13">
        <f>N128*VLOOKUP('Données projet'!$B$9,Paramètres!$A$1:$I$89,3,0)*VLOOKUP('Données projet'!$B$9,Paramètres!$A$1:$I$89,5,0)</f>
        <v>333.87120000000004</v>
      </c>
      <c r="P128" s="13">
        <f t="shared" si="87"/>
        <v>78.232360111376309</v>
      </c>
      <c r="Q128" s="20">
        <f t="shared" si="107"/>
        <v>717.74703386064709</v>
      </c>
      <c r="R128" s="59">
        <f t="shared" si="55"/>
        <v>1005.938009711798</v>
      </c>
      <c r="S128" s="59">
        <f ca="1">AVERAGE(OFFSET($R$3,0,0,'Données projet'!$E$9+1,1))-AVERAGE(OFFSET($H$3,0,0,'Données projet'!$E$9+1,1))</f>
        <v>441.35963046694803</v>
      </c>
      <c r="T128" s="59">
        <f t="shared" si="88"/>
        <v>620.99339242993983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1.6108030218639173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1.6108030218639173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68.597538868495704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213.00000000000003</v>
      </c>
      <c r="AJ128" s="13">
        <f>AI128*VLOOKUP('Données projet'!$B$10,Paramètres!$A$1:$I$89,3,0)*VLOOKUP('Données projet'!$B$10,Paramètres!$A$1:$I$89,5,0)</f>
        <v>186.07680000000005</v>
      </c>
      <c r="AK128" s="13">
        <f t="shared" si="89"/>
        <v>46.671538591528673</v>
      </c>
      <c r="AL128" s="20">
        <f t="shared" si="58"/>
        <v>405.37002304691242</v>
      </c>
      <c r="AM128" s="59">
        <f t="shared" si="59"/>
        <v>693.5609988980633</v>
      </c>
      <c r="AN128" s="59">
        <f ca="1">AVERAGE(OFFSET($AM$3,0,0,'Données projet'!$E$10+1,1))-AVERAGE(OFFSET($H$3,0,0,'Données projet'!$E$10+1,1))</f>
        <v>273.89085939326111</v>
      </c>
      <c r="AO128" s="59">
        <f t="shared" si="90"/>
        <v>266.46247641705179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15.096440873079153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15.096440873079153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68.597538868495704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8.4949999999999939</v>
      </c>
      <c r="BD128" s="12">
        <f>IF('Données projet'!$A$88&gt;35,BD127+BC128-BL127,IF(A128&lt;'Données projet'!$A$88,$BA$205^A128,IF(A128='Données projet'!$A$88,'Données projet'!$B$88,BD127+BC128-BL127)))</f>
        <v>407.82500000000005</v>
      </c>
      <c r="BE128" s="13">
        <f>BD128*VLOOKUP('Données projet'!$B$11,Paramètres!$A$1:$I$89,3,0)*VLOOKUP('Données projet'!$B$11,Paramètres!$A$1:$I$89,5,0)</f>
        <v>388.08627000000007</v>
      </c>
      <c r="BF128" s="13">
        <f t="shared" si="91"/>
        <v>89.357105305889561</v>
      </c>
      <c r="BG128" s="20">
        <f t="shared" si="61"/>
        <v>831.5472119910911</v>
      </c>
      <c r="BH128" s="59">
        <f t="shared" si="62"/>
        <v>1119.738187842242</v>
      </c>
      <c r="BI128" s="59">
        <f ca="1">AVERAGE(OFFSET($BH$3,0,0,'Données projet'!$E$11+1,1))-AVERAGE(OFFSET($H$3,0,0,'Données projet'!$E$11+1,1))</f>
        <v>674.33345465979289</v>
      </c>
      <c r="BJ128" s="59">
        <f t="shared" si="92"/>
        <v>206.09542990296671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116.78464400110299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116.78464400110299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68.597538868495704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8.4949999999999939</v>
      </c>
      <c r="BY128" s="12">
        <f>IF('Données projet'!$A$114&gt;35,BY127+BX128-CG127,IF(A128&lt;'Données projet'!$A$114,$BV$205^A128,IF(A128='Données projet'!$A$114,'Données projet'!$B$114,BY127+BX128-CG127)))</f>
        <v>407.82500000000005</v>
      </c>
      <c r="BZ128" s="13">
        <f>BY128*VLOOKUP('Données projet'!$B$12,Paramètres!$A$1:$I$89,3,0)*VLOOKUP('Données projet'!$B$12,Paramètres!$A$1:$I$89,5,0)</f>
        <v>464.4311100000001</v>
      </c>
      <c r="CA128" s="13">
        <f t="shared" si="93"/>
        <v>104.72339872466219</v>
      </c>
      <c r="CB128" s="20">
        <f t="shared" si="64"/>
        <v>991.27743602878684</v>
      </c>
      <c r="CC128" s="59">
        <f t="shared" si="65"/>
        <v>1279.4684118799378</v>
      </c>
      <c r="CD128" s="59">
        <f ca="1">AVERAGE(OFFSET($CC$3,0,0,'Données projet'!$E$12+1,1))-AVERAGE(OFFSET($H$3,0,0,'Données projet'!$E$12+1,1))</f>
        <v>792.99561449396947</v>
      </c>
      <c r="CE128" s="59">
        <f t="shared" si="94"/>
        <v>236.67982295656702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139.75867232918881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139.75867232918881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68.597538868495704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8.4949999999999939</v>
      </c>
      <c r="CT128" s="12">
        <f>IF('Données projet'!$A$140&gt;35,CT127+CS128-DB127,IF(A128&lt;'Données projet'!$A$140,$CQ$205^A128,IF(A128='Données projet'!$A$140,'Données projet'!$B$140,CT127+CS128-DB127)))</f>
        <v>407.82500000000005</v>
      </c>
      <c r="CU128" s="17">
        <f>CT128*VLOOKUP('Données projet'!$B$13,Paramètres!$A$1:$I$89,3,0)*VLOOKUP('Données projet'!$B$13,Paramètres!$A$1:$I$89,5,0)</f>
        <v>445.34490000000005</v>
      </c>
      <c r="CV128" s="13">
        <f t="shared" si="95"/>
        <v>100.91141069417796</v>
      </c>
      <c r="CW128" s="20">
        <f t="shared" si="67"/>
        <v>951.39640779236004</v>
      </c>
      <c r="CX128" s="59">
        <f t="shared" si="68"/>
        <v>1239.587383643511</v>
      </c>
      <c r="CY128" s="59">
        <f ca="1">AVERAGE(OFFSET($CX$3,0,0,'Données projet'!$E$13+1,1))-AVERAGE(OFFSET($H$3,0,0,'Données projet'!$E$13+1,1))</f>
        <v>763.36868301262712</v>
      </c>
      <c r="CZ128" s="59">
        <f t="shared" si="96"/>
        <v>229.04531240965548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134.01516524716729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134.01516524716729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68.597538868495704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259.99999999999983</v>
      </c>
      <c r="DP128" s="17">
        <f>DO128*VLOOKUP('Données projet'!$B$14,Paramètres!$A$1:$I$89,3,0)*VLOOKUP('Données projet'!$B$14,Paramètres!$A$1:$I$89,5,0)</f>
        <v>227.13599999999985</v>
      </c>
      <c r="DQ128" s="13">
        <f t="shared" si="97"/>
        <v>55.662966886685133</v>
      </c>
      <c r="DR128" s="20">
        <f t="shared" si="70"/>
        <v>492.5415339943097</v>
      </c>
      <c r="DS128" s="59">
        <f t="shared" si="71"/>
        <v>780.73250984546053</v>
      </c>
      <c r="DT128" s="59">
        <f ca="1">AVERAGE(OFFSET($DS$3,0,0,'Données projet'!$E$14+1,1))-AVERAGE(OFFSET($H$3,0,0,'Données projet'!$E$14+1,1))</f>
        <v>396.6970447595329</v>
      </c>
      <c r="DU128" s="59">
        <f t="shared" si="98"/>
        <v>369.61271293069467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38.996456429297197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38.996456429297197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68.597538868495704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243</v>
      </c>
      <c r="EK128" s="17">
        <f>EJ128*VLOOKUP('Données projet'!$B$15,Paramètres!$A$1:$I$89,3,0)*VLOOKUP('Données projet'!$B$15,Paramètres!$A$1:$I$89,5,0)</f>
        <v>253.98360000000002</v>
      </c>
      <c r="EL128" s="13">
        <f t="shared" si="99"/>
        <v>61.438182405444294</v>
      </c>
      <c r="EM128" s="20">
        <f t="shared" si="73"/>
        <v>549.35960435614891</v>
      </c>
      <c r="EN128" s="59">
        <f t="shared" si="74"/>
        <v>837.55058020729984</v>
      </c>
      <c r="EO128" s="59">
        <f ca="1">AVERAGE(OFFSET($EN$3,0,0,'Données projet'!$E$15+1,1))-AVERAGE(OFFSET($H$3,0,0,'Données projet'!$E$15+1,1))</f>
        <v>431.09356354216391</v>
      </c>
      <c r="EP128" s="59">
        <f t="shared" si="100"/>
        <v>386.91437941921049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40.93819047719164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40.93819047719164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68.597538868495704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10.186999999999994</v>
      </c>
      <c r="FE128" s="12">
        <f>IF('Données projet'!$A$218&gt;35,FE127+FD128-FM127,IF(A128&lt;'Données projet'!$A$218,$FB$205^A128,IF(A128='Données projet'!$A$218,'Données projet'!$B$218,FE127+FD128-FM127)))</f>
        <v>555.4749999999998</v>
      </c>
      <c r="FF128" s="17">
        <f>FE128*VLOOKUP('Données projet'!$B$16,Paramètres!$A$1:$I$89,3,0)*VLOOKUP('Données projet'!$B$16,Paramètres!$A$1:$I$89,5,0)</f>
        <v>372.61262999999991</v>
      </c>
      <c r="FG128" s="13">
        <f t="shared" si="101"/>
        <v>86.201585749447901</v>
      </c>
      <c r="FH128" s="20">
        <f t="shared" si="76"/>
        <v>799.10142576362159</v>
      </c>
      <c r="FI128" s="59">
        <f t="shared" si="77"/>
        <v>1087.2924016147724</v>
      </c>
      <c r="FJ128" s="59">
        <f ca="1">AVERAGE(OFFSET($FI$3,0,0,'Données projet'!$E$16+1,1))-AVERAGE(OFFSET($H$3,0,0,'Données projet'!$E$16+1,1))</f>
        <v>552.1327469597087</v>
      </c>
      <c r="FK128" s="59">
        <f t="shared" si="102"/>
        <v>208.33496548935977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120.7228320177686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120.7228320177686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68.597538868495704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4.7800000000008822</v>
      </c>
      <c r="GA128" s="17">
        <f>FZ128*VLOOKUP('Données projet'!$B$17,Paramètres!$A$1:$I$89,3,0)*VLOOKUP('Données projet'!$B$17,Paramètres!$A$1:$I$89,5,0)</f>
        <v>2.2370400000004129</v>
      </c>
      <c r="GB128" s="13">
        <f t="shared" si="103"/>
        <v>0.9386934556823372</v>
      </c>
      <c r="GC128" s="20">
        <f t="shared" si="79"/>
        <v>5.5310691019807896</v>
      </c>
      <c r="GD128" s="59">
        <f t="shared" si="80"/>
        <v>293.72204495313167</v>
      </c>
      <c r="GE128" s="59">
        <f ca="1">AVERAGE(OFFSET($GD$3,0,0,'Données projet'!$E$17+1,1))-AVERAGE(OFFSET($H$3,0,0,'Données projet'!$E$17+1,1))</f>
        <v>337.47103484642059</v>
      </c>
      <c r="GF128" s="59">
        <f t="shared" si="104"/>
        <v>252.98767501756402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204.06181409891687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204.06181409891687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68.597538868495704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2.5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9.1666666666666661</v>
      </c>
      <c r="H129" s="66">
        <f t="shared" si="56"/>
        <v>220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68.621868433693933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369.00000000000011</v>
      </c>
      <c r="O129" s="13">
        <f>N129*VLOOKUP('Données projet'!$B$9,Paramètres!$A$1:$I$89,3,0)*VLOOKUP('Données projet'!$B$9,Paramètres!$A$1:$I$89,5,0)</f>
        <v>333.87120000000004</v>
      </c>
      <c r="P129" s="13">
        <f t="shared" si="87"/>
        <v>78.232360111376309</v>
      </c>
      <c r="Q129" s="20">
        <f t="shared" si="107"/>
        <v>717.74703386064709</v>
      </c>
      <c r="R129" s="59">
        <f t="shared" si="55"/>
        <v>1006.0272181175249</v>
      </c>
      <c r="S129" s="59">
        <f ca="1">AVERAGE(OFFSET($R$3,0,0,'Données projet'!$E$9+1,1))-AVERAGE(OFFSET($H$3,0,0,'Données projet'!$E$9+1,1))</f>
        <v>441.35963046694803</v>
      </c>
      <c r="T129" s="59">
        <f t="shared" si="88"/>
        <v>620.99339242993983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1.5792161570979961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1.5792161570979961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68.621868433693933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213.00000000000003</v>
      </c>
      <c r="AJ129" s="13">
        <f>AI129*VLOOKUP('Données projet'!$B$10,Paramètres!$A$1:$I$89,3,0)*VLOOKUP('Données projet'!$B$10,Paramètres!$A$1:$I$89,5,0)</f>
        <v>186.07680000000005</v>
      </c>
      <c r="AK129" s="13">
        <f t="shared" si="89"/>
        <v>46.671538591528673</v>
      </c>
      <c r="AL129" s="20">
        <f t="shared" si="58"/>
        <v>405.37002304691242</v>
      </c>
      <c r="AM129" s="59">
        <f t="shared" si="59"/>
        <v>693.65020730379024</v>
      </c>
      <c r="AN129" s="59">
        <f ca="1">AVERAGE(OFFSET($AM$3,0,0,'Données projet'!$E$10+1,1))-AVERAGE(OFFSET($H$3,0,0,'Données projet'!$E$10+1,1))</f>
        <v>273.89085939326111</v>
      </c>
      <c r="AO129" s="59">
        <f t="shared" si="90"/>
        <v>266.46247641705179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14.800408875477798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14.800408875477798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68.621868433693933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8.4949999999999939</v>
      </c>
      <c r="BD129" s="12">
        <f>IF('Données projet'!$A$88&gt;35,BD128+BC129-BL128,IF(A129&lt;'Données projet'!$A$88,$BA$205^A129,IF(A129='Données projet'!$A$88,'Données projet'!$B$88,BD128+BC129-BL128)))</f>
        <v>416.32000000000005</v>
      </c>
      <c r="BE129" s="13">
        <f>BD129*VLOOKUP('Données projet'!$B$11,Paramètres!$A$1:$I$89,3,0)*VLOOKUP('Données projet'!$B$11,Paramètres!$A$1:$I$89,5,0)</f>
        <v>396.17011200000002</v>
      </c>
      <c r="BF129" s="13">
        <f t="shared" si="91"/>
        <v>90.99977997888567</v>
      </c>
      <c r="BG129" s="20">
        <f t="shared" si="61"/>
        <v>848.48756186322589</v>
      </c>
      <c r="BH129" s="59">
        <f t="shared" si="62"/>
        <v>1136.7677461201038</v>
      </c>
      <c r="BI129" s="59">
        <f ca="1">AVERAGE(OFFSET($BH$3,0,0,'Données projet'!$E$11+1,1))-AVERAGE(OFFSET($H$3,0,0,'Données projet'!$E$11+1,1))</f>
        <v>674.33345465979289</v>
      </c>
      <c r="BJ129" s="59">
        <f t="shared" si="92"/>
        <v>206.09542990296671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114.49456836384067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114.49456836384067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68.621868433693933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8.4949999999999939</v>
      </c>
      <c r="BY129" s="12">
        <f>IF('Données projet'!$A$114&gt;35,BY128+BX129-CG128,IF(A129&lt;'Données projet'!$A$114,$BV$205^A129,IF(A129='Données projet'!$A$114,'Données projet'!$B$114,BY128+BX129-CG128)))</f>
        <v>416.32000000000005</v>
      </c>
      <c r="BZ129" s="13">
        <f>BY129*VLOOKUP('Données projet'!$B$12,Paramètres!$A$1:$I$89,3,0)*VLOOKUP('Données projet'!$B$12,Paramètres!$A$1:$I$89,5,0)</f>
        <v>474.10521600000004</v>
      </c>
      <c r="CA129" s="13">
        <f t="shared" si="93"/>
        <v>106.64855592582933</v>
      </c>
      <c r="CB129" s="20">
        <f t="shared" si="64"/>
        <v>1011.4794861041528</v>
      </c>
      <c r="CC129" s="59">
        <f t="shared" si="65"/>
        <v>1299.7596703610307</v>
      </c>
      <c r="CD129" s="59">
        <f ca="1">AVERAGE(OFFSET($CC$3,0,0,'Données projet'!$E$12+1,1))-AVERAGE(OFFSET($H$3,0,0,'Données projet'!$E$12+1,1))</f>
        <v>792.99561449396947</v>
      </c>
      <c r="CE129" s="59">
        <f t="shared" si="94"/>
        <v>236.67982295656702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137.01809000918635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137.01809000918635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68.621868433693933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8.4949999999999939</v>
      </c>
      <c r="CT129" s="12">
        <f>IF('Données projet'!$A$140&gt;35,CT128+CS129-DB128,IF(A129&lt;'Données projet'!$A$140,$CQ$205^A129,IF(A129='Données projet'!$A$140,'Données projet'!$B$140,CT128+CS129-DB128)))</f>
        <v>416.32000000000005</v>
      </c>
      <c r="CU129" s="17">
        <f>CT129*VLOOKUP('Données projet'!$B$13,Paramètres!$A$1:$I$89,3,0)*VLOOKUP('Données projet'!$B$13,Paramètres!$A$1:$I$89,5,0)</f>
        <v>454.62144000000006</v>
      </c>
      <c r="CV129" s="13">
        <f t="shared" si="95"/>
        <v>102.76649113793452</v>
      </c>
      <c r="CW129" s="20">
        <f t="shared" si="67"/>
        <v>970.78398006523605</v>
      </c>
      <c r="CX129" s="59">
        <f t="shared" si="68"/>
        <v>1259.0641643221138</v>
      </c>
      <c r="CY129" s="59">
        <f ca="1">AVERAGE(OFFSET($CX$3,0,0,'Données projet'!$E$13+1,1))-AVERAGE(OFFSET($H$3,0,0,'Données projet'!$E$13+1,1))</f>
        <v>763.36868301262712</v>
      </c>
      <c r="CZ129" s="59">
        <f t="shared" si="96"/>
        <v>229.04531240965548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131.38720959784987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131.38720959784987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68.621868433693933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259.99999999999983</v>
      </c>
      <c r="DP129" s="17">
        <f>DO129*VLOOKUP('Données projet'!$B$14,Paramètres!$A$1:$I$89,3,0)*VLOOKUP('Données projet'!$B$14,Paramètres!$A$1:$I$89,5,0)</f>
        <v>227.13599999999985</v>
      </c>
      <c r="DQ129" s="13">
        <f t="shared" si="97"/>
        <v>55.662966886685133</v>
      </c>
      <c r="DR129" s="20">
        <f t="shared" si="70"/>
        <v>492.5415339943097</v>
      </c>
      <c r="DS129" s="59">
        <f t="shared" si="71"/>
        <v>780.82171825118746</v>
      </c>
      <c r="DT129" s="59">
        <f ca="1">AVERAGE(OFFSET($DS$3,0,0,'Données projet'!$E$14+1,1))-AVERAGE(OFFSET($H$3,0,0,'Données projet'!$E$14+1,1))</f>
        <v>396.6970447595329</v>
      </c>
      <c r="DU129" s="59">
        <f t="shared" si="98"/>
        <v>369.61271293069467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38.231759704208478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38.231759704208478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68.621868433693933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243</v>
      </c>
      <c r="EK129" s="17">
        <f>EJ129*VLOOKUP('Données projet'!$B$15,Paramètres!$A$1:$I$89,3,0)*VLOOKUP('Données projet'!$B$15,Paramètres!$A$1:$I$89,5,0)</f>
        <v>253.98360000000002</v>
      </c>
      <c r="EL129" s="13">
        <f t="shared" si="99"/>
        <v>61.438182405444294</v>
      </c>
      <c r="EM129" s="20">
        <f t="shared" si="73"/>
        <v>549.35960435614891</v>
      </c>
      <c r="EN129" s="59">
        <f t="shared" si="74"/>
        <v>837.63978861302667</v>
      </c>
      <c r="EO129" s="59">
        <f ca="1">AVERAGE(OFFSET($EN$3,0,0,'Données projet'!$E$15+1,1))-AVERAGE(OFFSET($H$3,0,0,'Données projet'!$E$15+1,1))</f>
        <v>431.09356354216391</v>
      </c>
      <c r="EP129" s="59">
        <f t="shared" si="100"/>
        <v>386.91437941921049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40.135417531764539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40.135417531764539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68.621868433693933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10.186999999999994</v>
      </c>
      <c r="FE129" s="12">
        <f>IF('Données projet'!$A$218&gt;35,FE128+FD129-FM128,IF(A129&lt;'Données projet'!$A$218,$FB$205^A129,IF(A129='Données projet'!$A$218,'Données projet'!$B$218,FE128+FD129-FM128)))</f>
        <v>565.66199999999981</v>
      </c>
      <c r="FF129" s="17">
        <f>FE129*VLOOKUP('Données projet'!$B$16,Paramètres!$A$1:$I$89,3,0)*VLOOKUP('Données projet'!$B$16,Paramètres!$A$1:$I$89,5,0)</f>
        <v>379.44606959999987</v>
      </c>
      <c r="FG129" s="13">
        <f t="shared" si="101"/>
        <v>87.596964476595502</v>
      </c>
      <c r="FH129" s="20">
        <f t="shared" si="76"/>
        <v>813.43328435007027</v>
      </c>
      <c r="FI129" s="59">
        <f t="shared" si="77"/>
        <v>1101.713468606948</v>
      </c>
      <c r="FJ129" s="59">
        <f ca="1">AVERAGE(OFFSET($FI$3,0,0,'Données projet'!$E$16+1,1))-AVERAGE(OFFSET($H$3,0,0,'Données projet'!$E$16+1,1))</f>
        <v>552.1327469597087</v>
      </c>
      <c r="FK129" s="59">
        <f t="shared" si="102"/>
        <v>208.33496548935977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118.35553091555697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118.35553091555697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68.621868433693933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4.7800000000008822</v>
      </c>
      <c r="GA129" s="17">
        <f>FZ129*VLOOKUP('Données projet'!$B$17,Paramètres!$A$1:$I$89,3,0)*VLOOKUP('Données projet'!$B$17,Paramètres!$A$1:$I$89,5,0)</f>
        <v>2.2370400000004129</v>
      </c>
      <c r="GB129" s="13">
        <f t="shared" si="103"/>
        <v>0.9386934556823372</v>
      </c>
      <c r="GC129" s="20">
        <f t="shared" si="79"/>
        <v>5.5310691019807896</v>
      </c>
      <c r="GD129" s="59">
        <f t="shared" si="80"/>
        <v>293.81125335885855</v>
      </c>
      <c r="GE129" s="59">
        <f ca="1">AVERAGE(OFFSET($GD$3,0,0,'Données projet'!$E$17+1,1))-AVERAGE(OFFSET($H$3,0,0,'Données projet'!$E$17+1,1))</f>
        <v>337.47103484642059</v>
      </c>
      <c r="GF129" s="59">
        <f t="shared" si="104"/>
        <v>252.98767501756402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200.06028638985376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200.06028638985376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68.621868433693933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2.5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9.1666666666666661</v>
      </c>
      <c r="H130" s="66">
        <f t="shared" si="56"/>
        <v>220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68.645775935328743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369.00000000000011</v>
      </c>
      <c r="O130" s="13">
        <f>N130*VLOOKUP('Données projet'!$B$9,Paramètres!$A$1:$I$89,3,0)*VLOOKUP('Données projet'!$B$9,Paramètres!$A$1:$I$89,5,0)</f>
        <v>333.87120000000004</v>
      </c>
      <c r="P130" s="13">
        <f t="shared" si="87"/>
        <v>78.232360111376309</v>
      </c>
      <c r="Q130" s="20">
        <f t="shared" si="107"/>
        <v>717.74703386064709</v>
      </c>
      <c r="R130" s="59">
        <f t="shared" si="55"/>
        <v>1006.1148789568524</v>
      </c>
      <c r="S130" s="59">
        <f ca="1">AVERAGE(OFFSET($R$3,0,0,'Données projet'!$E$9+1,1))-AVERAGE(OFFSET($H$3,0,0,'Données projet'!$E$9+1,1))</f>
        <v>441.35963046694803</v>
      </c>
      <c r="T130" s="59">
        <f t="shared" si="88"/>
        <v>620.99339242993983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1.5482486914840494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1.5482486914840494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68.645775935328743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213.00000000000003</v>
      </c>
      <c r="AJ130" s="13">
        <f>AI130*VLOOKUP('Données projet'!$B$10,Paramètres!$A$1:$I$89,3,0)*VLOOKUP('Données projet'!$B$10,Paramètres!$A$1:$I$89,5,0)</f>
        <v>186.07680000000005</v>
      </c>
      <c r="AK130" s="13">
        <f t="shared" si="89"/>
        <v>46.671538591528673</v>
      </c>
      <c r="AL130" s="20">
        <f t="shared" si="58"/>
        <v>405.37002304691242</v>
      </c>
      <c r="AM130" s="59">
        <f t="shared" si="59"/>
        <v>693.73786814311779</v>
      </c>
      <c r="AN130" s="59">
        <f ca="1">AVERAGE(OFFSET($AM$3,0,0,'Données projet'!$E$10+1,1))-AVERAGE(OFFSET($H$3,0,0,'Données projet'!$E$10+1,1))</f>
        <v>273.89085939326111</v>
      </c>
      <c r="AO130" s="59">
        <f t="shared" si="90"/>
        <v>266.46247641705179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14.510181884787714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14.510181884787714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68.645775935328743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8.4949999999999939</v>
      </c>
      <c r="BD130" s="12">
        <f>IF('Données projet'!$A$88&gt;35,BD129+BC130-BL129,IF(A130&lt;'Données projet'!$A$88,$BA$205^A130,IF(A130='Données projet'!$A$88,'Données projet'!$B$88,BD129+BC130-BL129)))</f>
        <v>424.81500000000005</v>
      </c>
      <c r="BE130" s="13">
        <f>BD130*VLOOKUP('Données projet'!$B$11,Paramètres!$A$1:$I$89,3,0)*VLOOKUP('Données projet'!$B$11,Paramètres!$A$1:$I$89,5,0)</f>
        <v>404.25395400000002</v>
      </c>
      <c r="BF130" s="13">
        <f t="shared" si="91"/>
        <v>92.638557414542902</v>
      </c>
      <c r="BG130" s="20">
        <f t="shared" si="61"/>
        <v>865.42112404699549</v>
      </c>
      <c r="BH130" s="59">
        <f t="shared" si="62"/>
        <v>1153.7889691432008</v>
      </c>
      <c r="BI130" s="59">
        <f ca="1">AVERAGE(OFFSET($BH$3,0,0,'Données projet'!$E$11+1,1))-AVERAGE(OFFSET($H$3,0,0,'Données projet'!$E$11+1,1))</f>
        <v>674.33345465979289</v>
      </c>
      <c r="BJ130" s="59">
        <f t="shared" si="92"/>
        <v>206.09542990296671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112.24939971301684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112.24939971301684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68.645775935328743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8.4949999999999939</v>
      </c>
      <c r="BY130" s="12">
        <f>IF('Données projet'!$A$114&gt;35,BY129+BX130-CG129,IF(A130&lt;'Données projet'!$A$114,$BV$205^A130,IF(A130='Données projet'!$A$114,'Données projet'!$B$114,BY129+BX130-CG129)))</f>
        <v>424.81500000000005</v>
      </c>
      <c r="BZ130" s="13">
        <f>BY130*VLOOKUP('Données projet'!$B$12,Paramètres!$A$1:$I$89,3,0)*VLOOKUP('Données projet'!$B$12,Paramètres!$A$1:$I$89,5,0)</f>
        <v>483.77932200000004</v>
      </c>
      <c r="CA130" s="13">
        <f t="shared" si="93"/>
        <v>108.56914570129055</v>
      </c>
      <c r="CB130" s="20">
        <f t="shared" si="64"/>
        <v>1031.6735812464144</v>
      </c>
      <c r="CC130" s="59">
        <f t="shared" si="65"/>
        <v>1320.0414263426198</v>
      </c>
      <c r="CD130" s="59">
        <f ca="1">AVERAGE(OFFSET($CC$3,0,0,'Données projet'!$E$12+1,1))-AVERAGE(OFFSET($H$3,0,0,'Données projet'!$E$12+1,1))</f>
        <v>792.99561449396947</v>
      </c>
      <c r="CE130" s="59">
        <f t="shared" si="94"/>
        <v>236.67982295656702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134.33124883688899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134.33124883688899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68.645775935328743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8.4949999999999939</v>
      </c>
      <c r="CT130" s="12">
        <f>IF('Données projet'!$A$140&gt;35,CT129+CS130-DB129,IF(A130&lt;'Données projet'!$A$140,$CQ$205^A130,IF(A130='Données projet'!$A$140,'Données projet'!$B$140,CT129+CS130-DB129)))</f>
        <v>424.81500000000005</v>
      </c>
      <c r="CU130" s="17">
        <f>CT130*VLOOKUP('Données projet'!$B$13,Paramètres!$A$1:$I$89,3,0)*VLOOKUP('Données projet'!$B$13,Paramètres!$A$1:$I$89,5,0)</f>
        <v>463.89798000000002</v>
      </c>
      <c r="CV130" s="13">
        <f t="shared" si="95"/>
        <v>104.61717041273698</v>
      </c>
      <c r="CW130" s="20">
        <f t="shared" si="67"/>
        <v>990.16388696885031</v>
      </c>
      <c r="CX130" s="59">
        <f t="shared" si="68"/>
        <v>1278.5317320650556</v>
      </c>
      <c r="CY130" s="59">
        <f ca="1">AVERAGE(OFFSET($CX$3,0,0,'Données projet'!$E$13+1,1))-AVERAGE(OFFSET($H$3,0,0,'Données projet'!$E$13+1,1))</f>
        <v>763.36868301262712</v>
      </c>
      <c r="CZ130" s="59">
        <f t="shared" si="96"/>
        <v>229.04531240965548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128.81078655592088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128.81078655592088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68.645775935328743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259.99999999999983</v>
      </c>
      <c r="DP130" s="17">
        <f>DO130*VLOOKUP('Données projet'!$B$14,Paramètres!$A$1:$I$89,3,0)*VLOOKUP('Données projet'!$B$14,Paramètres!$A$1:$I$89,5,0)</f>
        <v>227.13599999999985</v>
      </c>
      <c r="DQ130" s="13">
        <f t="shared" si="97"/>
        <v>55.662966886685133</v>
      </c>
      <c r="DR130" s="20">
        <f t="shared" si="70"/>
        <v>492.5415339943097</v>
      </c>
      <c r="DS130" s="59">
        <f t="shared" si="71"/>
        <v>780.90937909051513</v>
      </c>
      <c r="DT130" s="59">
        <f ca="1">AVERAGE(OFFSET($DS$3,0,0,'Données projet'!$E$14+1,1))-AVERAGE(OFFSET($H$3,0,0,'Données projet'!$E$14+1,1))</f>
        <v>396.6970447595329</v>
      </c>
      <c r="DU130" s="59">
        <f t="shared" si="98"/>
        <v>369.61271293069467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37.482058215479803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37.482058215479803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68.645775935328743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243</v>
      </c>
      <c r="EK130" s="17">
        <f>EJ130*VLOOKUP('Données projet'!$B$15,Paramètres!$A$1:$I$89,3,0)*VLOOKUP('Données projet'!$B$15,Paramètres!$A$1:$I$89,5,0)</f>
        <v>253.98360000000002</v>
      </c>
      <c r="EL130" s="13">
        <f t="shared" si="99"/>
        <v>61.438182405444294</v>
      </c>
      <c r="EM130" s="20">
        <f t="shared" si="73"/>
        <v>549.35960435614891</v>
      </c>
      <c r="EN130" s="59">
        <f t="shared" si="74"/>
        <v>837.72744945235422</v>
      </c>
      <c r="EO130" s="59">
        <f ca="1">AVERAGE(OFFSET($EN$3,0,0,'Données projet'!$E$15+1,1))-AVERAGE(OFFSET($H$3,0,0,'Données projet'!$E$15+1,1))</f>
        <v>431.09356354216391</v>
      </c>
      <c r="EP130" s="59">
        <f t="shared" si="100"/>
        <v>386.91437941921049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39.348386474154111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39.348386474154111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68.645775935328743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10.186999999999994</v>
      </c>
      <c r="FE130" s="12">
        <f>IF('Données projet'!$A$218&gt;35,FE129+FD130-FM129,IF(A130&lt;'Données projet'!$A$218,$FB$205^A130,IF(A130='Données projet'!$A$218,'Données projet'!$B$218,FE129+FD130-FM129)))</f>
        <v>575.84899999999982</v>
      </c>
      <c r="FF130" s="17">
        <f>FE130*VLOOKUP('Données projet'!$B$16,Paramètres!$A$1:$I$89,3,0)*VLOOKUP('Données projet'!$B$16,Paramètres!$A$1:$I$89,5,0)</f>
        <v>386.27950919999989</v>
      </c>
      <c r="FG130" s="13">
        <f t="shared" si="101"/>
        <v>88.989421043126953</v>
      </c>
      <c r="FH130" s="20">
        <f t="shared" si="76"/>
        <v>827.7600535067794</v>
      </c>
      <c r="FI130" s="59">
        <f t="shared" si="77"/>
        <v>1116.1278986029847</v>
      </c>
      <c r="FJ130" s="59">
        <f ca="1">AVERAGE(OFFSET($FI$3,0,0,'Données projet'!$E$16+1,1))-AVERAGE(OFFSET($H$3,0,0,'Données projet'!$E$16+1,1))</f>
        <v>552.1327469597087</v>
      </c>
      <c r="FK130" s="59">
        <f t="shared" si="102"/>
        <v>208.33496548935977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116.03465114404861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116.03465114404861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68.645775935328743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4.7800000000008822</v>
      </c>
      <c r="GA130" s="17">
        <f>FZ130*VLOOKUP('Données projet'!$B$17,Paramètres!$A$1:$I$89,3,0)*VLOOKUP('Données projet'!$B$17,Paramètres!$A$1:$I$89,5,0)</f>
        <v>2.2370400000004129</v>
      </c>
      <c r="GB130" s="13">
        <f t="shared" si="103"/>
        <v>0.9386934556823372</v>
      </c>
      <c r="GC130" s="20">
        <f t="shared" si="79"/>
        <v>5.5310691019807896</v>
      </c>
      <c r="GD130" s="59">
        <f t="shared" si="80"/>
        <v>293.89891419818616</v>
      </c>
      <c r="GE130" s="59">
        <f ca="1">AVERAGE(OFFSET($GD$3,0,0,'Données projet'!$E$17+1,1))-AVERAGE(OFFSET($H$3,0,0,'Données projet'!$E$17+1,1))</f>
        <v>337.47103484642059</v>
      </c>
      <c r="GF130" s="59">
        <f t="shared" si="104"/>
        <v>252.98767501756402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196.13722619847448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196.13722619847448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68.645775935328743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2.5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9.1666666666666661</v>
      </c>
      <c r="H131" s="66">
        <f t="shared" si="56"/>
        <v>220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68.669268695259348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369.00000000000011</v>
      </c>
      <c r="O131" s="13">
        <f>N131*VLOOKUP('Données projet'!$B$9,Paramètres!$A$1:$I$89,3,0)*VLOOKUP('Données projet'!$B$9,Paramètres!$A$1:$I$89,5,0)</f>
        <v>333.87120000000004</v>
      </c>
      <c r="P131" s="13">
        <f t="shared" si="87"/>
        <v>78.232360111376309</v>
      </c>
      <c r="Q131" s="20">
        <f t="shared" ref="Q131:Q153" si="108">(O131+P131)*0.475*44/12</f>
        <v>717.74703386064709</v>
      </c>
      <c r="R131" s="59">
        <f t="shared" ref="R131:R194" si="109">Q131+(I131+J131)*44/12</f>
        <v>1006.201019076598</v>
      </c>
      <c r="S131" s="59">
        <f ca="1">AVERAGE(OFFSET($R$3,0,0,'Données projet'!$E$9+1,1))-AVERAGE(OFFSET($H$3,0,0,'Données projet'!$E$9+1,1))</f>
        <v>441.35963046694803</v>
      </c>
      <c r="T131" s="59">
        <f t="shared" si="88"/>
        <v>620.99339242993983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1.5178884789825033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1.5178884789825033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68.669268695259348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213.00000000000003</v>
      </c>
      <c r="AJ131" s="13">
        <f>AI131*VLOOKUP('Données projet'!$B$10,Paramètres!$A$1:$I$89,3,0)*VLOOKUP('Données projet'!$B$10,Paramètres!$A$1:$I$89,5,0)</f>
        <v>186.07680000000005</v>
      </c>
      <c r="AK131" s="13">
        <f t="shared" si="89"/>
        <v>46.671538591528673</v>
      </c>
      <c r="AL131" s="20">
        <f t="shared" si="58"/>
        <v>405.37002304691242</v>
      </c>
      <c r="AM131" s="59">
        <f t="shared" si="59"/>
        <v>693.82400826286334</v>
      </c>
      <c r="AN131" s="59">
        <f ca="1">AVERAGE(OFFSET($AM$3,0,0,'Données projet'!$E$10+1,1))-AVERAGE(OFFSET($H$3,0,0,'Données projet'!$E$10+1,1))</f>
        <v>273.89085939326111</v>
      </c>
      <c r="AO131" s="59">
        <f t="shared" si="90"/>
        <v>266.46247641705179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14.225646068364078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14.225646068364078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68.669268695259348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8.4949999999999939</v>
      </c>
      <c r="BD131" s="12">
        <f>IF('Données projet'!$A$88&gt;35,BD130+BC131-BL130,IF(A131&lt;'Données projet'!$A$88,$BA$205^A131,IF(A131='Données projet'!$A$88,'Données projet'!$B$88,BD130+BC131-BL130)))</f>
        <v>433.31000000000006</v>
      </c>
      <c r="BE131" s="13">
        <f>BD131*VLOOKUP('Données projet'!$B$11,Paramètres!$A$1:$I$89,3,0)*VLOOKUP('Données projet'!$B$11,Paramètres!$A$1:$I$89,5,0)</f>
        <v>412.33779600000008</v>
      </c>
      <c r="BF131" s="13">
        <f t="shared" si="91"/>
        <v>94.273524527573883</v>
      </c>
      <c r="BG131" s="20">
        <f t="shared" si="61"/>
        <v>882.34804991885801</v>
      </c>
      <c r="BH131" s="59">
        <f t="shared" si="62"/>
        <v>1170.8020351348089</v>
      </c>
      <c r="BI131" s="59">
        <f ca="1">AVERAGE(OFFSET($BH$3,0,0,'Données projet'!$E$11+1,1))-AVERAGE(OFFSET($H$3,0,0,'Données projet'!$E$11+1,1))</f>
        <v>674.33345465979289</v>
      </c>
      <c r="BJ131" s="59">
        <f t="shared" si="92"/>
        <v>206.09542990296671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110.04825745001801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110.04825745001801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68.669268695259348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8.4949999999999939</v>
      </c>
      <c r="BY131" s="12">
        <f>IF('Données projet'!$A$114&gt;35,BY130+BX131-CG130,IF(A131&lt;'Données projet'!$A$114,$BV$205^A131,IF(A131='Données projet'!$A$114,'Données projet'!$B$114,BY130+BX131-CG130)))</f>
        <v>433.31000000000006</v>
      </c>
      <c r="BZ131" s="13">
        <f>BY131*VLOOKUP('Données projet'!$B$12,Paramètres!$A$1:$I$89,3,0)*VLOOKUP('Données projet'!$B$12,Paramètres!$A$1:$I$89,5,0)</f>
        <v>493.45342800000003</v>
      </c>
      <c r="CA131" s="13">
        <f t="shared" si="93"/>
        <v>110.48526991204616</v>
      </c>
      <c r="CB131" s="20">
        <f t="shared" si="64"/>
        <v>1051.8598988634806</v>
      </c>
      <c r="CC131" s="59">
        <f t="shared" si="65"/>
        <v>1340.3138840794315</v>
      </c>
      <c r="CD131" s="59">
        <f ca="1">AVERAGE(OFFSET($CC$3,0,0,'Données projet'!$E$12+1,1))-AVERAGE(OFFSET($H$3,0,0,'Données projet'!$E$12+1,1))</f>
        <v>792.99561449396947</v>
      </c>
      <c r="CE131" s="59">
        <f t="shared" si="94"/>
        <v>236.67982295656702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131.69709498116907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131.69709498116907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68.669268695259348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8.4949999999999939</v>
      </c>
      <c r="CT131" s="12">
        <f>IF('Données projet'!$A$140&gt;35,CT130+CS131-DB130,IF(A131&lt;'Données projet'!$A$140,$CQ$205^A131,IF(A131='Données projet'!$A$140,'Données projet'!$B$140,CT130+CS131-DB130)))</f>
        <v>433.31000000000006</v>
      </c>
      <c r="CU131" s="17">
        <f>CT131*VLOOKUP('Données projet'!$B$13,Paramètres!$A$1:$I$89,3,0)*VLOOKUP('Données projet'!$B$13,Paramètres!$A$1:$I$89,5,0)</f>
        <v>473.17452000000003</v>
      </c>
      <c r="CV131" s="13">
        <f t="shared" si="95"/>
        <v>106.46354667179045</v>
      </c>
      <c r="CW131" s="20">
        <f t="shared" si="67"/>
        <v>1009.5362994533684</v>
      </c>
      <c r="CX131" s="59">
        <f t="shared" si="68"/>
        <v>1297.9902846693194</v>
      </c>
      <c r="CY131" s="59">
        <f ca="1">AVERAGE(OFFSET($CX$3,0,0,'Données projet'!$E$13+1,1))-AVERAGE(OFFSET($H$3,0,0,'Données projet'!$E$13+1,1))</f>
        <v>763.36868301262712</v>
      </c>
      <c r="CZ131" s="59">
        <f t="shared" si="96"/>
        <v>229.04531240965548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126.28488559838125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126.28488559838125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68.669268695259348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259.99999999999983</v>
      </c>
      <c r="DP131" s="17">
        <f>DO131*VLOOKUP('Données projet'!$B$14,Paramètres!$A$1:$I$89,3,0)*VLOOKUP('Données projet'!$B$14,Paramètres!$A$1:$I$89,5,0)</f>
        <v>227.13599999999985</v>
      </c>
      <c r="DQ131" s="13">
        <f t="shared" si="97"/>
        <v>55.662966886685133</v>
      </c>
      <c r="DR131" s="20">
        <f t="shared" si="70"/>
        <v>492.5415339943097</v>
      </c>
      <c r="DS131" s="59">
        <f t="shared" si="71"/>
        <v>780.99551921026068</v>
      </c>
      <c r="DT131" s="59">
        <f ca="1">AVERAGE(OFFSET($DS$3,0,0,'Données projet'!$E$14+1,1))-AVERAGE(OFFSET($H$3,0,0,'Données projet'!$E$14+1,1))</f>
        <v>396.6970447595329</v>
      </c>
      <c r="DU131" s="59">
        <f t="shared" si="98"/>
        <v>369.61271293069467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36.747057915672343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36.747057915672343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68.669268695259348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243</v>
      </c>
      <c r="EK131" s="17">
        <f>EJ131*VLOOKUP('Données projet'!$B$15,Paramètres!$A$1:$I$89,3,0)*VLOOKUP('Données projet'!$B$15,Paramètres!$A$1:$I$89,5,0)</f>
        <v>253.98360000000002</v>
      </c>
      <c r="EL131" s="13">
        <f t="shared" si="99"/>
        <v>61.438182405444294</v>
      </c>
      <c r="EM131" s="20">
        <f t="shared" si="73"/>
        <v>549.35960435614891</v>
      </c>
      <c r="EN131" s="59">
        <f t="shared" si="74"/>
        <v>837.81358957209977</v>
      </c>
      <c r="EO131" s="59">
        <f ca="1">AVERAGE(OFFSET($EN$3,0,0,'Données projet'!$E$15+1,1))-AVERAGE(OFFSET($H$3,0,0,'Données projet'!$E$15+1,1))</f>
        <v>431.09356354216391</v>
      </c>
      <c r="EP131" s="59">
        <f t="shared" si="100"/>
        <v>386.91437941921049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38.576788615541879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38.576788615541879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68.669268695259348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10.186999999999994</v>
      </c>
      <c r="FE131" s="12">
        <f>IF('Données projet'!$A$218&gt;35,FE130+FD131-FM130,IF(A131&lt;'Données projet'!$A$218,$FB$205^A131,IF(A131='Données projet'!$A$218,'Données projet'!$B$218,FE130+FD131-FM130)))</f>
        <v>586.03599999999983</v>
      </c>
      <c r="FF131" s="17">
        <f>FE131*VLOOKUP('Données projet'!$B$16,Paramètres!$A$1:$I$89,3,0)*VLOOKUP('Données projet'!$B$16,Paramètres!$A$1:$I$89,5,0)</f>
        <v>393.11294879999991</v>
      </c>
      <c r="FG131" s="13">
        <f t="shared" si="101"/>
        <v>90.37901310712617</v>
      </c>
      <c r="FH131" s="20">
        <f t="shared" si="76"/>
        <v>842.08183365491129</v>
      </c>
      <c r="FI131" s="59">
        <f t="shared" si="77"/>
        <v>1130.5358188708622</v>
      </c>
      <c r="FJ131" s="59">
        <f ca="1">AVERAGE(OFFSET($FI$3,0,0,'Données projet'!$E$16+1,1))-AVERAGE(OFFSET($H$3,0,0,'Données projet'!$E$16+1,1))</f>
        <v>552.1327469597087</v>
      </c>
      <c r="FK131" s="59">
        <f t="shared" si="102"/>
        <v>208.33496548935977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113.75928240926265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113.75928240926265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68.669268695259348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4.7800000000008822</v>
      </c>
      <c r="GA131" s="17">
        <f>FZ131*VLOOKUP('Données projet'!$B$17,Paramètres!$A$1:$I$89,3,0)*VLOOKUP('Données projet'!$B$17,Paramètres!$A$1:$I$89,5,0)</f>
        <v>2.2370400000004129</v>
      </c>
      <c r="GB131" s="13">
        <f t="shared" si="103"/>
        <v>0.9386934556823372</v>
      </c>
      <c r="GC131" s="20">
        <f t="shared" si="79"/>
        <v>5.5310691019807896</v>
      </c>
      <c r="GD131" s="59">
        <f t="shared" si="80"/>
        <v>293.98505431793171</v>
      </c>
      <c r="GE131" s="59">
        <f ca="1">AVERAGE(OFFSET($GD$3,0,0,'Données projet'!$E$17+1,1))-AVERAGE(OFFSET($H$3,0,0,'Données projet'!$E$17+1,1))</f>
        <v>337.47103484642059</v>
      </c>
      <c r="GF131" s="59">
        <f t="shared" si="104"/>
        <v>252.98767501756402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192.29109482461772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192.29109482461772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68.669268695259348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2.5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9.1666666666666661</v>
      </c>
      <c r="H132" s="66">
        <f t="shared" ref="H132:H195" si="110">(B132+E132+F132)*44/12+(C132+D132)*0.475*44/12</f>
        <v>220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68.692353908327092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369.00000000000011</v>
      </c>
      <c r="O132" s="13">
        <f>N132*VLOOKUP('Données projet'!$B$9,Paramètres!$A$1:$I$89,3,0)*VLOOKUP('Données projet'!$B$9,Paramètres!$A$1:$I$89,5,0)</f>
        <v>333.87120000000004</v>
      </c>
      <c r="P132" s="13">
        <f t="shared" si="87"/>
        <v>78.232360111376309</v>
      </c>
      <c r="Q132" s="20">
        <f t="shared" si="108"/>
        <v>717.74703386064709</v>
      </c>
      <c r="R132" s="59">
        <f t="shared" si="109"/>
        <v>1006.2856648578464</v>
      </c>
      <c r="S132" s="59">
        <f ca="1">AVERAGE(OFFSET($R$3,0,0,'Données projet'!$E$9+1,1))-AVERAGE(OFFSET($H$3,0,0,'Données projet'!$E$9+1,1))</f>
        <v>441.35963046694803</v>
      </c>
      <c r="T132" s="59">
        <f t="shared" si="88"/>
        <v>620.99339242993983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1.4881236117302115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1.4881236117302115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68.692353908327092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213.00000000000003</v>
      </c>
      <c r="AJ132" s="13">
        <f>AI132*VLOOKUP('Données projet'!$B$10,Paramètres!$A$1:$I$89,3,0)*VLOOKUP('Données projet'!$B$10,Paramètres!$A$1:$I$89,5,0)</f>
        <v>186.07680000000005</v>
      </c>
      <c r="AK132" s="13">
        <f t="shared" si="89"/>
        <v>46.671538591528673</v>
      </c>
      <c r="AL132" s="20">
        <f t="shared" ref="AL132:AL153" si="112">(AJ132+AK132)*0.475*44/12</f>
        <v>405.37002304691242</v>
      </c>
      <c r="AM132" s="59">
        <f t="shared" ref="AM132:AM195" si="113">AL132+(AD132+AE132)*44/12</f>
        <v>693.9086540441117</v>
      </c>
      <c r="AN132" s="59">
        <f ca="1">AVERAGE(OFFSET($AM$3,0,0,'Données projet'!$E$10+1,1))-AVERAGE(OFFSET($H$3,0,0,'Données projet'!$E$10+1,1))</f>
        <v>273.89085939326111</v>
      </c>
      <c r="AO132" s="59">
        <f t="shared" si="90"/>
        <v>266.46247641705179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13.946689825750799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13.946689825750799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68.692353908327092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8.4949999999999939</v>
      </c>
      <c r="BD132" s="12">
        <f>IF('Données projet'!$A$88&gt;35,BD131+BC132-BL131,IF(A132&lt;'Données projet'!$A$88,$BA$205^A132,IF(A132='Données projet'!$A$88,'Données projet'!$B$88,BD131+BC132-BL131)))</f>
        <v>441.80500000000006</v>
      </c>
      <c r="BE132" s="13">
        <f>BD132*VLOOKUP('Données projet'!$B$11,Paramètres!$A$1:$I$89,3,0)*VLOOKUP('Données projet'!$B$11,Paramètres!$A$1:$I$89,5,0)</f>
        <v>420.42163800000003</v>
      </c>
      <c r="BF132" s="13">
        <f t="shared" si="91"/>
        <v>95.904764629861944</v>
      </c>
      <c r="BG132" s="20">
        <f t="shared" ref="BG132:BG153" si="115">(BE132+BF132)*0.475*44/12</f>
        <v>899.26848458034283</v>
      </c>
      <c r="BH132" s="59">
        <f t="shared" ref="BH132:BH195" si="116">BG132+(AY132+AZ132)*44/12</f>
        <v>1187.8071155775422</v>
      </c>
      <c r="BI132" s="59">
        <f ca="1">AVERAGE(OFFSET($BH$3,0,0,'Données projet'!$E$11+1,1))-AVERAGE(OFFSET($H$3,0,0,'Données projet'!$E$11+1,1))</f>
        <v>674.33345465979289</v>
      </c>
      <c r="BJ132" s="59">
        <f t="shared" si="92"/>
        <v>206.09542990296671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107.89027824423238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107.89027824423238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68.692353908327092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8.4949999999999939</v>
      </c>
      <c r="BY132" s="12">
        <f>IF('Données projet'!$A$114&gt;35,BY131+BX132-CG131,IF(A132&lt;'Données projet'!$A$114,$BV$205^A132,IF(A132='Données projet'!$A$114,'Données projet'!$B$114,BY131+BX132-CG131)))</f>
        <v>441.80500000000006</v>
      </c>
      <c r="BZ132" s="13">
        <f>BY132*VLOOKUP('Données projet'!$B$12,Paramètres!$A$1:$I$89,3,0)*VLOOKUP('Données projet'!$B$12,Paramètres!$A$1:$I$89,5,0)</f>
        <v>503.12753400000014</v>
      </c>
      <c r="CA132" s="13">
        <f t="shared" si="93"/>
        <v>112.39702619670631</v>
      </c>
      <c r="CB132" s="20">
        <f t="shared" ref="CB132:CB153" si="118">(BZ132+CA132)*0.475*44/12</f>
        <v>1072.0386090092638</v>
      </c>
      <c r="CC132" s="59">
        <f t="shared" ref="CC132:CC195" si="119">CB132+(BT132+BU132)*44/12</f>
        <v>1360.5772400064632</v>
      </c>
      <c r="CD132" s="59">
        <f ca="1">AVERAGE(OFFSET($CC$3,0,0,'Données projet'!$E$12+1,1))-AVERAGE(OFFSET($H$3,0,0,'Données projet'!$E$12+1,1))</f>
        <v>792.99561449396947</v>
      </c>
      <c r="CE132" s="59">
        <f t="shared" si="94"/>
        <v>236.67982295656702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129.11459527588462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129.11459527588462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68.692353908327092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8.4949999999999939</v>
      </c>
      <c r="CT132" s="12">
        <f>IF('Données projet'!$A$140&gt;35,CT131+CS132-DB131,IF(A132&lt;'Données projet'!$A$140,$CQ$205^A132,IF(A132='Données projet'!$A$140,'Données projet'!$B$140,CT131+CS132-DB131)))</f>
        <v>441.80500000000006</v>
      </c>
      <c r="CU132" s="17">
        <f>CT132*VLOOKUP('Données projet'!$B$13,Paramètres!$A$1:$I$89,3,0)*VLOOKUP('Données projet'!$B$13,Paramètres!$A$1:$I$89,5,0)</f>
        <v>482.45106000000004</v>
      </c>
      <c r="CV132" s="13">
        <f t="shared" si="95"/>
        <v>108.30571399960745</v>
      </c>
      <c r="CW132" s="20">
        <f t="shared" ref="CW132:CW153" si="121">(CU132+CV132)*0.475*44/12</f>
        <v>1028.9013813826498</v>
      </c>
      <c r="CX132" s="59">
        <f t="shared" ref="CX132:CX195" si="122">CW132+(CO132+CP132)*44/12</f>
        <v>1317.4400123798491</v>
      </c>
      <c r="CY132" s="59">
        <f ca="1">AVERAGE(OFFSET($CX$3,0,0,'Données projet'!$E$13+1,1))-AVERAGE(OFFSET($H$3,0,0,'Données projet'!$E$13+1,1))</f>
        <v>763.36868301262712</v>
      </c>
      <c r="CZ132" s="59">
        <f t="shared" si="96"/>
        <v>229.04531240965548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123.80851601797151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123.80851601797151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68.692353908327092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259.99999999999983</v>
      </c>
      <c r="DP132" s="17">
        <f>DO132*VLOOKUP('Données projet'!$B$14,Paramètres!$A$1:$I$89,3,0)*VLOOKUP('Données projet'!$B$14,Paramètres!$A$1:$I$89,5,0)</f>
        <v>227.13599999999985</v>
      </c>
      <c r="DQ132" s="13">
        <f t="shared" si="97"/>
        <v>55.662966886685133</v>
      </c>
      <c r="DR132" s="20">
        <f t="shared" ref="DR132:DR153" si="124">(DP132+DQ132)*0.475*44/12</f>
        <v>492.5415339943097</v>
      </c>
      <c r="DS132" s="59">
        <f t="shared" ref="DS132:DS195" si="125">DR132+(DJ132+DK132)*44/12</f>
        <v>781.08016499150904</v>
      </c>
      <c r="DT132" s="59">
        <f ca="1">AVERAGE(OFFSET($DS$3,0,0,'Données projet'!$E$14+1,1))-AVERAGE(OFFSET($H$3,0,0,'Données projet'!$E$14+1,1))</f>
        <v>396.6970447595329</v>
      </c>
      <c r="DU132" s="59">
        <f t="shared" si="98"/>
        <v>369.61271293069467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36.026470523438185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36.026470523438185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68.692353908327092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243</v>
      </c>
      <c r="EK132" s="17">
        <f>EJ132*VLOOKUP('Données projet'!$B$15,Paramètres!$A$1:$I$89,3,0)*VLOOKUP('Données projet'!$B$15,Paramètres!$A$1:$I$89,5,0)</f>
        <v>253.98360000000002</v>
      </c>
      <c r="EL132" s="13">
        <f t="shared" si="99"/>
        <v>61.438182405444294</v>
      </c>
      <c r="EM132" s="20">
        <f t="shared" ref="EM132:EM153" si="127">(EK132+EL132)*0.475*44/12</f>
        <v>549.35960435614891</v>
      </c>
      <c r="EN132" s="59">
        <f t="shared" ref="EN132:EN195" si="128">EM132+(EE132+EF132)*44/12</f>
        <v>837.89823535334824</v>
      </c>
      <c r="EO132" s="59">
        <f ca="1">AVERAGE(OFFSET($EN$3,0,0,'Données projet'!$E$15+1,1))-AVERAGE(OFFSET($H$3,0,0,'Données projet'!$E$15+1,1))</f>
        <v>431.09356354216391</v>
      </c>
      <c r="EP132" s="59">
        <f t="shared" si="100"/>
        <v>386.91437941921049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37.820321320308814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37.820321320308814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68.692353908327092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10.186999999999994</v>
      </c>
      <c r="FE132" s="12">
        <f>IF('Données projet'!$A$218&gt;35,FE131+FD132-FM131,IF(A132&lt;'Données projet'!$A$218,$FB$205^A132,IF(A132='Données projet'!$A$218,'Données projet'!$B$218,FE131+FD132-FM131)))</f>
        <v>596.22299999999984</v>
      </c>
      <c r="FF132" s="17">
        <f>FE132*VLOOKUP('Données projet'!$B$16,Paramètres!$A$1:$I$89,3,0)*VLOOKUP('Données projet'!$B$16,Paramètres!$A$1:$I$89,5,0)</f>
        <v>399.94638839999988</v>
      </c>
      <c r="FG132" s="13">
        <f t="shared" si="101"/>
        <v>91.765796207310245</v>
      </c>
      <c r="FH132" s="20">
        <f t="shared" ref="FH132:FH153" si="130">(FF132+FG132)*0.475*44/12</f>
        <v>856.39872152439841</v>
      </c>
      <c r="FI132" s="59">
        <f t="shared" ref="FI132:FI195" si="131">FH132+(EZ132+FA132)*44/12</f>
        <v>1144.9373525215979</v>
      </c>
      <c r="FJ132" s="59">
        <f ca="1">AVERAGE(OFFSET($FI$3,0,0,'Données projet'!$E$16+1,1))-AVERAGE(OFFSET($H$3,0,0,'Données projet'!$E$16+1,1))</f>
        <v>552.1327469597087</v>
      </c>
      <c r="FK132" s="59">
        <f t="shared" si="102"/>
        <v>208.33496548935977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111.52853226752795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111.52853226752795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68.692353908327092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4.7800000000008822</v>
      </c>
      <c r="GA132" s="17">
        <f>FZ132*VLOOKUP('Données projet'!$B$17,Paramètres!$A$1:$I$89,3,0)*VLOOKUP('Données projet'!$B$17,Paramètres!$A$1:$I$89,5,0)</f>
        <v>2.2370400000004129</v>
      </c>
      <c r="GB132" s="13">
        <f t="shared" si="103"/>
        <v>0.9386934556823372</v>
      </c>
      <c r="GC132" s="20">
        <f t="shared" ref="GC132:GC153" si="133">(GA132+GB132)*0.475*44/12</f>
        <v>5.5310691019807896</v>
      </c>
      <c r="GD132" s="59">
        <f t="shared" ref="GD132:GD195" si="134">GC132+(FU132+FV132)*44/12</f>
        <v>294.06970009918012</v>
      </c>
      <c r="GE132" s="59">
        <f ca="1">AVERAGE(OFFSET($GD$3,0,0,'Données projet'!$E$17+1,1))-AVERAGE(OFFSET($H$3,0,0,'Données projet'!$E$17+1,1))</f>
        <v>337.47103484642059</v>
      </c>
      <c r="GF132" s="59">
        <f t="shared" si="104"/>
        <v>252.98767501756402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188.52038374109378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188.52038374109378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68.692353908327092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2.5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9.1666666666666661</v>
      </c>
      <c r="H133" s="66">
        <f t="shared" si="110"/>
        <v>220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68.715038644558916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369.00000000000011</v>
      </c>
      <c r="O133" s="13">
        <f>N133*VLOOKUP('Données projet'!$B$9,Paramètres!$A$1:$I$89,3,0)*VLOOKUP('Données projet'!$B$9,Paramètres!$A$1:$I$89,5,0)</f>
        <v>333.87120000000004</v>
      </c>
      <c r="P133" s="13">
        <f t="shared" ref="P133:P196" si="141">EXP(-1.0587+0.8836*LN(O133)+0.284)</f>
        <v>78.232360111376309</v>
      </c>
      <c r="Q133" s="20">
        <f t="shared" si="108"/>
        <v>717.74703386064709</v>
      </c>
      <c r="R133" s="59">
        <f t="shared" si="109"/>
        <v>1006.3688422240298</v>
      </c>
      <c r="S133" s="59">
        <f ca="1">AVERAGE(OFFSET($R$3,0,0,'Données projet'!$E$9+1,1))-AVERAGE(OFFSET($H$3,0,0,'Données projet'!$E$9+1,1))</f>
        <v>441.35963046694803</v>
      </c>
      <c r="T133" s="59">
        <f t="shared" ref="T133:T196" si="142">$T$3</f>
        <v>620.99339242993983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1.4589424153699606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1.4589424153699606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68.715038644558916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213.00000000000003</v>
      </c>
      <c r="AJ133" s="13">
        <f>AI133*VLOOKUP('Données projet'!$B$10,Paramètres!$A$1:$I$89,3,0)*VLOOKUP('Données projet'!$B$10,Paramètres!$A$1:$I$89,5,0)</f>
        <v>186.07680000000005</v>
      </c>
      <c r="AK133" s="13">
        <f t="shared" ref="AK133:AK153" si="143">EXP(-1.0587+0.8836*LN(AJ133)+0.284)</f>
        <v>46.671538591528673</v>
      </c>
      <c r="AL133" s="20">
        <f t="shared" si="112"/>
        <v>405.37002304691242</v>
      </c>
      <c r="AM133" s="59">
        <f t="shared" si="113"/>
        <v>693.99183141029516</v>
      </c>
      <c r="AN133" s="59">
        <f ca="1">AVERAGE(OFFSET($AM$3,0,0,'Données projet'!$E$10+1,1))-AVERAGE(OFFSET($H$3,0,0,'Données projet'!$E$10+1,1))</f>
        <v>273.89085939326111</v>
      </c>
      <c r="AO133" s="59">
        <f t="shared" ref="AO133:AO196" si="144">$AO$3</f>
        <v>266.46247641705179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13.673203744908658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13.673203744908658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68.715038644558916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8.4949999999999939</v>
      </c>
      <c r="BD133" s="12">
        <f>IF('Données projet'!$A$88&gt;35,BD132+BC133-BL132,IF(A133&lt;'Données projet'!$A$88,$BA$205^A133,IF(A133='Données projet'!$A$88,'Données projet'!$B$88,BD132+BC133-BL132)))</f>
        <v>450.30000000000007</v>
      </c>
      <c r="BE133" s="13">
        <f>BD133*VLOOKUP('Données projet'!$B$11,Paramètres!$A$1:$I$89,3,0)*VLOOKUP('Données projet'!$B$11,Paramètres!$A$1:$I$89,5,0)</f>
        <v>428.50548000000009</v>
      </c>
      <c r="BF133" s="13">
        <f t="shared" ref="BF133:BF153" si="145">EXP(-1.0587+0.8836*LN(BE133)+0.284)</f>
        <v>97.532357646161373</v>
      </c>
      <c r="BG133" s="20">
        <f t="shared" si="115"/>
        <v>916.18256723373122</v>
      </c>
      <c r="BH133" s="59">
        <f t="shared" si="116"/>
        <v>1204.8043755971139</v>
      </c>
      <c r="BI133" s="59">
        <f ca="1">AVERAGE(OFFSET($BH$3,0,0,'Données projet'!$E$11+1,1))-AVERAGE(OFFSET($H$3,0,0,'Données projet'!$E$11+1,1))</f>
        <v>674.33345465979289</v>
      </c>
      <c r="BJ133" s="59">
        <f t="shared" ref="BJ133:BJ196" si="146">$BJ$3</f>
        <v>206.09542990296671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105.77461569443484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105.77461569443484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68.715038644558916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8.4949999999999939</v>
      </c>
      <c r="BY133" s="12">
        <f>IF('Données projet'!$A$114&gt;35,BY132+BX133-CG132,IF(A133&lt;'Données projet'!$A$114,$BV$205^A133,IF(A133='Données projet'!$A$114,'Données projet'!$B$114,BY132+BX133-CG132)))</f>
        <v>450.30000000000007</v>
      </c>
      <c r="BZ133" s="13">
        <f>BY133*VLOOKUP('Données projet'!$B$12,Paramètres!$A$1:$I$89,3,0)*VLOOKUP('Données projet'!$B$12,Paramètres!$A$1:$I$89,5,0)</f>
        <v>512.80164000000013</v>
      </c>
      <c r="CA133" s="13">
        <f t="shared" ref="CA133:CA153" si="147">EXP(-1.0587+0.8836*LN(BZ133)+0.284)</f>
        <v>114.30450822428465</v>
      </c>
      <c r="CB133" s="20">
        <f t="shared" si="118"/>
        <v>1092.2098748239625</v>
      </c>
      <c r="CC133" s="59">
        <f t="shared" si="119"/>
        <v>1380.8316831873453</v>
      </c>
      <c r="CD133" s="59">
        <f ca="1">AVERAGE(OFFSET($CC$3,0,0,'Données projet'!$E$12+1,1))-AVERAGE(OFFSET($H$3,0,0,'Données projet'!$E$12+1,1))</f>
        <v>792.99561449396947</v>
      </c>
      <c r="CE133" s="59">
        <f t="shared" ref="CE133:CE196" si="148">$CE$3</f>
        <v>236.67982295656702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126.58273681465153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126.58273681465153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68.715038644558916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8.4949999999999939</v>
      </c>
      <c r="CT133" s="12">
        <f>IF('Données projet'!$A$140&gt;35,CT132+CS133-DB132,IF(A133&lt;'Données projet'!$A$140,$CQ$205^A133,IF(A133='Données projet'!$A$140,'Données projet'!$B$140,CT132+CS133-DB132)))</f>
        <v>450.30000000000007</v>
      </c>
      <c r="CU133" s="17">
        <f>CT133*VLOOKUP('Données projet'!$B$13,Paramètres!$A$1:$I$89,3,0)*VLOOKUP('Données projet'!$B$13,Paramètres!$A$1:$I$89,5,0)</f>
        <v>491.72760000000005</v>
      </c>
      <c r="CV133" s="13">
        <f t="shared" ref="CV133:CV153" si="149">EXP(-1.0587+0.8836*LN(CU133)+0.284)</f>
        <v>110.14376265559881</v>
      </c>
      <c r="CW133" s="20">
        <f t="shared" si="121"/>
        <v>1048.2592899585013</v>
      </c>
      <c r="CX133" s="59">
        <f t="shared" si="122"/>
        <v>1336.8810983218841</v>
      </c>
      <c r="CY133" s="59">
        <f ca="1">AVERAGE(OFFSET($CX$3,0,0,'Données projet'!$E$13+1,1))-AVERAGE(OFFSET($H$3,0,0,'Données projet'!$E$13+1,1))</f>
        <v>763.36868301262712</v>
      </c>
      <c r="CZ133" s="59">
        <f t="shared" ref="CZ133:CZ196" si="150">$CZ$3</f>
        <v>229.04531240965548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121.38070653459731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121.38070653459731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68.715038644558916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259.99999999999983</v>
      </c>
      <c r="DP133" s="17">
        <f>DO133*VLOOKUP('Données projet'!$B$14,Paramètres!$A$1:$I$89,3,0)*VLOOKUP('Données projet'!$B$14,Paramètres!$A$1:$I$89,5,0)</f>
        <v>227.13599999999985</v>
      </c>
      <c r="DQ133" s="13">
        <f t="shared" ref="DQ133:DQ153" si="151">EXP(-1.0587+0.8836*LN(DP133)+0.284)</f>
        <v>55.662966886685133</v>
      </c>
      <c r="DR133" s="20">
        <f t="shared" si="124"/>
        <v>492.5415339943097</v>
      </c>
      <c r="DS133" s="59">
        <f t="shared" si="125"/>
        <v>781.16334235769239</v>
      </c>
      <c r="DT133" s="59">
        <f ca="1">AVERAGE(OFFSET($DS$3,0,0,'Données projet'!$E$14+1,1))-AVERAGE(OFFSET($H$3,0,0,'Données projet'!$E$14+1,1))</f>
        <v>396.6970447595329</v>
      </c>
      <c r="DU133" s="59">
        <f t="shared" ref="DU133:DU196" si="152">$DU$3</f>
        <v>369.61271293069467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35.320013410450834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35.320013410450834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68.715038644558916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243</v>
      </c>
      <c r="EK133" s="17">
        <f>EJ133*VLOOKUP('Données projet'!$B$15,Paramètres!$A$1:$I$89,3,0)*VLOOKUP('Données projet'!$B$15,Paramètres!$A$1:$I$89,5,0)</f>
        <v>253.98360000000002</v>
      </c>
      <c r="EL133" s="13">
        <f t="shared" ref="EL133:EL153" si="153">EXP(-1.0587+0.8836*LN(EK133)+0.284)</f>
        <v>61.438182405444294</v>
      </c>
      <c r="EM133" s="20">
        <f t="shared" si="127"/>
        <v>549.35960435614891</v>
      </c>
      <c r="EN133" s="59">
        <f t="shared" si="128"/>
        <v>837.98141271953159</v>
      </c>
      <c r="EO133" s="59">
        <f ca="1">AVERAGE(OFFSET($EN$3,0,0,'Données projet'!$E$15+1,1))-AVERAGE(OFFSET($H$3,0,0,'Données projet'!$E$15+1,1))</f>
        <v>431.09356354216391</v>
      </c>
      <c r="EP133" s="59">
        <f t="shared" ref="EP133:EP196" si="154">$EP$3</f>
        <v>386.91437941921049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37.078687887335775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37.078687887335775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68.715038644558916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>
        <f>VLOOKUP(A133,'Données projet'!$A$217:$I$237,2,0)</f>
        <v>606.41</v>
      </c>
      <c r="FC133" s="12">
        <f>VLOOKUP(A133,'Données projet'!$A$217:$I$237,9,0)</f>
        <v>10.186999999999994</v>
      </c>
      <c r="FD133" s="12">
        <f t="array" ref="FD133">INDEX(FC:FC,MIN(IF(ISNUMBER(FC133:FC329),ROW(FC133:FC329),"")))</f>
        <v>10.186999999999994</v>
      </c>
      <c r="FE133" s="12">
        <f>IF('Données projet'!$A$218&gt;35,FE132+FD133-FM132,IF(A133&lt;'Données projet'!$A$218,$FB$205^A133,IF(A133='Données projet'!$A$218,'Données projet'!$B$218,FE132+FD133-FM132)))</f>
        <v>606.40999999999985</v>
      </c>
      <c r="FF133" s="17">
        <f>FE133*VLOOKUP('Données projet'!$B$16,Paramètres!$A$1:$I$89,3,0)*VLOOKUP('Données projet'!$B$16,Paramètres!$A$1:$I$89,5,0)</f>
        <v>406.77982799999995</v>
      </c>
      <c r="FG133" s="13">
        <f t="shared" ref="FG133:FG153" si="155">EXP(-1.0587+0.8836*LN(FF133)+0.284)</f>
        <v>93.149823875788272</v>
      </c>
      <c r="FH133" s="20">
        <f t="shared" si="130"/>
        <v>870.71081035033114</v>
      </c>
      <c r="FI133" s="59">
        <f t="shared" si="131"/>
        <v>1159.3326187137138</v>
      </c>
      <c r="FJ133" s="59">
        <f ca="1">AVERAGE(OFFSET($FI$3,0,0,'Données projet'!$E$16+1,1))-AVERAGE(OFFSET($H$3,0,0,'Données projet'!$E$16+1,1))</f>
        <v>552.1327469597087</v>
      </c>
      <c r="FK133" s="59">
        <f t="shared" ref="FK133:FK196" si="156">$FK$3</f>
        <v>208.33496548935977</v>
      </c>
      <c r="FL133" s="15">
        <f>IF(ISNA(VLOOKUP(A133,'Données projet'!$A$217:$I$237,3,0)),0,VLOOKUP(A133,'Données projet'!$A$217:$I$237,3,0))</f>
        <v>12</v>
      </c>
      <c r="FM133" s="15">
        <f>IF(ISNA(VLOOKUP(A133,'Données projet'!$A$217:$I$237,4,0)),0,VLOOKUP(A133,'Données projet'!$A$217:$I$237,4,0))</f>
        <v>69</v>
      </c>
      <c r="FN133" s="16">
        <f>IF(ISNA(VLOOKUP(A133,'Données projet'!$A$217:$I$237,5,0)),0%,VLOOKUP(A133,'Données projet'!$A$217:$I$237,5,0)*VLOOKUP('Données projet'!$B$16,Paramètres!$A$1:$I$89,7,0))</f>
        <v>0.53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136.45999210915144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136.45999210915144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68.715038644558916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4.7800000000008822</v>
      </c>
      <c r="GA133" s="17">
        <f>FZ133*VLOOKUP('Données projet'!$B$17,Paramètres!$A$1:$I$89,3,0)*VLOOKUP('Données projet'!$B$17,Paramètres!$A$1:$I$89,5,0)</f>
        <v>2.2370400000004129</v>
      </c>
      <c r="GB133" s="13">
        <f t="shared" ref="GB133:GB153" si="157">EXP(-1.0587+0.8836*LN(GA133)+0.284)</f>
        <v>0.9386934556823372</v>
      </c>
      <c r="GC133" s="20">
        <f t="shared" si="133"/>
        <v>5.5310691019807896</v>
      </c>
      <c r="GD133" s="59">
        <f t="shared" si="134"/>
        <v>294.15287746536347</v>
      </c>
      <c r="GE133" s="59">
        <f ca="1">AVERAGE(OFFSET($GD$3,0,0,'Données projet'!$E$17+1,1))-AVERAGE(OFFSET($H$3,0,0,'Données projet'!$E$17+1,1))</f>
        <v>337.47103484642059</v>
      </c>
      <c r="GF133" s="59">
        <f t="shared" ref="GF133:GF196" si="158">$GF$3</f>
        <v>252.98767501756402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184.82361400201108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184.82361400201108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68.715038644558916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2.5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9.1666666666666661</v>
      </c>
      <c r="H134" s="66">
        <f t="shared" si="110"/>
        <v>220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68.737329851332603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369.00000000000011</v>
      </c>
      <c r="O134" s="13">
        <f>N134*VLOOKUP('Données projet'!$B$9,Paramètres!$A$1:$I$89,3,0)*VLOOKUP('Données projet'!$B$9,Paramètres!$A$1:$I$89,5,0)</f>
        <v>333.87120000000004</v>
      </c>
      <c r="P134" s="13">
        <f t="shared" si="141"/>
        <v>78.232360111376309</v>
      </c>
      <c r="Q134" s="20">
        <f t="shared" si="108"/>
        <v>717.74703386064709</v>
      </c>
      <c r="R134" s="59">
        <f t="shared" si="109"/>
        <v>1006.4505766488667</v>
      </c>
      <c r="S134" s="59">
        <f ca="1">AVERAGE(OFFSET($R$3,0,0,'Données projet'!$E$9+1,1))-AVERAGE(OFFSET($H$3,0,0,'Données projet'!$E$9+1,1))</f>
        <v>441.35963046694803</v>
      </c>
      <c r="T134" s="59">
        <f t="shared" si="142"/>
        <v>620.99339242993983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1.4303334444715621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1.4303334444715621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68.737329851332603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213.00000000000003</v>
      </c>
      <c r="AJ134" s="13">
        <f>AI134*VLOOKUP('Données projet'!$B$10,Paramètres!$A$1:$I$89,3,0)*VLOOKUP('Données projet'!$B$10,Paramètres!$A$1:$I$89,5,0)</f>
        <v>186.07680000000005</v>
      </c>
      <c r="AK134" s="13">
        <f t="shared" si="143"/>
        <v>46.671538591528673</v>
      </c>
      <c r="AL134" s="20">
        <f t="shared" si="112"/>
        <v>405.37002304691242</v>
      </c>
      <c r="AM134" s="59">
        <f t="shared" si="113"/>
        <v>694.07356583513194</v>
      </c>
      <c r="AN134" s="59">
        <f ca="1">AVERAGE(OFFSET($AM$3,0,0,'Données projet'!$E$10+1,1))-AVERAGE(OFFSET($H$3,0,0,'Données projet'!$E$10+1,1))</f>
        <v>273.89085939326111</v>
      </c>
      <c r="AO134" s="59">
        <f t="shared" si="144"/>
        <v>266.46247641705179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13.405080559301794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13.405080559301794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68.737329851332603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8.4949999999999939</v>
      </c>
      <c r="BD134" s="12">
        <f>IF('Données projet'!$A$88&gt;35,BD133+BC134-BL133,IF(A134&lt;'Données projet'!$A$88,$BA$205^A134,IF(A134='Données projet'!$A$88,'Données projet'!$B$88,BD133+BC134-BL133)))</f>
        <v>458.79500000000007</v>
      </c>
      <c r="BE134" s="13">
        <f>BD134*VLOOKUP('Données projet'!$B$11,Paramètres!$A$1:$I$89,3,0)*VLOOKUP('Données projet'!$B$11,Paramètres!$A$1:$I$89,5,0)</f>
        <v>436.58932200000004</v>
      </c>
      <c r="BF134" s="13">
        <f t="shared" si="145"/>
        <v>99.156380313060154</v>
      </c>
      <c r="BG134" s="20">
        <f t="shared" si="115"/>
        <v>933.09043152857976</v>
      </c>
      <c r="BH134" s="59">
        <f t="shared" si="116"/>
        <v>1221.7939743167992</v>
      </c>
      <c r="BI134" s="59">
        <f ca="1">AVERAGE(OFFSET($BH$3,0,0,'Données projet'!$E$11+1,1))-AVERAGE(OFFSET($H$3,0,0,'Données projet'!$E$11+1,1))</f>
        <v>674.33345465979289</v>
      </c>
      <c r="BJ134" s="59">
        <f t="shared" si="146"/>
        <v>206.09542990296671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103.70043999681211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103.70043999681211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68.737329851332603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8.4949999999999939</v>
      </c>
      <c r="BY134" s="12">
        <f>IF('Données projet'!$A$114&gt;35,BY133+BX134-CG133,IF(A134&lt;'Données projet'!$A$114,$BV$205^A134,IF(A134='Données projet'!$A$114,'Données projet'!$B$114,BY133+BX134-CG133)))</f>
        <v>458.79500000000007</v>
      </c>
      <c r="BZ134" s="13">
        <f>BY134*VLOOKUP('Données projet'!$B$12,Paramètres!$A$1:$I$89,3,0)*VLOOKUP('Données projet'!$B$12,Paramètres!$A$1:$I$89,5,0)</f>
        <v>522.47574600000007</v>
      </c>
      <c r="CA134" s="13">
        <f t="shared" si="147"/>
        <v>116.2078059273753</v>
      </c>
      <c r="CB134" s="20">
        <f t="shared" si="118"/>
        <v>1112.3738529401787</v>
      </c>
      <c r="CC134" s="59">
        <f t="shared" si="119"/>
        <v>1401.0773957283982</v>
      </c>
      <c r="CD134" s="59">
        <f ca="1">AVERAGE(OFFSET($CC$3,0,0,'Données projet'!$E$12+1,1))-AVERAGE(OFFSET($H$3,0,0,'Données projet'!$E$12+1,1))</f>
        <v>792.99561449396947</v>
      </c>
      <c r="CE134" s="59">
        <f t="shared" si="148"/>
        <v>236.67982295656702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124.10052655356202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124.10052655356202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68.737329851332603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8.4949999999999939</v>
      </c>
      <c r="CT134" s="12">
        <f>IF('Données projet'!$A$140&gt;35,CT133+CS134-DB133,IF(A134&lt;'Données projet'!$A$140,$CQ$205^A134,IF(A134='Données projet'!$A$140,'Données projet'!$B$140,CT133+CS134-DB133)))</f>
        <v>458.79500000000007</v>
      </c>
      <c r="CU134" s="17">
        <f>CT134*VLOOKUP('Données projet'!$B$13,Paramètres!$A$1:$I$89,3,0)*VLOOKUP('Données projet'!$B$13,Paramètres!$A$1:$I$89,5,0)</f>
        <v>501.00414000000012</v>
      </c>
      <c r="CV134" s="13">
        <f t="shared" si="149"/>
        <v>111.97777929876422</v>
      </c>
      <c r="CW134" s="20">
        <f t="shared" si="121"/>
        <v>1067.6101761120144</v>
      </c>
      <c r="CX134" s="59">
        <f t="shared" si="122"/>
        <v>1356.3137189002339</v>
      </c>
      <c r="CY134" s="59">
        <f ca="1">AVERAGE(OFFSET($CX$3,0,0,'Données projet'!$E$13+1,1))-AVERAGE(OFFSET($H$3,0,0,'Données projet'!$E$13+1,1))</f>
        <v>763.36868301262712</v>
      </c>
      <c r="CZ134" s="59">
        <f t="shared" si="150"/>
        <v>229.04531240965548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119.0005049143745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119.0005049143745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68.737329851332603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259.99999999999983</v>
      </c>
      <c r="DP134" s="17">
        <f>DO134*VLOOKUP('Données projet'!$B$14,Paramètres!$A$1:$I$89,3,0)*VLOOKUP('Données projet'!$B$14,Paramètres!$A$1:$I$89,5,0)</f>
        <v>227.13599999999985</v>
      </c>
      <c r="DQ134" s="13">
        <f t="shared" si="151"/>
        <v>55.662966886685133</v>
      </c>
      <c r="DR134" s="20">
        <f t="shared" si="124"/>
        <v>492.5415339943097</v>
      </c>
      <c r="DS134" s="59">
        <f t="shared" si="125"/>
        <v>781.24507678252917</v>
      </c>
      <c r="DT134" s="59">
        <f ca="1">AVERAGE(OFFSET($DS$3,0,0,'Données projet'!$E$14+1,1))-AVERAGE(OFFSET($H$3,0,0,'Données projet'!$E$14+1,1))</f>
        <v>396.6970447595329</v>
      </c>
      <c r="DU134" s="59">
        <f t="shared" si="152"/>
        <v>369.61271293069467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34.627409490552871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34.627409490552871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68.737329851332603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243</v>
      </c>
      <c r="EK134" s="17">
        <f>EJ134*VLOOKUP('Données projet'!$B$15,Paramètres!$A$1:$I$89,3,0)*VLOOKUP('Données projet'!$B$15,Paramètres!$A$1:$I$89,5,0)</f>
        <v>253.98360000000002</v>
      </c>
      <c r="EL134" s="13">
        <f t="shared" si="153"/>
        <v>61.438182405444294</v>
      </c>
      <c r="EM134" s="20">
        <f t="shared" si="127"/>
        <v>549.35960435614891</v>
      </c>
      <c r="EN134" s="59">
        <f t="shared" si="128"/>
        <v>838.06314714436849</v>
      </c>
      <c r="EO134" s="59">
        <f ca="1">AVERAGE(OFFSET($EN$3,0,0,'Données projet'!$E$15+1,1))-AVERAGE(OFFSET($H$3,0,0,'Données projet'!$E$15+1,1))</f>
        <v>431.09356354216391</v>
      </c>
      <c r="EP134" s="59">
        <f t="shared" si="154"/>
        <v>386.91437941921049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36.351597433631611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36.351597433631611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68.737329851332603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10.163999999999998</v>
      </c>
      <c r="FE134" s="12">
        <f>IF('Données projet'!$A$218&gt;35,FE133+FD134-FM133,IF(A134&lt;'Données projet'!$A$218,$FB$205^A134,IF(A134='Données projet'!$A$218,'Données projet'!$B$218,FE133+FD134-FM133)))</f>
        <v>547.57399999999984</v>
      </c>
      <c r="FF134" s="17">
        <f>FE134*VLOOKUP('Données projet'!$B$16,Paramètres!$A$1:$I$89,3,0)*VLOOKUP('Données projet'!$B$16,Paramètres!$A$1:$I$89,5,0)</f>
        <v>367.31263919999992</v>
      </c>
      <c r="FG134" s="13">
        <f t="shared" si="155"/>
        <v>85.117284907278815</v>
      </c>
      <c r="FH134" s="20">
        <f t="shared" si="130"/>
        <v>787.98211782017722</v>
      </c>
      <c r="FI134" s="59">
        <f t="shared" si="131"/>
        <v>1076.6856606083968</v>
      </c>
      <c r="FJ134" s="59">
        <f ca="1">AVERAGE(OFFSET($FI$3,0,0,'Données projet'!$E$16+1,1))-AVERAGE(OFFSET($H$3,0,0,'Données projet'!$E$16+1,1))</f>
        <v>552.1327469597087</v>
      </c>
      <c r="FK134" s="59">
        <f t="shared" si="156"/>
        <v>208.33496548935977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133.78409489626765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133.78409489626765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68.737329851332603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4.7800000000008822</v>
      </c>
      <c r="GA134" s="17">
        <f>FZ134*VLOOKUP('Données projet'!$B$17,Paramètres!$A$1:$I$89,3,0)*VLOOKUP('Données projet'!$B$17,Paramètres!$A$1:$I$89,5,0)</f>
        <v>2.2370400000004129</v>
      </c>
      <c r="GB134" s="13">
        <f t="shared" si="157"/>
        <v>0.9386934556823372</v>
      </c>
      <c r="GC134" s="20">
        <f t="shared" si="133"/>
        <v>5.5310691019807896</v>
      </c>
      <c r="GD134" s="59">
        <f t="shared" si="134"/>
        <v>294.23461189020031</v>
      </c>
      <c r="GE134" s="59">
        <f ca="1">AVERAGE(OFFSET($GD$3,0,0,'Données projet'!$E$17+1,1))-AVERAGE(OFFSET($H$3,0,0,'Données projet'!$E$17+1,1))</f>
        <v>337.47103484642059</v>
      </c>
      <c r="GF134" s="59">
        <f t="shared" si="158"/>
        <v>252.98767501756402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181.1993356627049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181.1993356627049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68.737329851332603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2.5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9.1666666666666661</v>
      </c>
      <c r="H135" s="66">
        <f t="shared" si="110"/>
        <v>220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68.759234355504432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369.00000000000011</v>
      </c>
      <c r="O135" s="13">
        <f>N135*VLOOKUP('Données projet'!$B$9,Paramètres!$A$1:$I$89,3,0)*VLOOKUP('Données projet'!$B$9,Paramètres!$A$1:$I$89,5,0)</f>
        <v>333.87120000000004</v>
      </c>
      <c r="P135" s="13">
        <f t="shared" si="141"/>
        <v>78.232360111376309</v>
      </c>
      <c r="Q135" s="20">
        <f t="shared" si="108"/>
        <v>717.74703386064709</v>
      </c>
      <c r="R135" s="59">
        <f t="shared" si="109"/>
        <v>1006.5308931641633</v>
      </c>
      <c r="S135" s="59">
        <f ca="1">AVERAGE(OFFSET($R$3,0,0,'Données projet'!$E$9+1,1))-AVERAGE(OFFSET($H$3,0,0,'Données projet'!$E$9+1,1))</f>
        <v>441.35963046694803</v>
      </c>
      <c r="T135" s="59">
        <f t="shared" si="142"/>
        <v>620.99339242993983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1.4022854780427318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1.4022854780427318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68.759234355504432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213.00000000000003</v>
      </c>
      <c r="AJ135" s="13">
        <f>AI135*VLOOKUP('Données projet'!$B$10,Paramètres!$A$1:$I$89,3,0)*VLOOKUP('Données projet'!$B$10,Paramètres!$A$1:$I$89,5,0)</f>
        <v>186.07680000000005</v>
      </c>
      <c r="AK135" s="13">
        <f t="shared" si="143"/>
        <v>46.671538591528673</v>
      </c>
      <c r="AL135" s="20">
        <f t="shared" si="112"/>
        <v>405.37002304691242</v>
      </c>
      <c r="AM135" s="59">
        <f t="shared" si="113"/>
        <v>694.1538823504286</v>
      </c>
      <c r="AN135" s="59">
        <f ca="1">AVERAGE(OFFSET($AM$3,0,0,'Données projet'!$E$10+1,1))-AVERAGE(OFFSET($H$3,0,0,'Données projet'!$E$10+1,1))</f>
        <v>273.89085939326111</v>
      </c>
      <c r="AO135" s="59">
        <f t="shared" si="144"/>
        <v>266.46247641705179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13.142215105825686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13.142215105825686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68.759234355504432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8.4949999999999939</v>
      </c>
      <c r="BD135" s="12">
        <f>IF('Données projet'!$A$88&gt;35,BD134+BC135-BL134,IF(A135&lt;'Données projet'!$A$88,$BA$205^A135,IF(A135='Données projet'!$A$88,'Données projet'!$B$88,BD134+BC135-BL134)))</f>
        <v>467.29000000000008</v>
      </c>
      <c r="BE135" s="13">
        <f>BD135*VLOOKUP('Données projet'!$B$11,Paramètres!$A$1:$I$89,3,0)*VLOOKUP('Données projet'!$B$11,Paramètres!$A$1:$I$89,5,0)</f>
        <v>444.6731640000001</v>
      </c>
      <c r="BF135" s="13">
        <f t="shared" si="145"/>
        <v>100.77690636279087</v>
      </c>
      <c r="BG135" s="20">
        <f t="shared" si="115"/>
        <v>949.99220588186074</v>
      </c>
      <c r="BH135" s="59">
        <f t="shared" si="116"/>
        <v>1238.7760651853769</v>
      </c>
      <c r="BI135" s="59">
        <f ca="1">AVERAGE(OFFSET($BH$3,0,0,'Données projet'!$E$11+1,1))-AVERAGE(OFFSET($H$3,0,0,'Données projet'!$E$11+1,1))</f>
        <v>674.33345465979289</v>
      </c>
      <c r="BJ135" s="59">
        <f t="shared" si="146"/>
        <v>206.09542990296671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101.6669376194975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101.6669376194975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68.759234355504432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8.4949999999999939</v>
      </c>
      <c r="BY135" s="12">
        <f>IF('Données projet'!$A$114&gt;35,BY134+BX135-CG134,IF(A135&lt;'Données projet'!$A$114,$BV$205^A135,IF(A135='Données projet'!$A$114,'Données projet'!$B$114,BY134+BX135-CG134)))</f>
        <v>467.29000000000008</v>
      </c>
      <c r="BZ135" s="13">
        <f>BY135*VLOOKUP('Données projet'!$B$12,Paramètres!$A$1:$I$89,3,0)*VLOOKUP('Données projet'!$B$12,Paramètres!$A$1:$I$89,5,0)</f>
        <v>532.14985200000012</v>
      </c>
      <c r="CA135" s="13">
        <f t="shared" si="147"/>
        <v>118.10700571757326</v>
      </c>
      <c r="CB135" s="20">
        <f t="shared" si="118"/>
        <v>1132.5306938581068</v>
      </c>
      <c r="CC135" s="59">
        <f t="shared" si="119"/>
        <v>1421.3145531616231</v>
      </c>
      <c r="CD135" s="59">
        <f ca="1">AVERAGE(OFFSET($CC$3,0,0,'Données projet'!$E$12+1,1))-AVERAGE(OFFSET($H$3,0,0,'Données projet'!$E$12+1,1))</f>
        <v>792.99561449396947</v>
      </c>
      <c r="CE135" s="59">
        <f t="shared" si="148"/>
        <v>236.67982295656702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121.66699092169372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121.66699092169372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68.759234355504432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8.4949999999999939</v>
      </c>
      <c r="CT135" s="12">
        <f>IF('Données projet'!$A$140&gt;35,CT134+CS135-DB134,IF(A135&lt;'Données projet'!$A$140,$CQ$205^A135,IF(A135='Données projet'!$A$140,'Données projet'!$B$140,CT134+CS135-DB134)))</f>
        <v>467.29000000000008</v>
      </c>
      <c r="CU135" s="17">
        <f>CT135*VLOOKUP('Données projet'!$B$13,Paramètres!$A$1:$I$89,3,0)*VLOOKUP('Données projet'!$B$13,Paramètres!$A$1:$I$89,5,0)</f>
        <v>510.28068000000002</v>
      </c>
      <c r="CV135" s="13">
        <f t="shared" si="149"/>
        <v>113.80784719526973</v>
      </c>
      <c r="CW135" s="20">
        <f t="shared" si="121"/>
        <v>1086.9541848650949</v>
      </c>
      <c r="CX135" s="59">
        <f t="shared" si="122"/>
        <v>1375.7380441686112</v>
      </c>
      <c r="CY135" s="59">
        <f ca="1">AVERAGE(OFFSET($CX$3,0,0,'Données projet'!$E$13+1,1))-AVERAGE(OFFSET($H$3,0,0,'Données projet'!$E$13+1,1))</f>
        <v>763.36868301262712</v>
      </c>
      <c r="CZ135" s="59">
        <f t="shared" si="150"/>
        <v>229.04531240965548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116.66697759614463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116.66697759614463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68.759234355504432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259.99999999999983</v>
      </c>
      <c r="DP135" s="17">
        <f>DO135*VLOOKUP('Données projet'!$B$14,Paramètres!$A$1:$I$89,3,0)*VLOOKUP('Données projet'!$B$14,Paramètres!$A$1:$I$89,5,0)</f>
        <v>227.13599999999985</v>
      </c>
      <c r="DQ135" s="13">
        <f t="shared" si="151"/>
        <v>55.662966886685133</v>
      </c>
      <c r="DR135" s="20">
        <f t="shared" si="124"/>
        <v>492.5415339943097</v>
      </c>
      <c r="DS135" s="59">
        <f t="shared" si="125"/>
        <v>781.32539329782594</v>
      </c>
      <c r="DT135" s="59">
        <f ca="1">AVERAGE(OFFSET($DS$3,0,0,'Données projet'!$E$14+1,1))-AVERAGE(OFFSET($H$3,0,0,'Données projet'!$E$14+1,1))</f>
        <v>396.6970447595329</v>
      </c>
      <c r="DU135" s="59">
        <f t="shared" si="152"/>
        <v>369.61271293069467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33.94838711107743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33.94838711107743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68.759234355504432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243</v>
      </c>
      <c r="EK135" s="17">
        <f>EJ135*VLOOKUP('Données projet'!$B$15,Paramètres!$A$1:$I$89,3,0)*VLOOKUP('Données projet'!$B$15,Paramètres!$A$1:$I$89,5,0)</f>
        <v>253.98360000000002</v>
      </c>
      <c r="EL135" s="13">
        <f t="shared" si="153"/>
        <v>61.438182405444294</v>
      </c>
      <c r="EM135" s="20">
        <f t="shared" si="127"/>
        <v>549.35960435614891</v>
      </c>
      <c r="EN135" s="59">
        <f t="shared" si="128"/>
        <v>838.14346365966514</v>
      </c>
      <c r="EO135" s="59">
        <f ca="1">AVERAGE(OFFSET($EN$3,0,0,'Données projet'!$E$15+1,1))-AVERAGE(OFFSET($H$3,0,0,'Données projet'!$E$15+1,1))</f>
        <v>431.09356354216391</v>
      </c>
      <c r="EP135" s="59">
        <f t="shared" si="154"/>
        <v>386.91437941921049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35.6387647802432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35.6387647802432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68.759234355504432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10.163999999999998</v>
      </c>
      <c r="FE135" s="12">
        <f>IF('Données projet'!$A$218&gt;35,FE134+FD135-FM134,IF(A135&lt;'Données projet'!$A$218,$FB$205^A135,IF(A135='Données projet'!$A$218,'Données projet'!$B$218,FE134+FD135-FM134)))</f>
        <v>557.73799999999983</v>
      </c>
      <c r="FF135" s="17">
        <f>FE135*VLOOKUP('Données projet'!$B$16,Paramètres!$A$1:$I$89,3,0)*VLOOKUP('Données projet'!$B$16,Paramètres!$A$1:$I$89,5,0)</f>
        <v>374.13065039999992</v>
      </c>
      <c r="FG135" s="13">
        <f t="shared" si="155"/>
        <v>86.511818874980705</v>
      </c>
      <c r="FH135" s="20">
        <f t="shared" si="130"/>
        <v>802.28563398725782</v>
      </c>
      <c r="FI135" s="59">
        <f t="shared" si="131"/>
        <v>1091.0694932907741</v>
      </c>
      <c r="FJ135" s="59">
        <f ca="1">AVERAGE(OFFSET($FI$3,0,0,'Données projet'!$E$16+1,1))-AVERAGE(OFFSET($H$3,0,0,'Données projet'!$E$16+1,1))</f>
        <v>552.1327469597087</v>
      </c>
      <c r="FK135" s="59">
        <f t="shared" si="156"/>
        <v>208.33496548935977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131.16067039559238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131.16067039559238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68.759234355504432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4.7800000000008822</v>
      </c>
      <c r="GA135" s="17">
        <f>FZ135*VLOOKUP('Données projet'!$B$17,Paramètres!$A$1:$I$89,3,0)*VLOOKUP('Données projet'!$B$17,Paramètres!$A$1:$I$89,5,0)</f>
        <v>2.2370400000004129</v>
      </c>
      <c r="GB135" s="13">
        <f t="shared" si="157"/>
        <v>0.9386934556823372</v>
      </c>
      <c r="GC135" s="20">
        <f t="shared" si="133"/>
        <v>5.5310691019807896</v>
      </c>
      <c r="GD135" s="59">
        <f t="shared" si="134"/>
        <v>294.31492840549703</v>
      </c>
      <c r="GE135" s="59">
        <f ca="1">AVERAGE(OFFSET($GD$3,0,0,'Données projet'!$E$17+1,1))-AVERAGE(OFFSET($H$3,0,0,'Données projet'!$E$17+1,1))</f>
        <v>337.47103484642059</v>
      </c>
      <c r="GF135" s="59">
        <f t="shared" si="158"/>
        <v>252.98767501756402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177.64612721104101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177.64612721104101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68.759234355504432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2.5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9.1666666666666661</v>
      </c>
      <c r="H136" s="66">
        <f t="shared" si="110"/>
        <v>220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68.780758865500019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369.00000000000011</v>
      </c>
      <c r="O136" s="13">
        <f>N136*VLOOKUP('Données projet'!$B$9,Paramètres!$A$1:$I$89,3,0)*VLOOKUP('Données projet'!$B$9,Paramètres!$A$1:$I$89,5,0)</f>
        <v>333.87120000000004</v>
      </c>
      <c r="P136" s="13">
        <f t="shared" si="141"/>
        <v>78.232360111376309</v>
      </c>
      <c r="Q136" s="20">
        <f t="shared" si="108"/>
        <v>717.74703386064709</v>
      </c>
      <c r="R136" s="59">
        <f t="shared" si="109"/>
        <v>1006.6098163674806</v>
      </c>
      <c r="S136" s="59">
        <f ca="1">AVERAGE(OFFSET($R$3,0,0,'Données projet'!$E$9+1,1))-AVERAGE(OFFSET($H$3,0,0,'Données projet'!$E$9+1,1))</f>
        <v>441.35963046694803</v>
      </c>
      <c r="T136" s="59">
        <f t="shared" si="142"/>
        <v>620.99339242993983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1.3747875151280007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1.3747875151280007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68.780758865500019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213.00000000000003</v>
      </c>
      <c r="AJ136" s="13">
        <f>AI136*VLOOKUP('Données projet'!$B$10,Paramètres!$A$1:$I$89,3,0)*VLOOKUP('Données projet'!$B$10,Paramètres!$A$1:$I$89,5,0)</f>
        <v>186.07680000000005</v>
      </c>
      <c r="AK136" s="13">
        <f t="shared" si="143"/>
        <v>46.671538591528673</v>
      </c>
      <c r="AL136" s="20">
        <f t="shared" si="112"/>
        <v>405.37002304691242</v>
      </c>
      <c r="AM136" s="59">
        <f t="shared" si="113"/>
        <v>694.23280555374583</v>
      </c>
      <c r="AN136" s="59">
        <f ca="1">AVERAGE(OFFSET($AM$3,0,0,'Données projet'!$E$10+1,1))-AVERAGE(OFFSET($H$3,0,0,'Données projet'!$E$10+1,1))</f>
        <v>273.89085939326111</v>
      </c>
      <c r="AO136" s="59">
        <f t="shared" si="144"/>
        <v>266.46247641705179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12.884504283560149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12.884504283560149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68.780758865500019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8.4949999999999939</v>
      </c>
      <c r="BD136" s="12">
        <f>IF('Données projet'!$A$88&gt;35,BD135+BC136-BL135,IF(A136&lt;'Données projet'!$A$88,$BA$205^A136,IF(A136='Données projet'!$A$88,'Données projet'!$B$88,BD135+BC136-BL135)))</f>
        <v>475.78500000000008</v>
      </c>
      <c r="BE136" s="13">
        <f>BD136*VLOOKUP('Données projet'!$B$11,Paramètres!$A$1:$I$89,3,0)*VLOOKUP('Données projet'!$B$11,Paramètres!$A$1:$I$89,5,0)</f>
        <v>452.75700600000005</v>
      </c>
      <c r="BF136" s="13">
        <f t="shared" si="145"/>
        <v>102.39400669329594</v>
      </c>
      <c r="BG136" s="20">
        <f t="shared" si="115"/>
        <v>966.88801377415712</v>
      </c>
      <c r="BH136" s="59">
        <f t="shared" si="116"/>
        <v>1255.7507962809905</v>
      </c>
      <c r="BI136" s="59">
        <f ca="1">AVERAGE(OFFSET($BH$3,0,0,'Données projet'!$E$11+1,1))-AVERAGE(OFFSET($H$3,0,0,'Données projet'!$E$11+1,1))</f>
        <v>674.33345465979289</v>
      </c>
      <c r="BJ136" s="59">
        <f t="shared" si="146"/>
        <v>206.09542990296671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99.673310983488051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99.673310983488051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68.780758865500019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8.4949999999999939</v>
      </c>
      <c r="BY136" s="12">
        <f>IF('Données projet'!$A$114&gt;35,BY135+BX136-CG135,IF(A136&lt;'Données projet'!$A$114,$BV$205^A136,IF(A136='Données projet'!$A$114,'Données projet'!$B$114,BY135+BX136-CG135)))</f>
        <v>475.78500000000008</v>
      </c>
      <c r="BZ136" s="13">
        <f>BY136*VLOOKUP('Données projet'!$B$12,Paramètres!$A$1:$I$89,3,0)*VLOOKUP('Données projet'!$B$12,Paramètres!$A$1:$I$89,5,0)</f>
        <v>541.82395800000006</v>
      </c>
      <c r="CA136" s="13">
        <f t="shared" si="147"/>
        <v>120.00219068478486</v>
      </c>
      <c r="CB136" s="20">
        <f t="shared" si="118"/>
        <v>1152.680542292667</v>
      </c>
      <c r="CC136" s="59">
        <f t="shared" si="119"/>
        <v>1441.5433247995004</v>
      </c>
      <c r="CD136" s="59">
        <f ca="1">AVERAGE(OFFSET($CC$3,0,0,'Données projet'!$E$12+1,1))-AVERAGE(OFFSET($H$3,0,0,'Données projet'!$E$12+1,1))</f>
        <v>792.99561449396947</v>
      </c>
      <c r="CE136" s="59">
        <f t="shared" si="148"/>
        <v>236.67982295656702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119.28117543925619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119.28117543925619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68.780758865500019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8.4949999999999939</v>
      </c>
      <c r="CT136" s="12">
        <f>IF('Données projet'!$A$140&gt;35,CT135+CS136-DB135,IF(A136&lt;'Données projet'!$A$140,$CQ$205^A136,IF(A136='Données projet'!$A$140,'Données projet'!$B$140,CT135+CS136-DB135)))</f>
        <v>475.78500000000008</v>
      </c>
      <c r="CU136" s="17">
        <f>CT136*VLOOKUP('Données projet'!$B$13,Paramètres!$A$1:$I$89,3,0)*VLOOKUP('Données projet'!$B$13,Paramètres!$A$1:$I$89,5,0)</f>
        <v>519.55722000000003</v>
      </c>
      <c r="CV136" s="13">
        <f t="shared" si="149"/>
        <v>115.63404641050485</v>
      </c>
      <c r="CW136" s="20">
        <f t="shared" si="121"/>
        <v>1106.2914556649628</v>
      </c>
      <c r="CX136" s="59">
        <f t="shared" si="122"/>
        <v>1395.1542381717961</v>
      </c>
      <c r="CY136" s="59">
        <f ca="1">AVERAGE(OFFSET($CX$3,0,0,'Données projet'!$E$13+1,1))-AVERAGE(OFFSET($H$3,0,0,'Données projet'!$E$13+1,1))</f>
        <v>763.36868301262712</v>
      </c>
      <c r="CZ136" s="59">
        <f t="shared" si="150"/>
        <v>229.04531240965548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114.37920932531412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114.37920932531412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68.780758865500019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259.99999999999983</v>
      </c>
      <c r="DP136" s="17">
        <f>DO136*VLOOKUP('Données projet'!$B$14,Paramètres!$A$1:$I$89,3,0)*VLOOKUP('Données projet'!$B$14,Paramètres!$A$1:$I$89,5,0)</f>
        <v>227.13599999999985</v>
      </c>
      <c r="DQ136" s="13">
        <f t="shared" si="151"/>
        <v>55.662966886685133</v>
      </c>
      <c r="DR136" s="20">
        <f t="shared" si="124"/>
        <v>492.5415339943097</v>
      </c>
      <c r="DS136" s="59">
        <f t="shared" si="125"/>
        <v>781.40431650114306</v>
      </c>
      <c r="DT136" s="59">
        <f ca="1">AVERAGE(OFFSET($DS$3,0,0,'Données projet'!$E$14+1,1))-AVERAGE(OFFSET($H$3,0,0,'Données projet'!$E$14+1,1))</f>
        <v>396.6970447595329</v>
      </c>
      <c r="DU136" s="59">
        <f t="shared" si="152"/>
        <v>369.61271293069467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33.282679946300746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33.282679946300746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68.780758865500019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243</v>
      </c>
      <c r="EK136" s="17">
        <f>EJ136*VLOOKUP('Données projet'!$B$15,Paramètres!$A$1:$I$89,3,0)*VLOOKUP('Données projet'!$B$15,Paramètres!$A$1:$I$89,5,0)</f>
        <v>253.98360000000002</v>
      </c>
      <c r="EL136" s="13">
        <f t="shared" si="153"/>
        <v>61.438182405444294</v>
      </c>
      <c r="EM136" s="20">
        <f t="shared" si="127"/>
        <v>549.35960435614891</v>
      </c>
      <c r="EN136" s="59">
        <f t="shared" si="128"/>
        <v>838.22238686298238</v>
      </c>
      <c r="EO136" s="59">
        <f ca="1">AVERAGE(OFFSET($EN$3,0,0,'Données projet'!$E$15+1,1))-AVERAGE(OFFSET($H$3,0,0,'Données projet'!$E$15+1,1))</f>
        <v>431.09356354216391</v>
      </c>
      <c r="EP136" s="59">
        <f t="shared" si="154"/>
        <v>386.91437941921049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34.939910340402747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34.939910340402747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68.780758865500019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10.163999999999998</v>
      </c>
      <c r="FE136" s="12">
        <f>IF('Données projet'!$A$218&gt;35,FE135+FD136-FM135,IF(A136&lt;'Données projet'!$A$218,$FB$205^A136,IF(A136='Données projet'!$A$218,'Données projet'!$B$218,FE135+FD136-FM135)))</f>
        <v>567.90199999999982</v>
      </c>
      <c r="FF136" s="17">
        <f>FE136*VLOOKUP('Données projet'!$B$16,Paramètres!$A$1:$I$89,3,0)*VLOOKUP('Données projet'!$B$16,Paramètres!$A$1:$I$89,5,0)</f>
        <v>380.94866159999987</v>
      </c>
      <c r="FG136" s="13">
        <f t="shared" si="155"/>
        <v>87.903397680132443</v>
      </c>
      <c r="FH136" s="20">
        <f t="shared" si="130"/>
        <v>816.58400324623051</v>
      </c>
      <c r="FI136" s="59">
        <f t="shared" si="131"/>
        <v>1105.446785753064</v>
      </c>
      <c r="FJ136" s="59">
        <f ca="1">AVERAGE(OFFSET($FI$3,0,0,'Données projet'!$E$16+1,1))-AVERAGE(OFFSET($H$3,0,0,'Données projet'!$E$16+1,1))</f>
        <v>552.1327469597087</v>
      </c>
      <c r="FK136" s="59">
        <f t="shared" si="156"/>
        <v>208.33496548935977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128.5886896492444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128.5886896492444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68.780758865500019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4.7800000000008822</v>
      </c>
      <c r="GA136" s="17">
        <f>FZ136*VLOOKUP('Données projet'!$B$17,Paramètres!$A$1:$I$89,3,0)*VLOOKUP('Données projet'!$B$17,Paramètres!$A$1:$I$89,5,0)</f>
        <v>2.2370400000004129</v>
      </c>
      <c r="GB136" s="13">
        <f t="shared" si="157"/>
        <v>0.9386934556823372</v>
      </c>
      <c r="GC136" s="20">
        <f t="shared" si="133"/>
        <v>5.5310691019807896</v>
      </c>
      <c r="GD136" s="59">
        <f t="shared" si="134"/>
        <v>294.3938516088142</v>
      </c>
      <c r="GE136" s="59">
        <f ca="1">AVERAGE(OFFSET($GD$3,0,0,'Données projet'!$E$17+1,1))-AVERAGE(OFFSET($H$3,0,0,'Données projet'!$E$17+1,1))</f>
        <v>337.47103484642059</v>
      </c>
      <c r="GF136" s="59">
        <f t="shared" si="158"/>
        <v>252.98767501756402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174.16259500987107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174.16259500987107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68.780758865500019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2.5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9.1666666666666661</v>
      </c>
      <c r="H137" s="66">
        <f t="shared" si="110"/>
        <v>220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68.801909973368765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369.00000000000011</v>
      </c>
      <c r="O137" s="13">
        <f>N137*VLOOKUP('Données projet'!$B$9,Paramètres!$A$1:$I$89,3,0)*VLOOKUP('Données projet'!$B$9,Paramètres!$A$1:$I$89,5,0)</f>
        <v>333.87120000000004</v>
      </c>
      <c r="P137" s="13">
        <f t="shared" si="141"/>
        <v>78.232360111376309</v>
      </c>
      <c r="Q137" s="20">
        <f t="shared" si="108"/>
        <v>717.74703386064709</v>
      </c>
      <c r="R137" s="59">
        <f t="shared" si="109"/>
        <v>1006.6873704296659</v>
      </c>
      <c r="S137" s="59">
        <f ca="1">AVERAGE(OFFSET($R$3,0,0,'Données projet'!$E$9+1,1))-AVERAGE(OFFSET($H$3,0,0,'Données projet'!$E$9+1,1))</f>
        <v>441.35963046694803</v>
      </c>
      <c r="T137" s="59">
        <f t="shared" si="142"/>
        <v>620.99339242993983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1.347828770493926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1.347828770493926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68.801909973368765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213.00000000000003</v>
      </c>
      <c r="AJ137" s="13">
        <f>AI137*VLOOKUP('Données projet'!$B$10,Paramètres!$A$1:$I$89,3,0)*VLOOKUP('Données projet'!$B$10,Paramètres!$A$1:$I$89,5,0)</f>
        <v>186.07680000000005</v>
      </c>
      <c r="AK137" s="13">
        <f t="shared" si="143"/>
        <v>46.671538591528673</v>
      </c>
      <c r="AL137" s="20">
        <f t="shared" si="112"/>
        <v>405.37002304691242</v>
      </c>
      <c r="AM137" s="59">
        <f t="shared" si="113"/>
        <v>694.31035961593125</v>
      </c>
      <c r="AN137" s="59">
        <f ca="1">AVERAGE(OFFSET($AM$3,0,0,'Données projet'!$E$10+1,1))-AVERAGE(OFFSET($H$3,0,0,'Données projet'!$E$10+1,1))</f>
        <v>273.89085939326111</v>
      </c>
      <c r="AO137" s="59">
        <f t="shared" si="144"/>
        <v>266.46247641705179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12.631847013331159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12.631847013331159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68.801909973368765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8.4949999999999939</v>
      </c>
      <c r="BC137" s="12">
        <f t="array" ref="BC137">INDEX(BB:BB,MIN(IF(ISNUMBER(BB137:BB333),ROW(BB137:BB333),"")))</f>
        <v>8.4949999999999939</v>
      </c>
      <c r="BD137" s="12">
        <f>IF('Données projet'!$A$88&gt;35,BD136+BC137-BL136,IF(A137&lt;'Données projet'!$A$88,$BA$205^A137,IF(A137='Données projet'!$A$88,'Données projet'!$B$88,BD136+BC137-BL136)))</f>
        <v>484.28000000000009</v>
      </c>
      <c r="BE137" s="13">
        <f>BD137*VLOOKUP('Données projet'!$B$11,Paramètres!$A$1:$I$89,3,0)*VLOOKUP('Données projet'!$B$11,Paramètres!$A$1:$I$89,5,0)</f>
        <v>460.84084800000011</v>
      </c>
      <c r="BF137" s="13">
        <f t="shared" si="145"/>
        <v>104.0077495258046</v>
      </c>
      <c r="BG137" s="20">
        <f t="shared" si="115"/>
        <v>983.77797402410977</v>
      </c>
      <c r="BH137" s="59">
        <f t="shared" si="116"/>
        <v>1272.7183105931285</v>
      </c>
      <c r="BI137" s="59">
        <f ca="1">AVERAGE(OFFSET($BH$3,0,0,'Données projet'!$E$11+1,1))-AVERAGE(OFFSET($H$3,0,0,'Données projet'!$E$11+1,1))</f>
        <v>674.33345465979289</v>
      </c>
      <c r="BJ137" s="59">
        <f t="shared" si="146"/>
        <v>206.09542990296671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0.43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122.57514764045364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122.57514764045364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68.801909973368765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484.28</v>
      </c>
      <c r="BW137" s="12">
        <f>VLOOKUP(A137,'Données projet'!$A$113:$I$133,9,0)</f>
        <v>8.4949999999999939</v>
      </c>
      <c r="BX137" s="12">
        <f t="array" ref="BX137">INDEX(BW:BW,MIN(IF(ISNUMBER(BW137:BW333),ROW(BW137:BW333),"")))</f>
        <v>8.4949999999999939</v>
      </c>
      <c r="BY137" s="12">
        <f>IF('Données projet'!$A$114&gt;35,BY136+BX137-CG136,IF(A137&lt;'Données projet'!$A$114,$BV$205^A137,IF(A137='Données projet'!$A$114,'Données projet'!$B$114,BY136+BX137-CG136)))</f>
        <v>484.28000000000009</v>
      </c>
      <c r="BZ137" s="13">
        <f>BY137*VLOOKUP('Données projet'!$B$12,Paramètres!$A$1:$I$89,3,0)*VLOOKUP('Données projet'!$B$12,Paramètres!$A$1:$I$89,5,0)</f>
        <v>551.49806400000011</v>
      </c>
      <c r="CA137" s="13">
        <f t="shared" si="147"/>
        <v>121.8934407819021</v>
      </c>
      <c r="CB137" s="20">
        <f t="shared" si="118"/>
        <v>1172.8235374951462</v>
      </c>
      <c r="CC137" s="59">
        <f t="shared" si="119"/>
        <v>1461.7638740641651</v>
      </c>
      <c r="CD137" s="59">
        <f ca="1">AVERAGE(OFFSET($CC$3,0,0,'Données projet'!$E$12+1,1))-AVERAGE(OFFSET($H$3,0,0,'Données projet'!$E$12+1,1))</f>
        <v>792.99561449396947</v>
      </c>
      <c r="CE137" s="59">
        <f t="shared" si="148"/>
        <v>236.67982295656702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54.95</v>
      </c>
      <c r="CH137" s="16">
        <f>IF(ISNA(VLOOKUP(A137,'Données projet'!$A$113:$I$133,5,0)),0%,VLOOKUP(A137,'Données projet'!$A$113:$I$133,5,0)*VLOOKUP('Données projet'!$B$12,Paramètres!$A$1:$I$89,7,0))</f>
        <v>0.43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146.68829143857565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146.68829143857565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68.801909973368765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484.28</v>
      </c>
      <c r="CR137" s="12">
        <f>VLOOKUP(A137,'Données projet'!$A$139:$I$159,9,0)</f>
        <v>8.4949999999999939</v>
      </c>
      <c r="CS137" s="12">
        <f t="array" ref="CS137">INDEX(CR:CR,MIN(IF(ISNUMBER(CR137:CR333),ROW(CR137:CR333),"")))</f>
        <v>8.4949999999999939</v>
      </c>
      <c r="CT137" s="12">
        <f>IF('Données projet'!$A$140&gt;35,CT136+CS137-DB136,IF(A137&lt;'Données projet'!$A$140,$CQ$205^A137,IF(A137='Données projet'!$A$140,'Données projet'!$B$140,CT136+CS137-DB136)))</f>
        <v>484.28000000000009</v>
      </c>
      <c r="CU137" s="17">
        <f>CT137*VLOOKUP('Données projet'!$B$13,Paramètres!$A$1:$I$89,3,0)*VLOOKUP('Données projet'!$B$13,Paramètres!$A$1:$I$89,5,0)</f>
        <v>528.8337600000001</v>
      </c>
      <c r="CV137" s="13">
        <f t="shared" si="149"/>
        <v>117.456453987033</v>
      </c>
      <c r="CW137" s="20">
        <f t="shared" si="121"/>
        <v>1125.6221226940827</v>
      </c>
      <c r="CX137" s="59">
        <f t="shared" si="122"/>
        <v>1414.5624592631016</v>
      </c>
      <c r="CY137" s="59">
        <f ca="1">AVERAGE(OFFSET($CX$3,0,0,'Données projet'!$E$13+1,1))-AVERAGE(OFFSET($H$3,0,0,'Données projet'!$E$13+1,1))</f>
        <v>763.36868301262712</v>
      </c>
      <c r="CZ137" s="59">
        <f t="shared" si="150"/>
        <v>229.04531240965548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54.95</v>
      </c>
      <c r="DC137" s="16">
        <f>IF(ISNA(VLOOKUP(A137,'Données projet'!$A$139:$I$159,5,0)),0%,VLOOKUP(A137,'Données projet'!$A$139:$I$159,5,0)*VLOOKUP('Données projet'!$B$13,Paramètres!$A$1:$I$89,7,0))</f>
        <v>0.43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140.66000548904512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140.66000548904512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68.801909973368765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259.99999999999983</v>
      </c>
      <c r="DP137" s="17">
        <f>DO137*VLOOKUP('Données projet'!$B$14,Paramètres!$A$1:$I$89,3,0)*VLOOKUP('Données projet'!$B$14,Paramètres!$A$1:$I$89,5,0)</f>
        <v>227.13599999999985</v>
      </c>
      <c r="DQ137" s="13">
        <f t="shared" si="151"/>
        <v>55.662966886685133</v>
      </c>
      <c r="DR137" s="20">
        <f t="shared" si="124"/>
        <v>492.5415339943097</v>
      </c>
      <c r="DS137" s="59">
        <f t="shared" si="125"/>
        <v>781.48187056332858</v>
      </c>
      <c r="DT137" s="59">
        <f ca="1">AVERAGE(OFFSET($DS$3,0,0,'Données projet'!$E$14+1,1))-AVERAGE(OFFSET($H$3,0,0,'Données projet'!$E$14+1,1))</f>
        <v>396.6970447595329</v>
      </c>
      <c r="DU137" s="59">
        <f t="shared" si="152"/>
        <v>369.61271293069467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32.630026892984056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32.630026892984056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68.801909973368765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243</v>
      </c>
      <c r="EK137" s="17">
        <f>EJ137*VLOOKUP('Données projet'!$B$15,Paramètres!$A$1:$I$89,3,0)*VLOOKUP('Données projet'!$B$15,Paramètres!$A$1:$I$89,5,0)</f>
        <v>253.98360000000002</v>
      </c>
      <c r="EL137" s="13">
        <f t="shared" si="153"/>
        <v>61.438182405444294</v>
      </c>
      <c r="EM137" s="20">
        <f t="shared" si="127"/>
        <v>549.35960435614891</v>
      </c>
      <c r="EN137" s="59">
        <f t="shared" si="128"/>
        <v>838.29994092516768</v>
      </c>
      <c r="EO137" s="59">
        <f ca="1">AVERAGE(OFFSET($EN$3,0,0,'Données projet'!$E$15+1,1))-AVERAGE(OFFSET($H$3,0,0,'Données projet'!$E$15+1,1))</f>
        <v>431.09356354216391</v>
      </c>
      <c r="EP137" s="59">
        <f t="shared" si="154"/>
        <v>386.91437941921049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34.254760009868448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34.254760009868448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68.801909973368765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10.163999999999998</v>
      </c>
      <c r="FE137" s="12">
        <f>IF('Données projet'!$A$218&gt;35,FE136+FD137-FM136,IF(A137&lt;'Données projet'!$A$218,$FB$205^A137,IF(A137='Données projet'!$A$218,'Données projet'!$B$218,FE136+FD137-FM136)))</f>
        <v>578.0659999999998</v>
      </c>
      <c r="FF137" s="17">
        <f>FE137*VLOOKUP('Données projet'!$B$16,Paramètres!$A$1:$I$89,3,0)*VLOOKUP('Données projet'!$B$16,Paramètres!$A$1:$I$89,5,0)</f>
        <v>387.76667279999987</v>
      </c>
      <c r="FG137" s="13">
        <f t="shared" si="155"/>
        <v>89.292080313891162</v>
      </c>
      <c r="FH137" s="20">
        <f t="shared" si="130"/>
        <v>830.87732834002691</v>
      </c>
      <c r="FI137" s="59">
        <f t="shared" si="131"/>
        <v>1119.8176649090458</v>
      </c>
      <c r="FJ137" s="59">
        <f ca="1">AVERAGE(OFFSET($FI$3,0,0,'Données projet'!$E$16+1,1))-AVERAGE(OFFSET($H$3,0,0,'Données projet'!$E$16+1,1))</f>
        <v>552.1327469597087</v>
      </c>
      <c r="FK137" s="59">
        <f t="shared" si="156"/>
        <v>208.33496548935977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126.06714387657895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126.06714387657895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68.801909973368765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4.7800000000008822</v>
      </c>
      <c r="GA137" s="17">
        <f>FZ137*VLOOKUP('Données projet'!$B$17,Paramètres!$A$1:$I$89,3,0)*VLOOKUP('Données projet'!$B$17,Paramètres!$A$1:$I$89,5,0)</f>
        <v>2.2370400000004129</v>
      </c>
      <c r="GB137" s="13">
        <f t="shared" si="157"/>
        <v>0.9386934556823372</v>
      </c>
      <c r="GC137" s="20">
        <f t="shared" si="133"/>
        <v>5.5310691019807896</v>
      </c>
      <c r="GD137" s="59">
        <f t="shared" si="134"/>
        <v>294.47140567099962</v>
      </c>
      <c r="GE137" s="59">
        <f ca="1">AVERAGE(OFFSET($GD$3,0,0,'Données projet'!$E$17+1,1))-AVERAGE(OFFSET($H$3,0,0,'Données projet'!$E$17+1,1))</f>
        <v>337.47103484642059</v>
      </c>
      <c r="GF137" s="59">
        <f t="shared" si="158"/>
        <v>252.98767501756402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170.74737275042125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170.74737275042125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68.801909973368765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2.5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9.1666666666666661</v>
      </c>
      <c r="H138" s="66">
        <f t="shared" si="110"/>
        <v>220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68.822694156802783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369.00000000000011</v>
      </c>
      <c r="O138" s="13">
        <f>N138*VLOOKUP('Données projet'!$B$9,Paramètres!$A$1:$I$89,3,0)*VLOOKUP('Données projet'!$B$9,Paramètres!$A$1:$I$89,5,0)</f>
        <v>333.87120000000004</v>
      </c>
      <c r="P138" s="13">
        <f t="shared" si="141"/>
        <v>78.232360111376309</v>
      </c>
      <c r="Q138" s="20">
        <f t="shared" si="108"/>
        <v>717.74703386064709</v>
      </c>
      <c r="R138" s="59">
        <f t="shared" si="109"/>
        <v>1006.7635791022574</v>
      </c>
      <c r="S138" s="59">
        <f ca="1">AVERAGE(OFFSET($R$3,0,0,'Données projet'!$E$9+1,1))-AVERAGE(OFFSET($H$3,0,0,'Données projet'!$E$9+1,1))</f>
        <v>441.35963046694803</v>
      </c>
      <c r="T138" s="59">
        <f t="shared" si="142"/>
        <v>620.99339242993983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1.3213986703989151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1.3213986703989151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68.822694156802783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213.00000000000003</v>
      </c>
      <c r="AJ138" s="13">
        <f>AI138*VLOOKUP('Données projet'!$B$10,Paramètres!$A$1:$I$89,3,0)*VLOOKUP('Données projet'!$B$10,Paramètres!$A$1:$I$89,5,0)</f>
        <v>186.07680000000005</v>
      </c>
      <c r="AK138" s="13">
        <f t="shared" si="143"/>
        <v>46.671538591528673</v>
      </c>
      <c r="AL138" s="20">
        <f t="shared" si="112"/>
        <v>405.37002304691242</v>
      </c>
      <c r="AM138" s="59">
        <f t="shared" si="113"/>
        <v>694.38656828852265</v>
      </c>
      <c r="AN138" s="59">
        <f ca="1">AVERAGE(OFFSET($AM$3,0,0,'Données projet'!$E$10+1,1))-AVERAGE(OFFSET($H$3,0,0,'Données projet'!$E$10+1,1))</f>
        <v>273.89085939326111</v>
      </c>
      <c r="AO138" s="59">
        <f t="shared" si="144"/>
        <v>266.46247641705179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12.384144198065641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12.384144198065641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68.822694156802783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8.561000000000007</v>
      </c>
      <c r="BD138" s="12">
        <f>IF('Données projet'!$A$88&gt;35,BD137+BC138-BL137,IF(A138&lt;'Données projet'!$A$88,$BA$205^A138,IF(A138='Données projet'!$A$88,'Données projet'!$B$88,BD137+BC138-BL137)))</f>
        <v>437.89100000000013</v>
      </c>
      <c r="BE138" s="13">
        <f>BD138*VLOOKUP('Données projet'!$B$11,Paramètres!$A$1:$I$89,3,0)*VLOOKUP('Données projet'!$B$11,Paramètres!$A$1:$I$89,5,0)</f>
        <v>416.69707560000012</v>
      </c>
      <c r="BF138" s="13">
        <f t="shared" si="145"/>
        <v>95.153642267833021</v>
      </c>
      <c r="BG138" s="20">
        <f t="shared" si="115"/>
        <v>891.4733336198093</v>
      </c>
      <c r="BH138" s="59">
        <f t="shared" si="116"/>
        <v>1180.4898788614196</v>
      </c>
      <c r="BI138" s="59">
        <f ca="1">AVERAGE(OFFSET($BH$3,0,0,'Données projet'!$E$11+1,1))-AVERAGE(OFFSET($H$3,0,0,'Données projet'!$E$11+1,1))</f>
        <v>674.33345465979289</v>
      </c>
      <c r="BJ138" s="59">
        <f t="shared" si="146"/>
        <v>206.09542990296671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120.17152375868213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120.17152375868213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68.822694156802783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8.561000000000007</v>
      </c>
      <c r="BY138" s="12">
        <f>IF('Données projet'!$A$114&gt;35,BY137+BX138-CG137,IF(A138&lt;'Données projet'!$A$114,$BV$205^A138,IF(A138='Données projet'!$A$114,'Données projet'!$B$114,BY137+BX138-CG137)))</f>
        <v>437.89100000000013</v>
      </c>
      <c r="BZ138" s="13">
        <f>BY138*VLOOKUP('Données projet'!$B$12,Paramètres!$A$1:$I$89,3,0)*VLOOKUP('Données projet'!$B$12,Paramètres!$A$1:$I$89,5,0)</f>
        <v>498.67027080000014</v>
      </c>
      <c r="CA138" s="13">
        <f t="shared" si="147"/>
        <v>111.51673708773737</v>
      </c>
      <c r="CB138" s="20">
        <f t="shared" si="118"/>
        <v>1062.7423720711429</v>
      </c>
      <c r="CC138" s="59">
        <f t="shared" si="119"/>
        <v>1351.7589173127531</v>
      </c>
      <c r="CD138" s="59">
        <f ca="1">AVERAGE(OFFSET($CC$3,0,0,'Données projet'!$E$12+1,1))-AVERAGE(OFFSET($H$3,0,0,'Données projet'!$E$12+1,1))</f>
        <v>792.99561449396947</v>
      </c>
      <c r="CE138" s="59">
        <f t="shared" si="148"/>
        <v>236.67982295656702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143.81182351448842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143.81182351448842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68.822694156802783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8.561000000000007</v>
      </c>
      <c r="CT138" s="12">
        <f>IF('Données projet'!$A$140&gt;35,CT137+CS138-DB137,IF(A138&lt;'Données projet'!$A$140,$CQ$205^A138,IF(A138='Données projet'!$A$140,'Données projet'!$B$140,CT137+CS138-DB137)))</f>
        <v>437.89100000000013</v>
      </c>
      <c r="CU138" s="17">
        <f>CT138*VLOOKUP('Données projet'!$B$13,Paramètres!$A$1:$I$89,3,0)*VLOOKUP('Données projet'!$B$13,Paramètres!$A$1:$I$89,5,0)</f>
        <v>478.17697200000015</v>
      </c>
      <c r="CV138" s="13">
        <f t="shared" si="149"/>
        <v>107.45746788759651</v>
      </c>
      <c r="CW138" s="20">
        <f t="shared" si="121"/>
        <v>1019.9799828042309</v>
      </c>
      <c r="CX138" s="59">
        <f t="shared" si="122"/>
        <v>1308.9965280458412</v>
      </c>
      <c r="CY138" s="59">
        <f ca="1">AVERAGE(OFFSET($CX$3,0,0,'Données projet'!$E$13+1,1))-AVERAGE(OFFSET($H$3,0,0,'Données projet'!$E$13+1,1))</f>
        <v>763.36868301262712</v>
      </c>
      <c r="CZ138" s="59">
        <f t="shared" si="150"/>
        <v>229.04531240965548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137.90174857553683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137.90174857553683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68.822694156802783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259.99999999999983</v>
      </c>
      <c r="DP138" s="17">
        <f>DO138*VLOOKUP('Données projet'!$B$14,Paramètres!$A$1:$I$89,3,0)*VLOOKUP('Données projet'!$B$14,Paramètres!$A$1:$I$89,5,0)</f>
        <v>227.13599999999985</v>
      </c>
      <c r="DQ138" s="13">
        <f t="shared" si="151"/>
        <v>55.662966886685133</v>
      </c>
      <c r="DR138" s="20">
        <f t="shared" si="124"/>
        <v>492.5415339943097</v>
      </c>
      <c r="DS138" s="59">
        <f t="shared" si="125"/>
        <v>781.55807923591988</v>
      </c>
      <c r="DT138" s="59">
        <f ca="1">AVERAGE(OFFSET($DS$3,0,0,'Données projet'!$E$14+1,1))-AVERAGE(OFFSET($H$3,0,0,'Données projet'!$E$14+1,1))</f>
        <v>396.6970447595329</v>
      </c>
      <c r="DU138" s="59">
        <f t="shared" si="152"/>
        <v>369.61271293069467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31.99017196796385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31.99017196796385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68.822694156802783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243</v>
      </c>
      <c r="EK138" s="17">
        <f>EJ138*VLOOKUP('Données projet'!$B$15,Paramètres!$A$1:$I$89,3,0)*VLOOKUP('Données projet'!$B$15,Paramètres!$A$1:$I$89,5,0)</f>
        <v>253.98360000000002</v>
      </c>
      <c r="EL138" s="13">
        <f t="shared" si="153"/>
        <v>61.438182405444294</v>
      </c>
      <c r="EM138" s="20">
        <f t="shared" si="127"/>
        <v>549.35960435614891</v>
      </c>
      <c r="EN138" s="59">
        <f t="shared" si="128"/>
        <v>838.37614959775919</v>
      </c>
      <c r="EO138" s="59">
        <f ca="1">AVERAGE(OFFSET($EN$3,0,0,'Données projet'!$E$15+1,1))-AVERAGE(OFFSET($H$3,0,0,'Données projet'!$E$15+1,1))</f>
        <v>431.09356354216391</v>
      </c>
      <c r="EP138" s="59">
        <f t="shared" si="154"/>
        <v>386.91437941921049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33.58304505941549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33.58304505941549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68.822694156802783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10.163999999999998</v>
      </c>
      <c r="FE138" s="12">
        <f>IF('Données projet'!$A$218&gt;35,FE137+FD138-FM137,IF(A138&lt;'Données projet'!$A$218,$FB$205^A138,IF(A138='Données projet'!$A$218,'Données projet'!$B$218,FE137+FD138-FM137)))</f>
        <v>588.22999999999979</v>
      </c>
      <c r="FF138" s="17">
        <f>FE138*VLOOKUP('Données projet'!$B$16,Paramètres!$A$1:$I$89,3,0)*VLOOKUP('Données projet'!$B$16,Paramètres!$A$1:$I$89,5,0)</f>
        <v>394.58468399999987</v>
      </c>
      <c r="FG138" s="13">
        <f t="shared" si="155"/>
        <v>90.677923574131484</v>
      </c>
      <c r="FH138" s="20">
        <f t="shared" si="130"/>
        <v>845.16570819161223</v>
      </c>
      <c r="FI138" s="59">
        <f t="shared" si="131"/>
        <v>1134.1822534332225</v>
      </c>
      <c r="FJ138" s="59">
        <f ca="1">AVERAGE(OFFSET($FI$3,0,0,'Données projet'!$E$16+1,1))-AVERAGE(OFFSET($H$3,0,0,'Données projet'!$E$16+1,1))</f>
        <v>552.1327469597087</v>
      </c>
      <c r="FK138" s="59">
        <f t="shared" si="156"/>
        <v>208.33496548935977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123.59504407852441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123.59504407852441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68.822694156802783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4.7800000000008822</v>
      </c>
      <c r="GA138" s="17">
        <f>FZ138*VLOOKUP('Données projet'!$B$17,Paramètres!$A$1:$I$89,3,0)*VLOOKUP('Données projet'!$B$17,Paramètres!$A$1:$I$89,5,0)</f>
        <v>2.2370400000004129</v>
      </c>
      <c r="GB138" s="13">
        <f t="shared" si="157"/>
        <v>0.9386934556823372</v>
      </c>
      <c r="GC138" s="20">
        <f t="shared" si="133"/>
        <v>5.5310691019807896</v>
      </c>
      <c r="GD138" s="59">
        <f t="shared" si="134"/>
        <v>294.54761434359102</v>
      </c>
      <c r="GE138" s="59">
        <f ca="1">AVERAGE(OFFSET($GD$3,0,0,'Données projet'!$E$17+1,1))-AVERAGE(OFFSET($H$3,0,0,'Données projet'!$E$17+1,1))</f>
        <v>337.47103484642059</v>
      </c>
      <c r="GF138" s="59">
        <f t="shared" si="158"/>
        <v>252.98767501756402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167.39912091639934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167.39912091639934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68.822694156802783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2.5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9.1666666666666661</v>
      </c>
      <c r="H139" s="66">
        <f t="shared" si="110"/>
        <v>220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68.843117781120711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369.00000000000011</v>
      </c>
      <c r="O139" s="13">
        <f>N139*VLOOKUP('Données projet'!$B$9,Paramètres!$A$1:$I$89,3,0)*VLOOKUP('Données projet'!$B$9,Paramètres!$A$1:$I$89,5,0)</f>
        <v>333.87120000000004</v>
      </c>
      <c r="P139" s="13">
        <f t="shared" si="141"/>
        <v>78.232360111376309</v>
      </c>
      <c r="Q139" s="20">
        <f t="shared" si="108"/>
        <v>717.74703386064709</v>
      </c>
      <c r="R139" s="59">
        <f t="shared" si="109"/>
        <v>1006.8384657247564</v>
      </c>
      <c r="S139" s="59">
        <f ca="1">AVERAGE(OFFSET($R$3,0,0,'Données projet'!$E$9+1,1))-AVERAGE(OFFSET($H$3,0,0,'Données projet'!$E$9+1,1))</f>
        <v>441.35963046694803</v>
      </c>
      <c r="T139" s="59">
        <f t="shared" si="142"/>
        <v>620.99339242993983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1.295486848445998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1.295486848445998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68.843117781120711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213.00000000000003</v>
      </c>
      <c r="AJ139" s="13">
        <f>AI139*VLOOKUP('Données projet'!$B$10,Paramètres!$A$1:$I$89,3,0)*VLOOKUP('Données projet'!$B$10,Paramètres!$A$1:$I$89,5,0)</f>
        <v>186.07680000000005</v>
      </c>
      <c r="AK139" s="13">
        <f t="shared" si="143"/>
        <v>46.671538591528673</v>
      </c>
      <c r="AL139" s="20">
        <f t="shared" si="112"/>
        <v>405.37002304691242</v>
      </c>
      <c r="AM139" s="59">
        <f t="shared" si="113"/>
        <v>694.46145491102175</v>
      </c>
      <c r="AN139" s="59">
        <f ca="1">AVERAGE(OFFSET($AM$3,0,0,'Données projet'!$E$10+1,1))-AVERAGE(OFFSET($H$3,0,0,'Données projet'!$E$10+1,1))</f>
        <v>273.89085939326111</v>
      </c>
      <c r="AO139" s="59">
        <f t="shared" si="144"/>
        <v>266.46247641705179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12.141298683923681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12.141298683923681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68.843117781120711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8.561000000000007</v>
      </c>
      <c r="BD139" s="12">
        <f>IF('Données projet'!$A$88&gt;35,BD138+BC139-BL138,IF(A139&lt;'Données projet'!$A$88,$BA$205^A139,IF(A139='Données projet'!$A$88,'Données projet'!$B$88,BD138+BC139-BL138)))</f>
        <v>446.45200000000011</v>
      </c>
      <c r="BE139" s="13">
        <f>BD139*VLOOKUP('Données projet'!$B$11,Paramètres!$A$1:$I$89,3,0)*VLOOKUP('Données projet'!$B$11,Paramètres!$A$1:$I$89,5,0)</f>
        <v>424.84372320000006</v>
      </c>
      <c r="BF139" s="13">
        <f t="shared" si="145"/>
        <v>96.795549912832186</v>
      </c>
      <c r="BG139" s="20">
        <f t="shared" si="115"/>
        <v>908.52173400484946</v>
      </c>
      <c r="BH139" s="59">
        <f t="shared" si="116"/>
        <v>1197.6131658689587</v>
      </c>
      <c r="BI139" s="59">
        <f ca="1">AVERAGE(OFFSET($BH$3,0,0,'Données projet'!$E$11+1,1))-AVERAGE(OFFSET($H$3,0,0,'Données projet'!$E$11+1,1))</f>
        <v>674.33345465979289</v>
      </c>
      <c r="BJ139" s="59">
        <f t="shared" si="146"/>
        <v>206.09542990296671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117.81503347516635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117.81503347516635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68.843117781120711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8.561000000000007</v>
      </c>
      <c r="BY139" s="12">
        <f>IF('Données projet'!$A$114&gt;35,BY138+BX139-CG138,IF(A139&lt;'Données projet'!$A$114,$BV$205^A139,IF(A139='Données projet'!$A$114,'Données projet'!$B$114,BY138+BX139-CG138)))</f>
        <v>446.45200000000011</v>
      </c>
      <c r="BZ139" s="13">
        <f>BY139*VLOOKUP('Données projet'!$B$12,Paramètres!$A$1:$I$89,3,0)*VLOOKUP('Données projet'!$B$12,Paramètres!$A$1:$I$89,5,0)</f>
        <v>508.41953760000013</v>
      </c>
      <c r="CA139" s="13">
        <f t="shared" si="147"/>
        <v>113.44099535894823</v>
      </c>
      <c r="CB139" s="20">
        <f t="shared" si="118"/>
        <v>1083.0737615701685</v>
      </c>
      <c r="CC139" s="59">
        <f t="shared" si="119"/>
        <v>1372.1651934342776</v>
      </c>
      <c r="CD139" s="59">
        <f ca="1">AVERAGE(OFFSET($CC$3,0,0,'Données projet'!$E$12+1,1))-AVERAGE(OFFSET($H$3,0,0,'Données projet'!$E$12+1,1))</f>
        <v>792.99561449396947</v>
      </c>
      <c r="CE139" s="59">
        <f t="shared" si="148"/>
        <v>236.67982295656702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140.99176137192035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140.99176137192035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68.843117781120711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8.561000000000007</v>
      </c>
      <c r="CT139" s="12">
        <f>IF('Données projet'!$A$140&gt;35,CT138+CS139-DB138,IF(A139&lt;'Données projet'!$A$140,$CQ$205^A139,IF(A139='Données projet'!$A$140,'Données projet'!$B$140,CT138+CS139-DB138)))</f>
        <v>446.45200000000011</v>
      </c>
      <c r="CU139" s="17">
        <f>CT139*VLOOKUP('Données projet'!$B$13,Paramètres!$A$1:$I$89,3,0)*VLOOKUP('Données projet'!$B$13,Paramètres!$A$1:$I$89,5,0)</f>
        <v>487.52558400000009</v>
      </c>
      <c r="CV139" s="13">
        <f t="shared" si="149"/>
        <v>109.31168212293043</v>
      </c>
      <c r="CW139" s="20">
        <f t="shared" si="121"/>
        <v>1039.4915718307705</v>
      </c>
      <c r="CX139" s="59">
        <f t="shared" si="122"/>
        <v>1328.5830036948796</v>
      </c>
      <c r="CY139" s="59">
        <f ca="1">AVERAGE(OFFSET($CX$3,0,0,'Données projet'!$E$13+1,1))-AVERAGE(OFFSET($H$3,0,0,'Données projet'!$E$13+1,1))</f>
        <v>763.36868301262712</v>
      </c>
      <c r="CZ139" s="59">
        <f t="shared" si="150"/>
        <v>229.04531240965548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135.19757939773183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135.19757939773183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68.843117781120711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259.99999999999983</v>
      </c>
      <c r="DP139" s="17">
        <f>DO139*VLOOKUP('Données projet'!$B$14,Paramètres!$A$1:$I$89,3,0)*VLOOKUP('Données projet'!$B$14,Paramètres!$A$1:$I$89,5,0)</f>
        <v>227.13599999999985</v>
      </c>
      <c r="DQ139" s="13">
        <f t="shared" si="151"/>
        <v>55.662966886685133</v>
      </c>
      <c r="DR139" s="20">
        <f t="shared" si="124"/>
        <v>492.5415339943097</v>
      </c>
      <c r="DS139" s="59">
        <f t="shared" si="125"/>
        <v>781.63296585841897</v>
      </c>
      <c r="DT139" s="59">
        <f ca="1">AVERAGE(OFFSET($DS$3,0,0,'Données projet'!$E$14+1,1))-AVERAGE(OFFSET($H$3,0,0,'Données projet'!$E$14+1,1))</f>
        <v>396.6970447595329</v>
      </c>
      <c r="DU139" s="59">
        <f t="shared" si="152"/>
        <v>369.61271293069467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31.36286420775032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31.36286420775032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68.843117781120711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243</v>
      </c>
      <c r="EK139" s="17">
        <f>EJ139*VLOOKUP('Données projet'!$B$15,Paramètres!$A$1:$I$89,3,0)*VLOOKUP('Données projet'!$B$15,Paramètres!$A$1:$I$89,5,0)</f>
        <v>253.98360000000002</v>
      </c>
      <c r="EL139" s="13">
        <f t="shared" si="153"/>
        <v>61.438182405444294</v>
      </c>
      <c r="EM139" s="20">
        <f t="shared" si="127"/>
        <v>549.35960435614891</v>
      </c>
      <c r="EN139" s="59">
        <f t="shared" si="128"/>
        <v>838.45103622025817</v>
      </c>
      <c r="EO139" s="59">
        <f ca="1">AVERAGE(OFFSET($EN$3,0,0,'Données projet'!$E$15+1,1))-AVERAGE(OFFSET($H$3,0,0,'Données projet'!$E$15+1,1))</f>
        <v>431.09356354216391</v>
      </c>
      <c r="EP139" s="59">
        <f t="shared" si="154"/>
        <v>386.91437941921049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32.924502029435246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32.924502029435246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68.843117781120711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10.163999999999998</v>
      </c>
      <c r="FE139" s="12">
        <f>IF('Données projet'!$A$218&gt;35,FE138+FD139-FM138,IF(A139&lt;'Données projet'!$A$218,$FB$205^A139,IF(A139='Données projet'!$A$218,'Données projet'!$B$218,FE138+FD139-FM138)))</f>
        <v>598.39399999999978</v>
      </c>
      <c r="FF139" s="17">
        <f>FE139*VLOOKUP('Données projet'!$B$16,Paramètres!$A$1:$I$89,3,0)*VLOOKUP('Données projet'!$B$16,Paramètres!$A$1:$I$89,5,0)</f>
        <v>401.40269519999981</v>
      </c>
      <c r="FG139" s="13">
        <f t="shared" si="155"/>
        <v>92.060982183455252</v>
      </c>
      <c r="FH139" s="20">
        <f t="shared" si="130"/>
        <v>859.44923810951752</v>
      </c>
      <c r="FI139" s="59">
        <f t="shared" si="131"/>
        <v>1148.5406699736268</v>
      </c>
      <c r="FJ139" s="59">
        <f ca="1">AVERAGE(OFFSET($FI$3,0,0,'Données projet'!$E$16+1,1))-AVERAGE(OFFSET($H$3,0,0,'Données projet'!$E$16+1,1))</f>
        <v>552.1327469597087</v>
      </c>
      <c r="FK139" s="59">
        <f t="shared" si="156"/>
        <v>208.33496548935977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121.17142064967773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121.17142064967773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68.843117781120711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4.7800000000008822</v>
      </c>
      <c r="GA139" s="17">
        <f>FZ139*VLOOKUP('Données projet'!$B$17,Paramètres!$A$1:$I$89,3,0)*VLOOKUP('Données projet'!$B$17,Paramètres!$A$1:$I$89,5,0)</f>
        <v>2.2370400000004129</v>
      </c>
      <c r="GB139" s="13">
        <f t="shared" si="157"/>
        <v>0.9386934556823372</v>
      </c>
      <c r="GC139" s="20">
        <f t="shared" si="133"/>
        <v>5.5310691019807896</v>
      </c>
      <c r="GD139" s="59">
        <f t="shared" si="134"/>
        <v>294.62250096609006</v>
      </c>
      <c r="GE139" s="59">
        <f ca="1">AVERAGE(OFFSET($GD$3,0,0,'Données projet'!$E$17+1,1))-AVERAGE(OFFSET($H$3,0,0,'Données projet'!$E$17+1,1))</f>
        <v>337.47103484642059</v>
      </c>
      <c r="GF139" s="59">
        <f t="shared" si="158"/>
        <v>252.98767501756402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164.11652625861063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164.11652625861063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68.843117781120711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2.5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9.1666666666666661</v>
      </c>
      <c r="H140" s="66">
        <f t="shared" si="110"/>
        <v>220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68.863187101217093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369.00000000000011</v>
      </c>
      <c r="O140" s="13">
        <f>N140*VLOOKUP('Données projet'!$B$9,Paramètres!$A$1:$I$89,3,0)*VLOOKUP('Données projet'!$B$9,Paramètres!$A$1:$I$89,5,0)</f>
        <v>333.87120000000004</v>
      </c>
      <c r="P140" s="13">
        <f t="shared" si="141"/>
        <v>78.232360111376309</v>
      </c>
      <c r="Q140" s="20">
        <f t="shared" si="108"/>
        <v>717.74703386064709</v>
      </c>
      <c r="R140" s="59">
        <f t="shared" si="109"/>
        <v>1006.9120532317764</v>
      </c>
      <c r="S140" s="59">
        <f ca="1">AVERAGE(OFFSET($R$3,0,0,'Données projet'!$E$9+1,1))-AVERAGE(OFFSET($H$3,0,0,'Données projet'!$E$9+1,1))</f>
        <v>441.35963046694803</v>
      </c>
      <c r="T140" s="59">
        <f t="shared" si="142"/>
        <v>620.99339242993983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1.2700831415169269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1.2700831415169269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68.863187101217093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213.00000000000003</v>
      </c>
      <c r="AJ140" s="13">
        <f>AI140*VLOOKUP('Données projet'!$B$10,Paramètres!$A$1:$I$89,3,0)*VLOOKUP('Données projet'!$B$10,Paramètres!$A$1:$I$89,5,0)</f>
        <v>186.07680000000005</v>
      </c>
      <c r="AK140" s="13">
        <f t="shared" si="143"/>
        <v>46.671538591528673</v>
      </c>
      <c r="AL140" s="20">
        <f t="shared" si="112"/>
        <v>405.37002304691242</v>
      </c>
      <c r="AM140" s="59">
        <f t="shared" si="113"/>
        <v>694.53504241804171</v>
      </c>
      <c r="AN140" s="59">
        <f ca="1">AVERAGE(OFFSET($AM$3,0,0,'Données projet'!$E$10+1,1))-AVERAGE(OFFSET($H$3,0,0,'Données projet'!$E$10+1,1))</f>
        <v>273.89085939326111</v>
      </c>
      <c r="AO140" s="59">
        <f t="shared" si="144"/>
        <v>266.46247641705179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11.903215222192907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11.903215222192907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68.863187101217093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8.561000000000007</v>
      </c>
      <c r="BD140" s="12">
        <f>IF('Données projet'!$A$88&gt;35,BD139+BC140-BL139,IF(A140&lt;'Données projet'!$A$88,$BA$205^A140,IF(A140='Données projet'!$A$88,'Données projet'!$B$88,BD139+BC140-BL139)))</f>
        <v>455.01300000000015</v>
      </c>
      <c r="BE140" s="13">
        <f>BD140*VLOOKUP('Données projet'!$B$11,Paramètres!$A$1:$I$89,3,0)*VLOOKUP('Données projet'!$B$11,Paramètres!$A$1:$I$89,5,0)</f>
        <v>432.99037080000011</v>
      </c>
      <c r="BF140" s="13">
        <f t="shared" si="145"/>
        <v>98.433796597914238</v>
      </c>
      <c r="BG140" s="20">
        <f t="shared" si="115"/>
        <v>925.56375821803397</v>
      </c>
      <c r="BH140" s="59">
        <f t="shared" si="116"/>
        <v>1214.7287775891632</v>
      </c>
      <c r="BI140" s="59">
        <f ca="1">AVERAGE(OFFSET($BH$3,0,0,'Données projet'!$E$11+1,1))-AVERAGE(OFFSET($H$3,0,0,'Données projet'!$E$11+1,1))</f>
        <v>674.33345465979289</v>
      </c>
      <c r="BJ140" s="59">
        <f t="shared" si="146"/>
        <v>206.09542990296671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115.50475252879316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115.50475252879316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68.863187101217093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8.561000000000007</v>
      </c>
      <c r="BY140" s="12">
        <f>IF('Données projet'!$A$114&gt;35,BY139+BX140-CG139,IF(A140&lt;'Données projet'!$A$114,$BV$205^A140,IF(A140='Données projet'!$A$114,'Données projet'!$B$114,BY139+BX140-CG139)))</f>
        <v>455.01300000000015</v>
      </c>
      <c r="BZ140" s="13">
        <f>BY140*VLOOKUP('Données projet'!$B$12,Paramètres!$A$1:$I$89,3,0)*VLOOKUP('Données projet'!$B$12,Paramètres!$A$1:$I$89,5,0)</f>
        <v>518.16880440000023</v>
      </c>
      <c r="CA140" s="13">
        <f t="shared" si="147"/>
        <v>115.3609631133189</v>
      </c>
      <c r="CB140" s="20">
        <f t="shared" si="118"/>
        <v>1103.3976784190309</v>
      </c>
      <c r="CC140" s="59">
        <f t="shared" si="119"/>
        <v>1392.5626977901602</v>
      </c>
      <c r="CD140" s="59">
        <f ca="1">AVERAGE(OFFSET($CC$3,0,0,'Données projet'!$E$12+1,1))-AVERAGE(OFFSET($H$3,0,0,'Données projet'!$E$12+1,1))</f>
        <v>792.99561449396947</v>
      </c>
      <c r="CE140" s="59">
        <f t="shared" si="148"/>
        <v>236.67982295656702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138.22699892789998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138.22699892789998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68.863187101217093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8.561000000000007</v>
      </c>
      <c r="CT140" s="12">
        <f>IF('Données projet'!$A$140&gt;35,CT139+CS140-DB139,IF(A140&lt;'Données projet'!$A$140,$CQ$205^A140,IF(A140='Données projet'!$A$140,'Données projet'!$B$140,CT139+CS140-DB139)))</f>
        <v>455.01300000000015</v>
      </c>
      <c r="CU140" s="17">
        <f>CT140*VLOOKUP('Données projet'!$B$13,Paramètres!$A$1:$I$89,3,0)*VLOOKUP('Données projet'!$B$13,Paramètres!$A$1:$I$89,5,0)</f>
        <v>496.87419600000015</v>
      </c>
      <c r="CV140" s="13">
        <f t="shared" si="149"/>
        <v>111.16176201854444</v>
      </c>
      <c r="CW140" s="20">
        <f t="shared" si="121"/>
        <v>1058.9959602156316</v>
      </c>
      <c r="CX140" s="59">
        <f t="shared" si="122"/>
        <v>1348.160979586761</v>
      </c>
      <c r="CY140" s="59">
        <f ca="1">AVERAGE(OFFSET($CX$3,0,0,'Données projet'!$E$13+1,1))-AVERAGE(OFFSET($H$3,0,0,'Données projet'!$E$13+1,1))</f>
        <v>763.36868301262712</v>
      </c>
      <c r="CZ140" s="59">
        <f t="shared" si="150"/>
        <v>229.04531240965548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132.54643732812326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132.54643732812326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68.863187101217093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259.99999999999983</v>
      </c>
      <c r="DP140" s="17">
        <f>DO140*VLOOKUP('Données projet'!$B$14,Paramètres!$A$1:$I$89,3,0)*VLOOKUP('Données projet'!$B$14,Paramètres!$A$1:$I$89,5,0)</f>
        <v>227.13599999999985</v>
      </c>
      <c r="DQ140" s="13">
        <f t="shared" si="151"/>
        <v>55.662966886685133</v>
      </c>
      <c r="DR140" s="20">
        <f t="shared" si="124"/>
        <v>492.5415339943097</v>
      </c>
      <c r="DS140" s="59">
        <f t="shared" si="125"/>
        <v>781.70655336543905</v>
      </c>
      <c r="DT140" s="59">
        <f ca="1">AVERAGE(OFFSET($DS$3,0,0,'Données projet'!$E$14+1,1))-AVERAGE(OFFSET($H$3,0,0,'Données projet'!$E$14+1,1))</f>
        <v>396.6970447595329</v>
      </c>
      <c r="DU140" s="59">
        <f t="shared" si="152"/>
        <v>369.61271293069467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30.747857570094627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30.747857570094627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68.863187101217093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243</v>
      </c>
      <c r="EK140" s="17">
        <f>EJ140*VLOOKUP('Données projet'!$B$15,Paramètres!$A$1:$I$89,3,0)*VLOOKUP('Données projet'!$B$15,Paramètres!$A$1:$I$89,5,0)</f>
        <v>253.98360000000002</v>
      </c>
      <c r="EL140" s="13">
        <f t="shared" si="153"/>
        <v>61.438182405444294</v>
      </c>
      <c r="EM140" s="20">
        <f t="shared" si="127"/>
        <v>549.35960435614891</v>
      </c>
      <c r="EN140" s="59">
        <f t="shared" si="128"/>
        <v>838.52462372727825</v>
      </c>
      <c r="EO140" s="59">
        <f ca="1">AVERAGE(OFFSET($EN$3,0,0,'Données projet'!$E$15+1,1))-AVERAGE(OFFSET($H$3,0,0,'Données projet'!$E$15+1,1))</f>
        <v>431.09356354216391</v>
      </c>
      <c r="EP140" s="59">
        <f t="shared" si="154"/>
        <v>386.91437941921049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32.278872626601327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32.278872626601327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68.863187101217093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10.163999999999998</v>
      </c>
      <c r="FE140" s="12">
        <f>IF('Données projet'!$A$218&gt;35,FE139+FD140-FM139,IF(A140&lt;'Données projet'!$A$218,$FB$205^A140,IF(A140='Données projet'!$A$218,'Données projet'!$B$218,FE139+FD140-FM139)))</f>
        <v>608.55799999999977</v>
      </c>
      <c r="FF140" s="17">
        <f>FE140*VLOOKUP('Données projet'!$B$16,Paramètres!$A$1:$I$89,3,0)*VLOOKUP('Données projet'!$B$16,Paramètres!$A$1:$I$89,5,0)</f>
        <v>408.22070639999981</v>
      </c>
      <c r="FG140" s="13">
        <f t="shared" si="155"/>
        <v>93.441308898954446</v>
      </c>
      <c r="FH140" s="20">
        <f t="shared" si="130"/>
        <v>873.72800997901197</v>
      </c>
      <c r="FI140" s="59">
        <f t="shared" si="131"/>
        <v>1162.8930293501412</v>
      </c>
      <c r="FJ140" s="59">
        <f ca="1">AVERAGE(OFFSET($FI$3,0,0,'Données projet'!$E$16+1,1))-AVERAGE(OFFSET($H$3,0,0,'Données projet'!$E$16+1,1))</f>
        <v>552.1327469597087</v>
      </c>
      <c r="FK140" s="59">
        <f t="shared" si="156"/>
        <v>208.33496548935977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118.79532299800641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118.79532299800641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68.863187101217093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4.7800000000008822</v>
      </c>
      <c r="GA140" s="17">
        <f>FZ140*VLOOKUP('Données projet'!$B$17,Paramètres!$A$1:$I$89,3,0)*VLOOKUP('Données projet'!$B$17,Paramètres!$A$1:$I$89,5,0)</f>
        <v>2.2370400000004129</v>
      </c>
      <c r="GB140" s="13">
        <f t="shared" si="157"/>
        <v>0.9386934556823372</v>
      </c>
      <c r="GC140" s="20">
        <f t="shared" si="133"/>
        <v>5.5310691019807896</v>
      </c>
      <c r="GD140" s="59">
        <f t="shared" si="134"/>
        <v>294.69608847311014</v>
      </c>
      <c r="GE140" s="59">
        <f ca="1">AVERAGE(OFFSET($GD$3,0,0,'Données projet'!$E$17+1,1))-AVERAGE(OFFSET($H$3,0,0,'Données projet'!$E$17+1,1))</f>
        <v>337.47103484642059</v>
      </c>
      <c r="GF140" s="59">
        <f t="shared" si="158"/>
        <v>252.98767501756402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160.89830127987614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160.89830127987614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68.863187101217093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2.5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9.1666666666666661</v>
      </c>
      <c r="H141" s="66">
        <f t="shared" si="110"/>
        <v>220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68.882908263478086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369.00000000000011</v>
      </c>
      <c r="O141" s="13">
        <f>N141*VLOOKUP('Données projet'!$B$9,Paramètres!$A$1:$I$89,3,0)*VLOOKUP('Données projet'!$B$9,Paramètres!$A$1:$I$89,5,0)</f>
        <v>333.87120000000004</v>
      </c>
      <c r="P141" s="13">
        <f t="shared" si="141"/>
        <v>78.232360111376309</v>
      </c>
      <c r="Q141" s="20">
        <f t="shared" si="108"/>
        <v>717.74703386064709</v>
      </c>
      <c r="R141" s="59">
        <f t="shared" si="109"/>
        <v>1006.9843641600667</v>
      </c>
      <c r="S141" s="59">
        <f ca="1">AVERAGE(OFFSET($R$3,0,0,'Données projet'!$E$9+1,1))-AVERAGE(OFFSET($H$3,0,0,'Données projet'!$E$9+1,1))</f>
        <v>441.35963046694803</v>
      </c>
      <c r="T141" s="59">
        <f t="shared" si="142"/>
        <v>620.99339242993983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1.2451775857860037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1.2451775857860037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68.882908263478086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213.00000000000003</v>
      </c>
      <c r="AJ141" s="13">
        <f>AI141*VLOOKUP('Données projet'!$B$10,Paramètres!$A$1:$I$89,3,0)*VLOOKUP('Données projet'!$B$10,Paramètres!$A$1:$I$89,5,0)</f>
        <v>186.07680000000005</v>
      </c>
      <c r="AK141" s="13">
        <f t="shared" si="143"/>
        <v>46.671538591528673</v>
      </c>
      <c r="AL141" s="20">
        <f t="shared" si="112"/>
        <v>405.37002304691242</v>
      </c>
      <c r="AM141" s="59">
        <f t="shared" si="113"/>
        <v>694.60735334633205</v>
      </c>
      <c r="AN141" s="59">
        <f ca="1">AVERAGE(OFFSET($AM$3,0,0,'Données projet'!$E$10+1,1))-AVERAGE(OFFSET($H$3,0,0,'Données projet'!$E$10+1,1))</f>
        <v>273.89085939326111</v>
      </c>
      <c r="AO141" s="59">
        <f t="shared" si="144"/>
        <v>266.46247641705179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11.669800431930101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11.669800431930101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68.882908263478086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8.561000000000007</v>
      </c>
      <c r="BD141" s="12">
        <f>IF('Données projet'!$A$88&gt;35,BD140+BC141-BL140,IF(A141&lt;'Données projet'!$A$88,$BA$205^A141,IF(A141='Données projet'!$A$88,'Données projet'!$B$88,BD140+BC141-BL140)))</f>
        <v>463.57400000000018</v>
      </c>
      <c r="BE141" s="13">
        <f>BD141*VLOOKUP('Données projet'!$B$11,Paramètres!$A$1:$I$89,3,0)*VLOOKUP('Données projet'!$B$11,Paramètres!$A$1:$I$89,5,0)</f>
        <v>441.13701840000022</v>
      </c>
      <c r="BF141" s="13">
        <f t="shared" si="145"/>
        <v>100.06845914615758</v>
      </c>
      <c r="BG141" s="20">
        <f t="shared" si="115"/>
        <v>942.59954005955797</v>
      </c>
      <c r="BH141" s="59">
        <f t="shared" si="116"/>
        <v>1231.8368703589776</v>
      </c>
      <c r="BI141" s="59">
        <f ca="1">AVERAGE(OFFSET($BH$3,0,0,'Données projet'!$E$11+1,1))-AVERAGE(OFFSET($H$3,0,0,'Données projet'!$E$11+1,1))</f>
        <v>674.33345465979289</v>
      </c>
      <c r="BJ141" s="59">
        <f t="shared" si="146"/>
        <v>206.09542990296671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113.23977478264612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113.23977478264612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68.882908263478086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8.561000000000007</v>
      </c>
      <c r="BY141" s="12">
        <f>IF('Données projet'!$A$114&gt;35,BY140+BX141-CG140,IF(A141&lt;'Données projet'!$A$114,$BV$205^A141,IF(A141='Données projet'!$A$114,'Données projet'!$B$114,BY140+BX141-CG140)))</f>
        <v>463.57400000000018</v>
      </c>
      <c r="BZ141" s="13">
        <f>BY141*VLOOKUP('Données projet'!$B$12,Paramètres!$A$1:$I$89,3,0)*VLOOKUP('Données projet'!$B$12,Paramètres!$A$1:$I$89,5,0)</f>
        <v>527.91807120000021</v>
      </c>
      <c r="CA141" s="13">
        <f t="shared" si="147"/>
        <v>117.27673038480725</v>
      </c>
      <c r="CB141" s="20">
        <f t="shared" si="118"/>
        <v>1123.714279426873</v>
      </c>
      <c r="CC141" s="59">
        <f t="shared" si="119"/>
        <v>1412.9516097262926</v>
      </c>
      <c r="CD141" s="59">
        <f ca="1">AVERAGE(OFFSET($CC$3,0,0,'Données projet'!$E$12+1,1))-AVERAGE(OFFSET($H$3,0,0,'Données projet'!$E$12+1,1))</f>
        <v>792.99561449396947</v>
      </c>
      <c r="CE141" s="59">
        <f t="shared" si="148"/>
        <v>236.67982295656702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135.51645178906827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135.51645178906827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68.882908263478086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8.561000000000007</v>
      </c>
      <c r="CT141" s="12">
        <f>IF('Données projet'!$A$140&gt;35,CT140+CS141-DB140,IF(A141&lt;'Données projet'!$A$140,$CQ$205^A141,IF(A141='Données projet'!$A$140,'Données projet'!$B$140,CT140+CS141-DB140)))</f>
        <v>463.57400000000018</v>
      </c>
      <c r="CU141" s="17">
        <f>CT141*VLOOKUP('Données projet'!$B$13,Paramètres!$A$1:$I$89,3,0)*VLOOKUP('Données projet'!$B$13,Paramètres!$A$1:$I$89,5,0)</f>
        <v>506.22280800000021</v>
      </c>
      <c r="CV141" s="13">
        <f t="shared" si="149"/>
        <v>113.00779433111202</v>
      </c>
      <c r="CW141" s="20">
        <f t="shared" si="121"/>
        <v>1078.4932990600203</v>
      </c>
      <c r="CX141" s="59">
        <f t="shared" si="122"/>
        <v>1367.7306293594399</v>
      </c>
      <c r="CY141" s="59">
        <f ca="1">AVERAGE(OFFSET($CX$3,0,0,'Données projet'!$E$13+1,1))-AVERAGE(OFFSET($H$3,0,0,'Données projet'!$E$13+1,1))</f>
        <v>763.36868301262712</v>
      </c>
      <c r="CZ141" s="59">
        <f t="shared" si="150"/>
        <v>229.04531240965548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129.94728253746271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129.94728253746271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68.882908263478086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259.99999999999983</v>
      </c>
      <c r="DP141" s="17">
        <f>DO141*VLOOKUP('Données projet'!$B$14,Paramètres!$A$1:$I$89,3,0)*VLOOKUP('Données projet'!$B$14,Paramètres!$A$1:$I$89,5,0)</f>
        <v>227.13599999999985</v>
      </c>
      <c r="DQ141" s="13">
        <f t="shared" si="151"/>
        <v>55.662966886685133</v>
      </c>
      <c r="DR141" s="20">
        <f t="shared" si="124"/>
        <v>492.5415339943097</v>
      </c>
      <c r="DS141" s="59">
        <f t="shared" si="125"/>
        <v>781.77886429372938</v>
      </c>
      <c r="DT141" s="59">
        <f ca="1">AVERAGE(OFFSET($DS$3,0,0,'Données projet'!$E$14+1,1))-AVERAGE(OFFSET($H$3,0,0,'Données projet'!$E$14+1,1))</f>
        <v>396.6970447595329</v>
      </c>
      <c r="DU141" s="59">
        <f t="shared" si="152"/>
        <v>369.61271293069467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30.144910837486353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30.144910837486353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68.882908263478086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243</v>
      </c>
      <c r="EK141" s="17">
        <f>EJ141*VLOOKUP('Données projet'!$B$15,Paramètres!$A$1:$I$89,3,0)*VLOOKUP('Données projet'!$B$15,Paramètres!$A$1:$I$89,5,0)</f>
        <v>253.98360000000002</v>
      </c>
      <c r="EL141" s="13">
        <f t="shared" si="153"/>
        <v>61.438182405444294</v>
      </c>
      <c r="EM141" s="20">
        <f t="shared" si="127"/>
        <v>549.35960435614891</v>
      </c>
      <c r="EN141" s="59">
        <f t="shared" si="128"/>
        <v>838.59693465556848</v>
      </c>
      <c r="EO141" s="59">
        <f ca="1">AVERAGE(OFFSET($EN$3,0,0,'Données projet'!$E$15+1,1))-AVERAGE(OFFSET($H$3,0,0,'Données projet'!$E$15+1,1))</f>
        <v>431.09356354216391</v>
      </c>
      <c r="EP141" s="59">
        <f t="shared" si="154"/>
        <v>386.91437941921049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31.645903622561931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31.645903622561931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68.882908263478086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10.163999999999998</v>
      </c>
      <c r="FE141" s="12">
        <f>IF('Données projet'!$A$218&gt;35,FE140+FD141-FM140,IF(A141&lt;'Données projet'!$A$218,$FB$205^A141,IF(A141='Données projet'!$A$218,'Données projet'!$B$218,FE140+FD141-FM140)))</f>
        <v>618.72199999999975</v>
      </c>
      <c r="FF141" s="17">
        <f>FE141*VLOOKUP('Données projet'!$B$16,Paramètres!$A$1:$I$89,3,0)*VLOOKUP('Données projet'!$B$16,Paramètres!$A$1:$I$89,5,0)</f>
        <v>415.03871759999981</v>
      </c>
      <c r="FG141" s="13">
        <f t="shared" si="155"/>
        <v>94.818954614435043</v>
      </c>
      <c r="FH141" s="20">
        <f t="shared" si="130"/>
        <v>888.00211244014065</v>
      </c>
      <c r="FI141" s="59">
        <f t="shared" si="131"/>
        <v>1177.2394427395602</v>
      </c>
      <c r="FJ141" s="59">
        <f ca="1">AVERAGE(OFFSET($FI$3,0,0,'Données projet'!$E$16+1,1))-AVERAGE(OFFSET($H$3,0,0,'Données projet'!$E$16+1,1))</f>
        <v>552.1327469597087</v>
      </c>
      <c r="FK141" s="59">
        <f t="shared" si="156"/>
        <v>208.33496548935977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116.4658191720079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116.4658191720079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68.882908263478086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4.7800000000008822</v>
      </c>
      <c r="GA141" s="17">
        <f>FZ141*VLOOKUP('Données projet'!$B$17,Paramètres!$A$1:$I$89,3,0)*VLOOKUP('Données projet'!$B$17,Paramètres!$A$1:$I$89,5,0)</f>
        <v>2.2370400000004129</v>
      </c>
      <c r="GB141" s="13">
        <f t="shared" si="157"/>
        <v>0.9386934556823372</v>
      </c>
      <c r="GC141" s="20">
        <f t="shared" si="133"/>
        <v>5.5310691019807896</v>
      </c>
      <c r="GD141" s="59">
        <f t="shared" si="134"/>
        <v>294.76839940140042</v>
      </c>
      <c r="GE141" s="59">
        <f ca="1">AVERAGE(OFFSET($GD$3,0,0,'Données projet'!$E$17+1,1))-AVERAGE(OFFSET($H$3,0,0,'Données projet'!$E$17+1,1))</f>
        <v>337.47103484642059</v>
      </c>
      <c r="GF141" s="59">
        <f t="shared" si="158"/>
        <v>252.98767501756402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157.74318373005119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157.74318373005119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68.882908263478086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2.5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9.1666666666666661</v>
      </c>
      <c r="H142" s="66">
        <f t="shared" si="110"/>
        <v>220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68.902287307663755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369.00000000000011</v>
      </c>
      <c r="O142" s="13">
        <f>N142*VLOOKUP('Données projet'!$B$9,Paramètres!$A$1:$I$89,3,0)*VLOOKUP('Données projet'!$B$9,Paramètres!$A$1:$I$89,5,0)</f>
        <v>333.87120000000004</v>
      </c>
      <c r="P142" s="13">
        <f t="shared" si="141"/>
        <v>78.232360111376309</v>
      </c>
      <c r="Q142" s="20">
        <f t="shared" si="108"/>
        <v>717.74703386064709</v>
      </c>
      <c r="R142" s="59">
        <f t="shared" si="109"/>
        <v>1007.0554206554142</v>
      </c>
      <c r="S142" s="59">
        <f ca="1">AVERAGE(OFFSET($R$3,0,0,'Données projet'!$E$9+1,1))-AVERAGE(OFFSET($H$3,0,0,'Données projet'!$E$9+1,1))</f>
        <v>441.35963046694803</v>
      </c>
      <c r="T142" s="59">
        <f t="shared" si="142"/>
        <v>620.99339242993983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1.2207604128120748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1.2207604128120748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68.902287307663755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213.00000000000003</v>
      </c>
      <c r="AJ142" s="13">
        <f>AI142*VLOOKUP('Données projet'!$B$10,Paramètres!$A$1:$I$89,3,0)*VLOOKUP('Données projet'!$B$10,Paramètres!$A$1:$I$89,5,0)</f>
        <v>186.07680000000005</v>
      </c>
      <c r="AK142" s="13">
        <f t="shared" si="143"/>
        <v>46.671538591528673</v>
      </c>
      <c r="AL142" s="20">
        <f t="shared" si="112"/>
        <v>405.37002304691242</v>
      </c>
      <c r="AM142" s="59">
        <f t="shared" si="113"/>
        <v>694.67840984167947</v>
      </c>
      <c r="AN142" s="59">
        <f ca="1">AVERAGE(OFFSET($AM$3,0,0,'Données projet'!$E$10+1,1))-AVERAGE(OFFSET($H$3,0,0,'Données projet'!$E$10+1,1))</f>
        <v>273.89085939326111</v>
      </c>
      <c r="AO142" s="59">
        <f t="shared" si="144"/>
        <v>266.46247641705179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11.440962763335383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11.440962763335383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68.902287307663755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8.561000000000007</v>
      </c>
      <c r="BD142" s="12">
        <f>IF('Données projet'!$A$88&gt;35,BD141+BC142-BL141,IF(A142&lt;'Données projet'!$A$88,$BA$205^A142,IF(A142='Données projet'!$A$88,'Données projet'!$B$88,BD141+BC142-BL141)))</f>
        <v>472.13500000000022</v>
      </c>
      <c r="BE142" s="13">
        <f>BD142*VLOOKUP('Données projet'!$B$11,Paramètres!$A$1:$I$89,3,0)*VLOOKUP('Données projet'!$B$11,Paramètres!$A$1:$I$89,5,0)</f>
        <v>449.28366600000027</v>
      </c>
      <c r="BF142" s="13">
        <f t="shared" si="145"/>
        <v>101.69961138077295</v>
      </c>
      <c r="BG142" s="20">
        <f t="shared" si="115"/>
        <v>959.6292081048465</v>
      </c>
      <c r="BH142" s="59">
        <f t="shared" si="116"/>
        <v>1248.9375948996135</v>
      </c>
      <c r="BI142" s="59">
        <f ca="1">AVERAGE(OFFSET($BH$3,0,0,'Données projet'!$E$11+1,1))-AVERAGE(OFFSET($H$3,0,0,'Données projet'!$E$11+1,1))</f>
        <v>674.33345465979289</v>
      </c>
      <c r="BJ142" s="59">
        <f t="shared" si="146"/>
        <v>206.09542990296671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111.019211868601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111.019211868601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68.902287307663755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8.561000000000007</v>
      </c>
      <c r="BY142" s="12">
        <f>IF('Données projet'!$A$114&gt;35,BY141+BX142-CG141,IF(A142&lt;'Données projet'!$A$114,$BV$205^A142,IF(A142='Données projet'!$A$114,'Données projet'!$B$114,BY141+BX142-CG141)))</f>
        <v>472.13500000000022</v>
      </c>
      <c r="BZ142" s="13">
        <f>BY142*VLOOKUP('Données projet'!$B$12,Paramètres!$A$1:$I$89,3,0)*VLOOKUP('Données projet'!$B$12,Paramètres!$A$1:$I$89,5,0)</f>
        <v>537.66733800000031</v>
      </c>
      <c r="CA142" s="13">
        <f t="shared" si="147"/>
        <v>119.18838369163143</v>
      </c>
      <c r="CB142" s="20">
        <f t="shared" si="118"/>
        <v>1144.0237152795919</v>
      </c>
      <c r="CC142" s="59">
        <f t="shared" si="119"/>
        <v>1433.332102074359</v>
      </c>
      <c r="CD142" s="59">
        <f ca="1">AVERAGE(OFFSET($CC$3,0,0,'Données projet'!$E$12+1,1))-AVERAGE(OFFSET($H$3,0,0,'Données projet'!$E$12+1,1))</f>
        <v>792.99561449396947</v>
      </c>
      <c r="CE142" s="59">
        <f t="shared" si="148"/>
        <v>236.67982295656702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132.85905682635854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132.85905682635854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68.902287307663755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8.561000000000007</v>
      </c>
      <c r="CT142" s="12">
        <f>IF('Données projet'!$A$140&gt;35,CT141+CS142-DB141,IF(A142&lt;'Données projet'!$A$140,$CQ$205^A142,IF(A142='Données projet'!$A$140,'Données projet'!$B$140,CT141+CS142-DB141)))</f>
        <v>472.13500000000022</v>
      </c>
      <c r="CU142" s="17">
        <f>CT142*VLOOKUP('Données projet'!$B$13,Paramètres!$A$1:$I$89,3,0)*VLOOKUP('Données projet'!$B$13,Paramètres!$A$1:$I$89,5,0)</f>
        <v>515.57142000000022</v>
      </c>
      <c r="CV142" s="13">
        <f t="shared" si="149"/>
        <v>114.84986242954177</v>
      </c>
      <c r="CW142" s="20">
        <f t="shared" si="121"/>
        <v>1097.9837335647856</v>
      </c>
      <c r="CX142" s="59">
        <f t="shared" si="122"/>
        <v>1387.2921203595527</v>
      </c>
      <c r="CY142" s="59">
        <f ca="1">AVERAGE(OFFSET($CX$3,0,0,'Données projet'!$E$13+1,1))-AVERAGE(OFFSET($H$3,0,0,'Données projet'!$E$13+1,1))</f>
        <v>763.36868301262712</v>
      </c>
      <c r="CZ142" s="59">
        <f t="shared" si="150"/>
        <v>229.04531240965548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127.39909558691915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127.39909558691915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68.902287307663755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259.99999999999983</v>
      </c>
      <c r="DP142" s="17">
        <f>DO142*VLOOKUP('Données projet'!$B$14,Paramètres!$A$1:$I$89,3,0)*VLOOKUP('Données projet'!$B$14,Paramètres!$A$1:$I$89,5,0)</f>
        <v>227.13599999999985</v>
      </c>
      <c r="DQ142" s="13">
        <f t="shared" si="151"/>
        <v>55.662966886685133</v>
      </c>
      <c r="DR142" s="20">
        <f t="shared" si="124"/>
        <v>492.5415339943097</v>
      </c>
      <c r="DS142" s="59">
        <f t="shared" si="125"/>
        <v>781.8499207890768</v>
      </c>
      <c r="DT142" s="59">
        <f ca="1">AVERAGE(OFFSET($DS$3,0,0,'Données projet'!$E$14+1,1))-AVERAGE(OFFSET($H$3,0,0,'Données projet'!$E$14+1,1))</f>
        <v>396.6970447595329</v>
      </c>
      <c r="DU142" s="59">
        <f t="shared" si="152"/>
        <v>369.61271293069467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29.553787522543335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29.553787522543335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68.902287307663755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243</v>
      </c>
      <c r="EK142" s="17">
        <f>EJ142*VLOOKUP('Données projet'!$B$15,Paramètres!$A$1:$I$89,3,0)*VLOOKUP('Données projet'!$B$15,Paramètres!$A$1:$I$89,5,0)</f>
        <v>253.98360000000002</v>
      </c>
      <c r="EL142" s="13">
        <f t="shared" si="153"/>
        <v>61.438182405444294</v>
      </c>
      <c r="EM142" s="20">
        <f t="shared" si="127"/>
        <v>549.35960435614891</v>
      </c>
      <c r="EN142" s="59">
        <f t="shared" si="128"/>
        <v>838.66799115091601</v>
      </c>
      <c r="EO142" s="59">
        <f ca="1">AVERAGE(OFFSET($EN$3,0,0,'Données projet'!$E$15+1,1))-AVERAGE(OFFSET($H$3,0,0,'Données projet'!$E$15+1,1))</f>
        <v>431.09356354216391</v>
      </c>
      <c r="EP142" s="59">
        <f t="shared" si="154"/>
        <v>386.91437941921049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31.025346754618777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31.025346754618777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68.902287307663755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10.163999999999998</v>
      </c>
      <c r="FE142" s="12">
        <f>IF('Données projet'!$A$218&gt;35,FE141+FD142-FM141,IF(A142&lt;'Données projet'!$A$218,$FB$205^A142,IF(A142='Données projet'!$A$218,'Données projet'!$B$218,FE141+FD142-FM141)))</f>
        <v>628.88599999999974</v>
      </c>
      <c r="FF142" s="17">
        <f>FE142*VLOOKUP('Données projet'!$B$16,Paramètres!$A$1:$I$89,3,0)*VLOOKUP('Données projet'!$B$16,Paramètres!$A$1:$I$89,5,0)</f>
        <v>421.85672879999981</v>
      </c>
      <c r="FG142" s="13">
        <f t="shared" si="155"/>
        <v>96.193968455732559</v>
      </c>
      <c r="FH142" s="20">
        <f t="shared" si="130"/>
        <v>902.27163105373393</v>
      </c>
      <c r="FI142" s="59">
        <f t="shared" si="131"/>
        <v>1191.580017848501</v>
      </c>
      <c r="FJ142" s="59">
        <f ca="1">AVERAGE(OFFSET($FI$3,0,0,'Données projet'!$E$16+1,1))-AVERAGE(OFFSET($H$3,0,0,'Données projet'!$E$16+1,1))</f>
        <v>552.1327469597087</v>
      </c>
      <c r="FK142" s="59">
        <f t="shared" si="156"/>
        <v>208.33496548935977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114.18199549518019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114.18199549518019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68.902287307663755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4.7800000000008822</v>
      </c>
      <c r="GA142" s="17">
        <f>FZ142*VLOOKUP('Données projet'!$B$17,Paramètres!$A$1:$I$89,3,0)*VLOOKUP('Données projet'!$B$17,Paramètres!$A$1:$I$89,5,0)</f>
        <v>2.2370400000004129</v>
      </c>
      <c r="GB142" s="13">
        <f t="shared" si="157"/>
        <v>0.9386934556823372</v>
      </c>
      <c r="GC142" s="20">
        <f t="shared" si="133"/>
        <v>5.5310691019807896</v>
      </c>
      <c r="GD142" s="59">
        <f t="shared" si="134"/>
        <v>294.83945589674789</v>
      </c>
      <c r="GE142" s="59">
        <f ca="1">AVERAGE(OFFSET($GD$3,0,0,'Données projet'!$E$17+1,1))-AVERAGE(OFFSET($H$3,0,0,'Données projet'!$E$17+1,1))</f>
        <v>337.47103484642059</v>
      </c>
      <c r="GF142" s="59">
        <f t="shared" si="158"/>
        <v>252.98767501756402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154.64993611094664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154.64993611094664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68.902287307663755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2.5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9.1666666666666661</v>
      </c>
      <c r="H143" s="66">
        <f t="shared" si="110"/>
        <v>220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68.921330168757862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369.00000000000011</v>
      </c>
      <c r="O143" s="13">
        <f>N143*VLOOKUP('Données projet'!$B$9,Paramètres!$A$1:$I$89,3,0)*VLOOKUP('Données projet'!$B$9,Paramètres!$A$1:$I$89,5,0)</f>
        <v>333.87120000000004</v>
      </c>
      <c r="P143" s="13">
        <f t="shared" si="141"/>
        <v>78.232360111376309</v>
      </c>
      <c r="Q143" s="20">
        <f t="shared" si="108"/>
        <v>717.74703386064709</v>
      </c>
      <c r="R143" s="59">
        <f t="shared" si="109"/>
        <v>1007.1252444794259</v>
      </c>
      <c r="S143" s="59">
        <f ca="1">AVERAGE(OFFSET($R$3,0,0,'Données projet'!$E$9+1,1))-AVERAGE(OFFSET($H$3,0,0,'Données projet'!$E$9+1,1))</f>
        <v>441.35963046694803</v>
      </c>
      <c r="T143" s="59">
        <f t="shared" si="142"/>
        <v>620.99339242993983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1.1968220457071597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1.1968220457071597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68.921330168757862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213.00000000000003</v>
      </c>
      <c r="AJ143" s="13">
        <f>AI143*VLOOKUP('Données projet'!$B$10,Paramètres!$A$1:$I$89,3,0)*VLOOKUP('Données projet'!$B$10,Paramètres!$A$1:$I$89,5,0)</f>
        <v>186.07680000000005</v>
      </c>
      <c r="AK143" s="13">
        <f t="shared" si="143"/>
        <v>46.671538591528673</v>
      </c>
      <c r="AL143" s="20">
        <f t="shared" si="112"/>
        <v>405.37002304691242</v>
      </c>
      <c r="AM143" s="59">
        <f t="shared" si="113"/>
        <v>694.74823366569126</v>
      </c>
      <c r="AN143" s="59">
        <f ca="1">AVERAGE(OFFSET($AM$3,0,0,'Données projet'!$E$10+1,1))-AVERAGE(OFFSET($H$3,0,0,'Données projet'!$E$10+1,1))</f>
        <v>273.89085939326111</v>
      </c>
      <c r="AO143" s="59">
        <f t="shared" si="144"/>
        <v>266.46247641705179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11.216612461844612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11.216612461844612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68.921330168757862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8.561000000000007</v>
      </c>
      <c r="BD143" s="12">
        <f>IF('Données projet'!$A$88&gt;35,BD142+BC143-BL142,IF(A143&lt;'Données projet'!$A$88,$BA$205^A143,IF(A143='Données projet'!$A$88,'Données projet'!$B$88,BD142+BC143-BL142)))</f>
        <v>480.69600000000025</v>
      </c>
      <c r="BE143" s="13">
        <f>BD143*VLOOKUP('Données projet'!$B$11,Paramètres!$A$1:$I$89,3,0)*VLOOKUP('Données projet'!$B$11,Paramètres!$A$1:$I$89,5,0)</f>
        <v>457.43031360000026</v>
      </c>
      <c r="BF143" s="13">
        <f t="shared" si="145"/>
        <v>103.32732429447849</v>
      </c>
      <c r="BG143" s="20">
        <f t="shared" si="115"/>
        <v>976.65288599955056</v>
      </c>
      <c r="BH143" s="59">
        <f t="shared" si="116"/>
        <v>1266.0310966183295</v>
      </c>
      <c r="BI143" s="59">
        <f ca="1">AVERAGE(OFFSET($BH$3,0,0,'Données projet'!$E$11+1,1))-AVERAGE(OFFSET($H$3,0,0,'Données projet'!$E$11+1,1))</f>
        <v>674.33345465979289</v>
      </c>
      <c r="BJ143" s="59">
        <f t="shared" si="146"/>
        <v>206.09542990296671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108.84219283889067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108.84219283889067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68.921330168757862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8.561000000000007</v>
      </c>
      <c r="BY143" s="12">
        <f>IF('Données projet'!$A$114&gt;35,BY142+BX143-CG142,IF(A143&lt;'Données projet'!$A$114,$BV$205^A143,IF(A143='Données projet'!$A$114,'Données projet'!$B$114,BY142+BX143-CG142)))</f>
        <v>480.69600000000025</v>
      </c>
      <c r="BZ143" s="13">
        <f>BY143*VLOOKUP('Données projet'!$B$12,Paramètres!$A$1:$I$89,3,0)*VLOOKUP('Données projet'!$B$12,Paramètres!$A$1:$I$89,5,0)</f>
        <v>547.4166048000003</v>
      </c>
      <c r="CA143" s="13">
        <f t="shared" si="147"/>
        <v>121.09600623477171</v>
      </c>
      <c r="CB143" s="20">
        <f t="shared" si="118"/>
        <v>1164.326130885561</v>
      </c>
      <c r="CC143" s="59">
        <f t="shared" si="119"/>
        <v>1453.7043415043399</v>
      </c>
      <c r="CD143" s="59">
        <f ca="1">AVERAGE(OFFSET($CC$3,0,0,'Données projet'!$E$12+1,1))-AVERAGE(OFFSET($H$3,0,0,'Données projet'!$E$12+1,1))</f>
        <v>792.99561449396947</v>
      </c>
      <c r="CE143" s="59">
        <f t="shared" si="148"/>
        <v>236.67982295656702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130.25377175801668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130.25377175801668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68.921330168757862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8.561000000000007</v>
      </c>
      <c r="CT143" s="12">
        <f>IF('Données projet'!$A$140&gt;35,CT142+CS143-DB142,IF(A143&lt;'Données projet'!$A$140,$CQ$205^A143,IF(A143='Données projet'!$A$140,'Données projet'!$B$140,CT142+CS143-DB142)))</f>
        <v>480.69600000000025</v>
      </c>
      <c r="CU143" s="17">
        <f>CT143*VLOOKUP('Données projet'!$B$13,Paramètres!$A$1:$I$89,3,0)*VLOOKUP('Données projet'!$B$13,Paramètres!$A$1:$I$89,5,0)</f>
        <v>524.92003200000022</v>
      </c>
      <c r="CV143" s="13">
        <f t="shared" si="149"/>
        <v>116.68804648625293</v>
      </c>
      <c r="CW143" s="20">
        <f t="shared" si="121"/>
        <v>1117.4674033635574</v>
      </c>
      <c r="CX143" s="59">
        <f t="shared" si="122"/>
        <v>1406.8456139823363</v>
      </c>
      <c r="CY143" s="59">
        <f ca="1">AVERAGE(OFFSET($CX$3,0,0,'Données projet'!$E$13+1,1))-AVERAGE(OFFSET($H$3,0,0,'Données projet'!$E$13+1,1))</f>
        <v>763.36868301262712</v>
      </c>
      <c r="CZ143" s="59">
        <f t="shared" si="150"/>
        <v>229.04531240965548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124.90087702823516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124.90087702823516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68.921330168757862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259.99999999999983</v>
      </c>
      <c r="DP143" s="17">
        <f>DO143*VLOOKUP('Données projet'!$B$14,Paramètres!$A$1:$I$89,3,0)*VLOOKUP('Données projet'!$B$14,Paramètres!$A$1:$I$89,5,0)</f>
        <v>227.13599999999985</v>
      </c>
      <c r="DQ143" s="13">
        <f t="shared" si="151"/>
        <v>55.662966886685133</v>
      </c>
      <c r="DR143" s="20">
        <f t="shared" si="124"/>
        <v>492.5415339943097</v>
      </c>
      <c r="DS143" s="59">
        <f t="shared" si="125"/>
        <v>781.9197446130886</v>
      </c>
      <c r="DT143" s="59">
        <f ca="1">AVERAGE(OFFSET($DS$3,0,0,'Données projet'!$E$14+1,1))-AVERAGE(OFFSET($H$3,0,0,'Données projet'!$E$14+1,1))</f>
        <v>396.6970447595329</v>
      </c>
      <c r="DU143" s="59">
        <f t="shared" si="152"/>
        <v>369.61271293069467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28.974255775256726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28.974255775256726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68.921330168757862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243</v>
      </c>
      <c r="EK143" s="17">
        <f>EJ143*VLOOKUP('Données projet'!$B$15,Paramètres!$A$1:$I$89,3,0)*VLOOKUP('Données projet'!$B$15,Paramètres!$A$1:$I$89,5,0)</f>
        <v>253.98360000000002</v>
      </c>
      <c r="EL143" s="13">
        <f t="shared" si="153"/>
        <v>61.438182405444294</v>
      </c>
      <c r="EM143" s="20">
        <f t="shared" si="127"/>
        <v>549.35960435614891</v>
      </c>
      <c r="EN143" s="59">
        <f t="shared" si="128"/>
        <v>838.73781497492769</v>
      </c>
      <c r="EO143" s="59">
        <f ca="1">AVERAGE(OFFSET($EN$3,0,0,'Données projet'!$E$15+1,1))-AVERAGE(OFFSET($H$3,0,0,'Données projet'!$E$15+1,1))</f>
        <v>431.09356354216391</v>
      </c>
      <c r="EP143" s="59">
        <f t="shared" si="154"/>
        <v>386.91437941921049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30.416958628353672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30.416958628353672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68.921330168757862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>
        <f>VLOOKUP(A143,'Données projet'!$A$217:$I$237,2,0)</f>
        <v>639.04999999999995</v>
      </c>
      <c r="FC143" s="12">
        <f>VLOOKUP(A143,'Données projet'!$A$217:$I$237,9,0)</f>
        <v>10.163999999999998</v>
      </c>
      <c r="FD143" s="12">
        <f t="array" ref="FD143">INDEX(FC:FC,MIN(IF(ISNUMBER(FC143:FC339),ROW(FC143:FC339),"")))</f>
        <v>10.163999999999998</v>
      </c>
      <c r="FE143" s="12">
        <f>IF('Données projet'!$A$218&gt;35,FE142+FD143-FM142,IF(A143&lt;'Données projet'!$A$218,$FB$205^A143,IF(A143='Données projet'!$A$218,'Données projet'!$B$218,FE142+FD143-FM142)))</f>
        <v>639.04999999999973</v>
      </c>
      <c r="FF143" s="17">
        <f>FE143*VLOOKUP('Données projet'!$B$16,Paramètres!$A$1:$I$89,3,0)*VLOOKUP('Données projet'!$B$16,Paramètres!$A$1:$I$89,5,0)</f>
        <v>428.67473999999982</v>
      </c>
      <c r="FG143" s="13">
        <f t="shared" si="155"/>
        <v>97.566397869691087</v>
      </c>
      <c r="FH143" s="20">
        <f t="shared" si="130"/>
        <v>916.5366484563782</v>
      </c>
      <c r="FI143" s="59">
        <f t="shared" si="131"/>
        <v>1205.914859075157</v>
      </c>
      <c r="FJ143" s="59">
        <f ca="1">AVERAGE(OFFSET($FI$3,0,0,'Données projet'!$E$16+1,1))-AVERAGE(OFFSET($H$3,0,0,'Données projet'!$E$16+1,1))</f>
        <v>552.1327469597087</v>
      </c>
      <c r="FK143" s="59">
        <f t="shared" si="156"/>
        <v>208.33496548935977</v>
      </c>
      <c r="FL143" s="15">
        <f>IF(ISNA(VLOOKUP(A143,'Données projet'!$A$217:$I$237,3,0)),0,VLOOKUP(A143,'Données projet'!$A$217:$I$237,3,0))</f>
        <v>13</v>
      </c>
      <c r="FM143" s="15">
        <f>IF(ISNA(VLOOKUP(A143,'Données projet'!$A$217:$I$237,4,0)),0,VLOOKUP(A143,'Données projet'!$A$217:$I$237,4,0))</f>
        <v>67.930000000000007</v>
      </c>
      <c r="FN143" s="16">
        <f>IF(ISNA(VLOOKUP(A143,'Données projet'!$A$217:$I$237,5,0)),0%,VLOOKUP(A143,'Données projet'!$A$217:$I$237,5,0)*VLOOKUP('Données projet'!$B$16,Paramètres!$A$1:$I$89,7,0))</f>
        <v>0.53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138.6408898025642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138.6408898025642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68.921330168757862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4.7800000000008822</v>
      </c>
      <c r="GA143" s="17">
        <f>FZ143*VLOOKUP('Données projet'!$B$17,Paramètres!$A$1:$I$89,3,0)*VLOOKUP('Données projet'!$B$17,Paramètres!$A$1:$I$89,5,0)</f>
        <v>2.2370400000004129</v>
      </c>
      <c r="GB143" s="13">
        <f t="shared" si="157"/>
        <v>0.9386934556823372</v>
      </c>
      <c r="GC143" s="20">
        <f t="shared" si="133"/>
        <v>5.5310691019807896</v>
      </c>
      <c r="GD143" s="59">
        <f t="shared" si="134"/>
        <v>294.90927972075963</v>
      </c>
      <c r="GE143" s="59">
        <f ca="1">AVERAGE(OFFSET($GD$3,0,0,'Données projet'!$E$17+1,1))-AVERAGE(OFFSET($H$3,0,0,'Données projet'!$E$17+1,1))</f>
        <v>337.47103484642059</v>
      </c>
      <c r="GF143" s="59">
        <f t="shared" si="158"/>
        <v>252.98767501756402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151.61734519095796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151.61734519095796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68.921330168757862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2.5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9.1666666666666661</v>
      </c>
      <c r="H144" s="66">
        <f t="shared" si="110"/>
        <v>220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68.94004267878546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369.00000000000011</v>
      </c>
      <c r="O144" s="13">
        <f>N144*VLOOKUP('Données projet'!$B$9,Paramètres!$A$1:$I$89,3,0)*VLOOKUP('Données projet'!$B$9,Paramètres!$A$1:$I$89,5,0)</f>
        <v>333.87120000000004</v>
      </c>
      <c r="P144" s="13">
        <f t="shared" si="141"/>
        <v>78.232360111376309</v>
      </c>
      <c r="Q144" s="20">
        <f t="shared" si="108"/>
        <v>717.74703386064709</v>
      </c>
      <c r="R144" s="59">
        <f t="shared" si="109"/>
        <v>1007.1938570161938</v>
      </c>
      <c r="S144" s="59">
        <f ca="1">AVERAGE(OFFSET($R$3,0,0,'Données projet'!$E$9+1,1))-AVERAGE(OFFSET($H$3,0,0,'Données projet'!$E$9+1,1))</f>
        <v>441.35963046694803</v>
      </c>
      <c r="T144" s="59">
        <f t="shared" si="142"/>
        <v>620.99339242993983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1.1733530953802096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1.1733530953802096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68.94004267878546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213.00000000000003</v>
      </c>
      <c r="AJ144" s="13">
        <f>AI144*VLOOKUP('Données projet'!$B$10,Paramètres!$A$1:$I$89,3,0)*VLOOKUP('Données projet'!$B$10,Paramètres!$A$1:$I$89,5,0)</f>
        <v>186.07680000000005</v>
      </c>
      <c r="AK144" s="13">
        <f t="shared" si="143"/>
        <v>46.671538591528673</v>
      </c>
      <c r="AL144" s="20">
        <f t="shared" si="112"/>
        <v>405.37002304691242</v>
      </c>
      <c r="AM144" s="59">
        <f t="shared" si="113"/>
        <v>694.81684620245915</v>
      </c>
      <c r="AN144" s="59">
        <f ca="1">AVERAGE(OFFSET($AM$3,0,0,'Données projet'!$E$10+1,1))-AVERAGE(OFFSET($H$3,0,0,'Données projet'!$E$10+1,1))</f>
        <v>273.89085939326111</v>
      </c>
      <c r="AO144" s="59">
        <f t="shared" si="144"/>
        <v>266.46247641705179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10.996661532925902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10.996661532925902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68.94004267878546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8.561000000000007</v>
      </c>
      <c r="BD144" s="12">
        <f>IF('Données projet'!$A$88&gt;35,BD143+BC144-BL143,IF(A144&lt;'Données projet'!$A$88,$BA$205^A144,IF(A144='Données projet'!$A$88,'Données projet'!$B$88,BD143+BC144-BL143)))</f>
        <v>489.25700000000029</v>
      </c>
      <c r="BE144" s="13">
        <f>BD144*VLOOKUP('Données projet'!$B$11,Paramètres!$A$1:$I$89,3,0)*VLOOKUP('Données projet'!$B$11,Paramètres!$A$1:$I$89,5,0)</f>
        <v>465.57696120000031</v>
      </c>
      <c r="BF144" s="13">
        <f t="shared" si="145"/>
        <v>104.95166620646756</v>
      </c>
      <c r="BG144" s="20">
        <f t="shared" si="115"/>
        <v>993.67069273293157</v>
      </c>
      <c r="BH144" s="59">
        <f t="shared" si="116"/>
        <v>1283.1175158884782</v>
      </c>
      <c r="BI144" s="59">
        <f ca="1">AVERAGE(OFFSET($BH$3,0,0,'Données projet'!$E$11+1,1))-AVERAGE(OFFSET($H$3,0,0,'Données projet'!$E$11+1,1))</f>
        <v>674.33345465979289</v>
      </c>
      <c r="BJ144" s="59">
        <f t="shared" si="146"/>
        <v>206.09542990296671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106.70786382450247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106.70786382450247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68.94004267878546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8.561000000000007</v>
      </c>
      <c r="BY144" s="12">
        <f>IF('Données projet'!$A$114&gt;35,BY143+BX144-CG143,IF(A144&lt;'Données projet'!$A$114,$BV$205^A144,IF(A144='Données projet'!$A$114,'Données projet'!$B$114,BY143+BX144-CG143)))</f>
        <v>489.25700000000029</v>
      </c>
      <c r="BZ144" s="13">
        <f>BY144*VLOOKUP('Données projet'!$B$12,Paramètres!$A$1:$I$89,3,0)*VLOOKUP('Données projet'!$B$12,Paramètres!$A$1:$I$89,5,0)</f>
        <v>557.16587160000029</v>
      </c>
      <c r="CA144" s="13">
        <f t="shared" si="147"/>
        <v>122.99967808193037</v>
      </c>
      <c r="CB144" s="20">
        <f t="shared" si="118"/>
        <v>1184.6216656960294</v>
      </c>
      <c r="CC144" s="59">
        <f t="shared" si="119"/>
        <v>1474.0684888515761</v>
      </c>
      <c r="CD144" s="59">
        <f ca="1">AVERAGE(OFFSET($CC$3,0,0,'Données projet'!$E$12+1,1))-AVERAGE(OFFSET($H$3,0,0,'Données projet'!$E$12+1,1))</f>
        <v>792.99561449396947</v>
      </c>
      <c r="CE144" s="59">
        <f t="shared" si="148"/>
        <v>236.67982295656702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127.69957474079801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127.69957474079801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68.94004267878546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8.561000000000007</v>
      </c>
      <c r="CT144" s="12">
        <f>IF('Données projet'!$A$140&gt;35,CT143+CS144-DB143,IF(A144&lt;'Données projet'!$A$140,$CQ$205^A144,IF(A144='Données projet'!$A$140,'Données projet'!$B$140,CT143+CS144-DB143)))</f>
        <v>489.25700000000029</v>
      </c>
      <c r="CU144" s="17">
        <f>CT144*VLOOKUP('Données projet'!$B$13,Paramètres!$A$1:$I$89,3,0)*VLOOKUP('Données projet'!$B$13,Paramètres!$A$1:$I$89,5,0)</f>
        <v>534.26864400000022</v>
      </c>
      <c r="CV144" s="13">
        <f t="shared" si="149"/>
        <v>118.52242365444097</v>
      </c>
      <c r="CW144" s="20">
        <f t="shared" si="121"/>
        <v>1136.9444428314853</v>
      </c>
      <c r="CX144" s="59">
        <f t="shared" si="122"/>
        <v>1426.3912659870321</v>
      </c>
      <c r="CY144" s="59">
        <f ca="1">AVERAGE(OFFSET($CX$3,0,0,'Données projet'!$E$13+1,1))-AVERAGE(OFFSET($H$3,0,0,'Données projet'!$E$13+1,1))</f>
        <v>763.36868301262712</v>
      </c>
      <c r="CZ144" s="59">
        <f t="shared" si="150"/>
        <v>229.04531240965548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122.45164701172411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122.45164701172411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68.94004267878546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259.99999999999983</v>
      </c>
      <c r="DP144" s="17">
        <f>DO144*VLOOKUP('Données projet'!$B$14,Paramètres!$A$1:$I$89,3,0)*VLOOKUP('Données projet'!$B$14,Paramètres!$A$1:$I$89,5,0)</f>
        <v>227.13599999999985</v>
      </c>
      <c r="DQ144" s="13">
        <f t="shared" si="151"/>
        <v>55.662966886685133</v>
      </c>
      <c r="DR144" s="20">
        <f t="shared" si="124"/>
        <v>492.5415339943097</v>
      </c>
      <c r="DS144" s="59">
        <f t="shared" si="125"/>
        <v>781.98835714985648</v>
      </c>
      <c r="DT144" s="59">
        <f ca="1">AVERAGE(OFFSET($DS$3,0,0,'Données projet'!$E$14+1,1))-AVERAGE(OFFSET($H$3,0,0,'Données projet'!$E$14+1,1))</f>
        <v>396.6970447595329</v>
      </c>
      <c r="DU144" s="59">
        <f t="shared" si="152"/>
        <v>369.61271293069467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28.406088292054946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28.406088292054946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68.94004267878546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243</v>
      </c>
      <c r="EK144" s="17">
        <f>EJ144*VLOOKUP('Données projet'!$B$15,Paramètres!$A$1:$I$89,3,0)*VLOOKUP('Données projet'!$B$15,Paramètres!$A$1:$I$89,5,0)</f>
        <v>253.98360000000002</v>
      </c>
      <c r="EL144" s="13">
        <f t="shared" si="153"/>
        <v>61.438182405444294</v>
      </c>
      <c r="EM144" s="20">
        <f t="shared" si="127"/>
        <v>549.35960435614891</v>
      </c>
      <c r="EN144" s="59">
        <f t="shared" si="128"/>
        <v>838.80642751169557</v>
      </c>
      <c r="EO144" s="59">
        <f ca="1">AVERAGE(OFFSET($EN$3,0,0,'Données projet'!$E$15+1,1))-AVERAGE(OFFSET($H$3,0,0,'Données projet'!$E$15+1,1))</f>
        <v>431.09356354216391</v>
      </c>
      <c r="EP144" s="59">
        <f t="shared" si="154"/>
        <v>386.91437941921049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29.820500622164513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29.820500622164513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68.94004267878546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10.201000000000011</v>
      </c>
      <c r="FE144" s="12">
        <f>IF('Données projet'!$A$218&gt;35,FE143+FD144-FM143,IF(A144&lt;'Données projet'!$A$218,$FB$205^A144,IF(A144='Données projet'!$A$218,'Données projet'!$B$218,FE143+FD144-FM143)))</f>
        <v>581.32099999999969</v>
      </c>
      <c r="FF144" s="17">
        <f>FE144*VLOOKUP('Données projet'!$B$16,Paramètres!$A$1:$I$89,3,0)*VLOOKUP('Données projet'!$B$16,Paramètres!$A$1:$I$89,5,0)</f>
        <v>389.95012679999979</v>
      </c>
      <c r="FG144" s="13">
        <f t="shared" si="155"/>
        <v>89.736200143204243</v>
      </c>
      <c r="FH144" s="20">
        <f t="shared" si="130"/>
        <v>835.45368609274692</v>
      </c>
      <c r="FI144" s="59">
        <f t="shared" si="131"/>
        <v>1124.9005092482937</v>
      </c>
      <c r="FJ144" s="59">
        <f ca="1">AVERAGE(OFFSET($FI$3,0,0,'Données projet'!$E$16+1,1))-AVERAGE(OFFSET($H$3,0,0,'Données projet'!$E$16+1,1))</f>
        <v>552.1327469597087</v>
      </c>
      <c r="FK144" s="59">
        <f t="shared" si="156"/>
        <v>208.33496548935977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135.92222651612883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135.92222651612883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68.94004267878546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4.7800000000008822</v>
      </c>
      <c r="GA144" s="17">
        <f>FZ144*VLOOKUP('Données projet'!$B$17,Paramètres!$A$1:$I$89,3,0)*VLOOKUP('Données projet'!$B$17,Paramètres!$A$1:$I$89,5,0)</f>
        <v>2.2370400000004129</v>
      </c>
      <c r="GB144" s="13">
        <f t="shared" si="157"/>
        <v>0.9386934556823372</v>
      </c>
      <c r="GC144" s="20">
        <f t="shared" si="133"/>
        <v>5.5310691019807896</v>
      </c>
      <c r="GD144" s="59">
        <f t="shared" si="134"/>
        <v>294.97789225752751</v>
      </c>
      <c r="GE144" s="59">
        <f ca="1">AVERAGE(OFFSET($GD$3,0,0,'Données projet'!$E$17+1,1))-AVERAGE(OFFSET($H$3,0,0,'Données projet'!$E$17+1,1))</f>
        <v>337.47103484642059</v>
      </c>
      <c r="GF144" s="59">
        <f t="shared" si="158"/>
        <v>252.98767501756402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148.64422152921244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148.64422152921244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68.94004267878546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2.5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9.1666666666666661</v>
      </c>
      <c r="H145" s="66">
        <f t="shared" si="110"/>
        <v>220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68.95843056859897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369.00000000000011</v>
      </c>
      <c r="O145" s="13">
        <f>N145*VLOOKUP('Données projet'!$B$9,Paramètres!$A$1:$I$89,3,0)*VLOOKUP('Données projet'!$B$9,Paramètres!$A$1:$I$89,5,0)</f>
        <v>333.87120000000004</v>
      </c>
      <c r="P145" s="13">
        <f t="shared" si="141"/>
        <v>78.232360111376309</v>
      </c>
      <c r="Q145" s="20">
        <f t="shared" si="108"/>
        <v>717.74703386064709</v>
      </c>
      <c r="R145" s="59">
        <f t="shared" si="109"/>
        <v>1007.2612792788434</v>
      </c>
      <c r="S145" s="59">
        <f ca="1">AVERAGE(OFFSET($R$3,0,0,'Données projet'!$E$9+1,1))-AVERAGE(OFFSET($H$3,0,0,'Données projet'!$E$9+1,1))</f>
        <v>441.35963046694803</v>
      </c>
      <c r="T145" s="59">
        <f t="shared" si="142"/>
        <v>620.99339242993983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1.1503443568545249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1.1503443568545249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68.95843056859897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213.00000000000003</v>
      </c>
      <c r="AJ145" s="13">
        <f>AI145*VLOOKUP('Données projet'!$B$10,Paramètres!$A$1:$I$89,3,0)*VLOOKUP('Données projet'!$B$10,Paramètres!$A$1:$I$89,5,0)</f>
        <v>186.07680000000005</v>
      </c>
      <c r="AK145" s="13">
        <f t="shared" si="143"/>
        <v>46.671538591528673</v>
      </c>
      <c r="AL145" s="20">
        <f t="shared" si="112"/>
        <v>405.37002304691242</v>
      </c>
      <c r="AM145" s="59">
        <f t="shared" si="113"/>
        <v>694.88426846510868</v>
      </c>
      <c r="AN145" s="59">
        <f ca="1">AVERAGE(OFFSET($AM$3,0,0,'Données projet'!$E$10+1,1))-AVERAGE(OFFSET($H$3,0,0,'Données projet'!$E$10+1,1))</f>
        <v>273.89085939326111</v>
      </c>
      <c r="AO145" s="59">
        <f t="shared" si="144"/>
        <v>266.46247641705179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10.781023707566469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10.781023707566469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68.95843056859897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8.561000000000007</v>
      </c>
      <c r="BD145" s="12">
        <f>IF('Données projet'!$A$88&gt;35,BD144+BC145-BL144,IF(A145&lt;'Données projet'!$A$88,$BA$205^A145,IF(A145='Données projet'!$A$88,'Données projet'!$B$88,BD144+BC145-BL144)))</f>
        <v>497.81800000000032</v>
      </c>
      <c r="BE145" s="13">
        <f>BD145*VLOOKUP('Données projet'!$B$11,Paramètres!$A$1:$I$89,3,0)*VLOOKUP('Données projet'!$B$11,Paramètres!$A$1:$I$89,5,0)</f>
        <v>473.72360880000031</v>
      </c>
      <c r="BF145" s="13">
        <f t="shared" si="145"/>
        <v>106.57270290807962</v>
      </c>
      <c r="BG145" s="20">
        <f t="shared" si="115"/>
        <v>1010.6827428915725</v>
      </c>
      <c r="BH145" s="59">
        <f t="shared" si="116"/>
        <v>1300.1969883097688</v>
      </c>
      <c r="BI145" s="59">
        <f ca="1">AVERAGE(OFFSET($BH$3,0,0,'Données projet'!$E$11+1,1))-AVERAGE(OFFSET($H$3,0,0,'Données projet'!$E$11+1,1))</f>
        <v>674.33345465979289</v>
      </c>
      <c r="BJ145" s="59">
        <f t="shared" si="146"/>
        <v>206.09542990296671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104.61538770027425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104.61538770027425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68.95843056859897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8.561000000000007</v>
      </c>
      <c r="BY145" s="12">
        <f>IF('Données projet'!$A$114&gt;35,BY144+BX145-CG144,IF(A145&lt;'Données projet'!$A$114,$BV$205^A145,IF(A145='Données projet'!$A$114,'Données projet'!$B$114,BY144+BX145-CG144)))</f>
        <v>497.81800000000032</v>
      </c>
      <c r="BZ145" s="13">
        <f>BY145*VLOOKUP('Données projet'!$B$12,Paramètres!$A$1:$I$89,3,0)*VLOOKUP('Données projet'!$B$12,Paramètres!$A$1:$I$89,5,0)</f>
        <v>566.91513840000039</v>
      </c>
      <c r="CA145" s="13">
        <f t="shared" si="147"/>
        <v>124.89947633825359</v>
      </c>
      <c r="CB145" s="20">
        <f t="shared" si="118"/>
        <v>1204.9104540024589</v>
      </c>
      <c r="CC145" s="59">
        <f t="shared" si="119"/>
        <v>1494.4246994206551</v>
      </c>
      <c r="CD145" s="59">
        <f ca="1">AVERAGE(OFFSET($CC$3,0,0,'Données projet'!$E$12+1,1))-AVERAGE(OFFSET($H$3,0,0,'Données projet'!$E$12+1,1))</f>
        <v>792.99561449396947</v>
      </c>
      <c r="CE145" s="59">
        <f t="shared" si="148"/>
        <v>236.67982295656702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125.19546396918065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125.19546396918065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68.95843056859897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8.561000000000007</v>
      </c>
      <c r="CT145" s="12">
        <f>IF('Données projet'!$A$140&gt;35,CT144+CS145-DB144,IF(A145&lt;'Données projet'!$A$140,$CQ$205^A145,IF(A145='Données projet'!$A$140,'Données projet'!$B$140,CT144+CS145-DB144)))</f>
        <v>497.81800000000032</v>
      </c>
      <c r="CU145" s="17">
        <f>CT145*VLOOKUP('Données projet'!$B$13,Paramètres!$A$1:$I$89,3,0)*VLOOKUP('Données projet'!$B$13,Paramètres!$A$1:$I$89,5,0)</f>
        <v>543.61725600000034</v>
      </c>
      <c r="CV145" s="13">
        <f t="shared" si="149"/>
        <v>120.35306823258307</v>
      </c>
      <c r="CW145" s="20">
        <f t="shared" si="121"/>
        <v>1156.4149813717493</v>
      </c>
      <c r="CX145" s="59">
        <f t="shared" si="122"/>
        <v>1445.9292267899455</v>
      </c>
      <c r="CY145" s="59">
        <f ca="1">AVERAGE(OFFSET($CX$3,0,0,'Données projet'!$E$13+1,1))-AVERAGE(OFFSET($H$3,0,0,'Données projet'!$E$13+1,1))</f>
        <v>763.36868301262712</v>
      </c>
      <c r="CZ145" s="59">
        <f t="shared" si="150"/>
        <v>229.04531240965548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120.05044490195404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120.05044490195404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68.95843056859897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259.99999999999983</v>
      </c>
      <c r="DP145" s="17">
        <f>DO145*VLOOKUP('Données projet'!$B$14,Paramètres!$A$1:$I$89,3,0)*VLOOKUP('Données projet'!$B$14,Paramètres!$A$1:$I$89,5,0)</f>
        <v>227.13599999999985</v>
      </c>
      <c r="DQ145" s="13">
        <f t="shared" si="151"/>
        <v>55.662966886685133</v>
      </c>
      <c r="DR145" s="20">
        <f t="shared" si="124"/>
        <v>492.5415339943097</v>
      </c>
      <c r="DS145" s="59">
        <f t="shared" si="125"/>
        <v>782.0557794125059</v>
      </c>
      <c r="DT145" s="59">
        <f ca="1">AVERAGE(OFFSET($DS$3,0,0,'Données projet'!$E$14+1,1))-AVERAGE(OFFSET($H$3,0,0,'Données projet'!$E$14+1,1))</f>
        <v>396.6970447595329</v>
      </c>
      <c r="DU145" s="59">
        <f t="shared" si="152"/>
        <v>369.61271293069467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27.849062226650805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27.849062226650805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68.95843056859897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243</v>
      </c>
      <c r="EK145" s="17">
        <f>EJ145*VLOOKUP('Données projet'!$B$15,Paramètres!$A$1:$I$89,3,0)*VLOOKUP('Données projet'!$B$15,Paramètres!$A$1:$I$89,5,0)</f>
        <v>253.98360000000002</v>
      </c>
      <c r="EL145" s="13">
        <f t="shared" si="153"/>
        <v>61.438182405444294</v>
      </c>
      <c r="EM145" s="20">
        <f t="shared" si="127"/>
        <v>549.35960435614891</v>
      </c>
      <c r="EN145" s="59">
        <f t="shared" si="128"/>
        <v>838.87384977434522</v>
      </c>
      <c r="EO145" s="59">
        <f ca="1">AVERAGE(OFFSET($EN$3,0,0,'Données projet'!$E$15+1,1))-AVERAGE(OFFSET($H$3,0,0,'Données projet'!$E$15+1,1))</f>
        <v>431.09356354216391</v>
      </c>
      <c r="EP145" s="59">
        <f t="shared" si="154"/>
        <v>386.91437941921049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29.23573879367326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29.23573879367326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68.95843056859897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10.201000000000011</v>
      </c>
      <c r="FE145" s="12">
        <f>IF('Données projet'!$A$218&gt;35,FE144+FD145-FM144,IF(A145&lt;'Données projet'!$A$218,$FB$205^A145,IF(A145='Données projet'!$A$218,'Données projet'!$B$218,FE144+FD145-FM144)))</f>
        <v>591.52199999999971</v>
      </c>
      <c r="FF145" s="17">
        <f>FE145*VLOOKUP('Données projet'!$B$16,Paramètres!$A$1:$I$89,3,0)*VLOOKUP('Données projet'!$B$16,Paramètres!$A$1:$I$89,5,0)</f>
        <v>396.7929575999998</v>
      </c>
      <c r="FG145" s="13">
        <f t="shared" si="155"/>
        <v>91.126182293160625</v>
      </c>
      <c r="FH145" s="20">
        <f t="shared" si="130"/>
        <v>849.79250198058764</v>
      </c>
      <c r="FI145" s="59">
        <f t="shared" si="131"/>
        <v>1139.306747398784</v>
      </c>
      <c r="FJ145" s="59">
        <f ca="1">AVERAGE(OFFSET($FI$3,0,0,'Données projet'!$E$16+1,1))-AVERAGE(OFFSET($H$3,0,0,'Données projet'!$E$16+1,1))</f>
        <v>552.1327469597087</v>
      </c>
      <c r="FK145" s="59">
        <f t="shared" si="156"/>
        <v>208.33496548935977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133.2568745585196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133.2568745585196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68.95843056859897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4.7800000000008822</v>
      </c>
      <c r="GA145" s="17">
        <f>FZ145*VLOOKUP('Données projet'!$B$17,Paramètres!$A$1:$I$89,3,0)*VLOOKUP('Données projet'!$B$17,Paramètres!$A$1:$I$89,5,0)</f>
        <v>2.2370400000004129</v>
      </c>
      <c r="GB145" s="13">
        <f t="shared" si="157"/>
        <v>0.9386934556823372</v>
      </c>
      <c r="GC145" s="20">
        <f t="shared" si="133"/>
        <v>5.5310691019807896</v>
      </c>
      <c r="GD145" s="59">
        <f t="shared" si="134"/>
        <v>295.04531452017704</v>
      </c>
      <c r="GE145" s="59">
        <f ca="1">AVERAGE(OFFSET($GD$3,0,0,'Données projet'!$E$17+1,1))-AVERAGE(OFFSET($H$3,0,0,'Données projet'!$E$17+1,1))</f>
        <v>337.47103484642059</v>
      </c>
      <c r="GF145" s="59">
        <f t="shared" si="158"/>
        <v>252.98767501756402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145.7293990090474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145.7293990090474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68.95843056859897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2.5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9.1666666666666661</v>
      </c>
      <c r="H146" s="66">
        <f t="shared" si="110"/>
        <v>220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68.976499469633382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369.00000000000011</v>
      </c>
      <c r="O146" s="13">
        <f>N146*VLOOKUP('Données projet'!$B$9,Paramètres!$A$1:$I$89,3,0)*VLOOKUP('Données projet'!$B$9,Paramètres!$A$1:$I$89,5,0)</f>
        <v>333.87120000000004</v>
      </c>
      <c r="P146" s="13">
        <f t="shared" si="141"/>
        <v>78.232360111376309</v>
      </c>
      <c r="Q146" s="20">
        <f t="shared" si="108"/>
        <v>717.74703386064709</v>
      </c>
      <c r="R146" s="59">
        <f t="shared" si="109"/>
        <v>1007.3275319159695</v>
      </c>
      <c r="S146" s="59">
        <f ca="1">AVERAGE(OFFSET($R$3,0,0,'Données projet'!$E$9+1,1))-AVERAGE(OFFSET($H$3,0,0,'Données projet'!$E$9+1,1))</f>
        <v>441.35963046694803</v>
      </c>
      <c r="T146" s="59">
        <f t="shared" si="142"/>
        <v>620.99339242993983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1.1277868056573841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1.1277868056573841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68.976499469633382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213.00000000000003</v>
      </c>
      <c r="AJ146" s="13">
        <f>AI146*VLOOKUP('Données projet'!$B$10,Paramètres!$A$1:$I$89,3,0)*VLOOKUP('Données projet'!$B$10,Paramètres!$A$1:$I$89,5,0)</f>
        <v>186.07680000000005</v>
      </c>
      <c r="AK146" s="13">
        <f t="shared" si="143"/>
        <v>46.671538591528673</v>
      </c>
      <c r="AL146" s="20">
        <f t="shared" si="112"/>
        <v>405.37002304691242</v>
      </c>
      <c r="AM146" s="59">
        <f t="shared" si="113"/>
        <v>694.9505211022348</v>
      </c>
      <c r="AN146" s="59">
        <f ca="1">AVERAGE(OFFSET($AM$3,0,0,'Données projet'!$E$10+1,1))-AVERAGE(OFFSET($H$3,0,0,'Données projet'!$E$10+1,1))</f>
        <v>273.89085939326111</v>
      </c>
      <c r="AO146" s="59">
        <f t="shared" si="144"/>
        <v>266.46247641705179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10.569614408436248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10.569614408436248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68.976499469633382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8.561000000000007</v>
      </c>
      <c r="BD146" s="12">
        <f>IF('Données projet'!$A$88&gt;35,BD145+BC146-BL145,IF(A146&lt;'Données projet'!$A$88,$BA$205^A146,IF(A146='Données projet'!$A$88,'Données projet'!$B$88,BD145+BC146-BL145)))</f>
        <v>506.37900000000036</v>
      </c>
      <c r="BE146" s="13">
        <f>BD146*VLOOKUP('Données projet'!$B$11,Paramètres!$A$1:$I$89,3,0)*VLOOKUP('Données projet'!$B$11,Paramètres!$A$1:$I$89,5,0)</f>
        <v>481.87025640000036</v>
      </c>
      <c r="BF146" s="13">
        <f t="shared" si="145"/>
        <v>108.1904977981653</v>
      </c>
      <c r="BG146" s="20">
        <f t="shared" si="115"/>
        <v>1027.6891468951385</v>
      </c>
      <c r="BH146" s="59">
        <f t="shared" si="116"/>
        <v>1317.2696449504608</v>
      </c>
      <c r="BI146" s="59">
        <f ca="1">AVERAGE(OFFSET($BH$3,0,0,'Données projet'!$E$11+1,1))-AVERAGE(OFFSET($H$3,0,0,'Données projet'!$E$11+1,1))</f>
        <v>674.33345465979289</v>
      </c>
      <c r="BJ146" s="59">
        <f t="shared" si="146"/>
        <v>206.09542990296671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102.56394375655775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102.56394375655775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68.976499469633382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8.561000000000007</v>
      </c>
      <c r="BY146" s="12">
        <f>IF('Données projet'!$A$114&gt;35,BY145+BX146-CG145,IF(A146&lt;'Données projet'!$A$114,$BV$205^A146,IF(A146='Données projet'!$A$114,'Données projet'!$B$114,BY145+BX146-CG145)))</f>
        <v>506.37900000000036</v>
      </c>
      <c r="BZ146" s="13">
        <f>BY146*VLOOKUP('Données projet'!$B$12,Paramètres!$A$1:$I$89,3,0)*VLOOKUP('Données projet'!$B$12,Paramètres!$A$1:$I$89,5,0)</f>
        <v>576.66440520000037</v>
      </c>
      <c r="CA146" s="13">
        <f t="shared" si="147"/>
        <v>126.79547530497479</v>
      </c>
      <c r="CB146" s="20">
        <f t="shared" si="118"/>
        <v>1225.1926252128317</v>
      </c>
      <c r="CC146" s="59">
        <f t="shared" si="119"/>
        <v>1514.773123268154</v>
      </c>
      <c r="CD146" s="59">
        <f ca="1">AVERAGE(OFFSET($CC$3,0,0,'Données projet'!$E$12+1,1))-AVERAGE(OFFSET($H$3,0,0,'Données projet'!$E$12+1,1))</f>
        <v>792.99561449396947</v>
      </c>
      <c r="CE146" s="59">
        <f t="shared" si="148"/>
        <v>236.67982295656702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122.74045728243794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122.74045728243794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68.976499469633382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8.561000000000007</v>
      </c>
      <c r="CT146" s="12">
        <f>IF('Données projet'!$A$140&gt;35,CT145+CS146-DB145,IF(A146&lt;'Données projet'!$A$140,$CQ$205^A146,IF(A146='Données projet'!$A$140,'Données projet'!$B$140,CT145+CS146-DB145)))</f>
        <v>506.37900000000036</v>
      </c>
      <c r="CU146" s="17">
        <f>CT146*VLOOKUP('Données projet'!$B$13,Paramètres!$A$1:$I$89,3,0)*VLOOKUP('Données projet'!$B$13,Paramètres!$A$1:$I$89,5,0)</f>
        <v>552.96586800000034</v>
      </c>
      <c r="CV146" s="13">
        <f t="shared" si="149"/>
        <v>122.18005181730788</v>
      </c>
      <c r="CW146" s="20">
        <f t="shared" si="121"/>
        <v>1175.8791436818117</v>
      </c>
      <c r="CX146" s="59">
        <f t="shared" si="122"/>
        <v>1465.459641737134</v>
      </c>
      <c r="CY146" s="59">
        <f ca="1">AVERAGE(OFFSET($CX$3,0,0,'Données projet'!$E$13+1,1))-AVERAGE(OFFSET($H$3,0,0,'Données projet'!$E$13+1,1))</f>
        <v>763.36868301262712</v>
      </c>
      <c r="CZ146" s="59">
        <f t="shared" si="150"/>
        <v>229.04531240965548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117.69632890096788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117.69632890096788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68.976499469633382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259.99999999999983</v>
      </c>
      <c r="DP146" s="17">
        <f>DO146*VLOOKUP('Données projet'!$B$14,Paramètres!$A$1:$I$89,3,0)*VLOOKUP('Données projet'!$B$14,Paramètres!$A$1:$I$89,5,0)</f>
        <v>227.13599999999985</v>
      </c>
      <c r="DQ146" s="13">
        <f t="shared" si="151"/>
        <v>55.662966886685133</v>
      </c>
      <c r="DR146" s="20">
        <f t="shared" si="124"/>
        <v>492.5415339943097</v>
      </c>
      <c r="DS146" s="59">
        <f t="shared" si="125"/>
        <v>782.12203204963203</v>
      </c>
      <c r="DT146" s="59">
        <f ca="1">AVERAGE(OFFSET($DS$3,0,0,'Données projet'!$E$14+1,1))-AVERAGE(OFFSET($H$3,0,0,'Données projet'!$E$14+1,1))</f>
        <v>396.6970447595329</v>
      </c>
      <c r="DU146" s="59">
        <f t="shared" si="152"/>
        <v>369.61271293069467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27.302959102636887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27.302959102636887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68.976499469633382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243</v>
      </c>
      <c r="EK146" s="17">
        <f>EJ146*VLOOKUP('Données projet'!$B$15,Paramètres!$A$1:$I$89,3,0)*VLOOKUP('Données projet'!$B$15,Paramètres!$A$1:$I$89,5,0)</f>
        <v>253.98360000000002</v>
      </c>
      <c r="EL146" s="13">
        <f t="shared" si="153"/>
        <v>61.438182405444294</v>
      </c>
      <c r="EM146" s="20">
        <f t="shared" si="127"/>
        <v>549.35960435614891</v>
      </c>
      <c r="EN146" s="59">
        <f t="shared" si="128"/>
        <v>838.94010241147134</v>
      </c>
      <c r="EO146" s="59">
        <f ca="1">AVERAGE(OFFSET($EN$3,0,0,'Données projet'!$E$15+1,1))-AVERAGE(OFFSET($H$3,0,0,'Données projet'!$E$15+1,1))</f>
        <v>431.09356354216391</v>
      </c>
      <c r="EP146" s="59">
        <f t="shared" si="154"/>
        <v>386.91437941921049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28.662443787969224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28.662443787969224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68.976499469633382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10.201000000000011</v>
      </c>
      <c r="FE146" s="12">
        <f>IF('Données projet'!$A$218&gt;35,FE145+FD146-FM145,IF(A146&lt;'Données projet'!$A$218,$FB$205^A146,IF(A146='Données projet'!$A$218,'Données projet'!$B$218,FE145+FD146-FM145)))</f>
        <v>601.72299999999973</v>
      </c>
      <c r="FF146" s="17">
        <f>FE146*VLOOKUP('Données projet'!$B$16,Paramètres!$A$1:$I$89,3,0)*VLOOKUP('Données projet'!$B$16,Paramètres!$A$1:$I$89,5,0)</f>
        <v>403.6357883999998</v>
      </c>
      <c r="FG146" s="13">
        <f t="shared" si="155"/>
        <v>92.513376903881436</v>
      </c>
      <c r="FH146" s="20">
        <f t="shared" si="130"/>
        <v>864.12646290425971</v>
      </c>
      <c r="FI146" s="59">
        <f t="shared" si="131"/>
        <v>1153.7069609595821</v>
      </c>
      <c r="FJ146" s="59">
        <f ca="1">AVERAGE(OFFSET($FI$3,0,0,'Données projet'!$E$16+1,1))-AVERAGE(OFFSET($H$3,0,0,'Données projet'!$E$16+1,1))</f>
        <v>552.1327469597087</v>
      </c>
      <c r="FK146" s="59">
        <f t="shared" si="156"/>
        <v>208.33496548935977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130.6437885270949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130.6437885270949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68.976499469633382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4.7800000000008822</v>
      </c>
      <c r="GA146" s="17">
        <f>FZ146*VLOOKUP('Données projet'!$B$17,Paramètres!$A$1:$I$89,3,0)*VLOOKUP('Données projet'!$B$17,Paramètres!$A$1:$I$89,5,0)</f>
        <v>2.2370400000004129</v>
      </c>
      <c r="GB146" s="13">
        <f t="shared" si="157"/>
        <v>0.9386934556823372</v>
      </c>
      <c r="GC146" s="20">
        <f t="shared" si="133"/>
        <v>5.5310691019807896</v>
      </c>
      <c r="GD146" s="59">
        <f t="shared" si="134"/>
        <v>295.11156715730317</v>
      </c>
      <c r="GE146" s="59">
        <f ca="1">AVERAGE(OFFSET($GD$3,0,0,'Données projet'!$E$17+1,1))-AVERAGE(OFFSET($H$3,0,0,'Données projet'!$E$17+1,1))</f>
        <v>337.47103484642059</v>
      </c>
      <c r="GF146" s="59">
        <f t="shared" si="158"/>
        <v>252.98767501756402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142.87173438063658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142.87173438063658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68.976499469633382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2.5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9.1666666666666661</v>
      </c>
      <c r="H147" s="66">
        <f t="shared" si="110"/>
        <v>220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68.994254915630847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369.00000000000011</v>
      </c>
      <c r="O147" s="13">
        <f>N147*VLOOKUP('Données projet'!$B$9,Paramètres!$A$1:$I$89,3,0)*VLOOKUP('Données projet'!$B$9,Paramètres!$A$1:$I$89,5,0)</f>
        <v>333.87120000000004</v>
      </c>
      <c r="P147" s="13">
        <f t="shared" si="141"/>
        <v>78.232360111376309</v>
      </c>
      <c r="Q147" s="20">
        <f t="shared" si="108"/>
        <v>717.74703386064709</v>
      </c>
      <c r="R147" s="59">
        <f t="shared" si="109"/>
        <v>1007.3926352179602</v>
      </c>
      <c r="S147" s="59">
        <f ca="1">AVERAGE(OFFSET($R$3,0,0,'Données projet'!$E$9+1,1))-AVERAGE(OFFSET($H$3,0,0,'Données projet'!$E$9+1,1))</f>
        <v>441.35963046694803</v>
      </c>
      <c r="T147" s="59">
        <f t="shared" si="142"/>
        <v>620.99339242993983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1.1056715942804716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1.1056715942804716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68.994254915630847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213.00000000000003</v>
      </c>
      <c r="AJ147" s="13">
        <f>AI147*VLOOKUP('Données projet'!$B$10,Paramètres!$A$1:$I$89,3,0)*VLOOKUP('Données projet'!$B$10,Paramètres!$A$1:$I$89,5,0)</f>
        <v>186.07680000000005</v>
      </c>
      <c r="AK147" s="13">
        <f t="shared" si="143"/>
        <v>46.671538591528673</v>
      </c>
      <c r="AL147" s="20">
        <f t="shared" si="112"/>
        <v>405.37002304691242</v>
      </c>
      <c r="AM147" s="59">
        <f t="shared" si="113"/>
        <v>695.01562440422549</v>
      </c>
      <c r="AN147" s="59">
        <f ca="1">AVERAGE(OFFSET($AM$3,0,0,'Données projet'!$E$10+1,1))-AVERAGE(OFFSET($H$3,0,0,'Données projet'!$E$10+1,1))</f>
        <v>273.89085939326111</v>
      </c>
      <c r="AO147" s="59">
        <f t="shared" si="144"/>
        <v>266.46247641705179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10.362350716715031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10.362350716715031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68.994254915630847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8.561000000000007</v>
      </c>
      <c r="BC147" s="12">
        <f t="array" ref="BC147">INDEX(BB:BB,MIN(IF(ISNUMBER(BB147:BB343),ROW(BB147:BB343),"")))</f>
        <v>8.561000000000007</v>
      </c>
      <c r="BD147" s="12">
        <f>IF('Données projet'!$A$88&gt;35,BD146+BC147-BL146,IF(A147&lt;'Données projet'!$A$88,$BA$205^A147,IF(A147='Données projet'!$A$88,'Données projet'!$B$88,BD146+BC147-BL146)))</f>
        <v>514.9400000000004</v>
      </c>
      <c r="BE147" s="13">
        <f>BD147*VLOOKUP('Données projet'!$B$11,Paramètres!$A$1:$I$89,3,0)*VLOOKUP('Données projet'!$B$11,Paramètres!$A$1:$I$89,5,0)</f>
        <v>490.01690400000041</v>
      </c>
      <c r="BF147" s="13">
        <f t="shared" si="145"/>
        <v>109.80511200903999</v>
      </c>
      <c r="BG147" s="20">
        <f t="shared" si="115"/>
        <v>1044.6900112157455</v>
      </c>
      <c r="BH147" s="59">
        <f t="shared" si="116"/>
        <v>1334.3356125730586</v>
      </c>
      <c r="BI147" s="59">
        <f ca="1">AVERAGE(OFFSET($BH$3,0,0,'Données projet'!$E$11+1,1))-AVERAGE(OFFSET($H$3,0,0,'Données projet'!$E$11+1,1))</f>
        <v>674.33345465979289</v>
      </c>
      <c r="BJ147" s="59">
        <f t="shared" si="146"/>
        <v>206.09542990296671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0.43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125.88858279443528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125.88858279443528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68.994254915630847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514.94000000000005</v>
      </c>
      <c r="BW147" s="12">
        <f>VLOOKUP(A147,'Données projet'!$A$113:$I$133,9,0)</f>
        <v>8.561000000000007</v>
      </c>
      <c r="BX147" s="12">
        <f t="array" ref="BX147">INDEX(BW:BW,MIN(IF(ISNUMBER(BW147:BW343),ROW(BW147:BW343),"")))</f>
        <v>8.561000000000007</v>
      </c>
      <c r="BY147" s="12">
        <f>IF('Données projet'!$A$114&gt;35,BY146+BX147-CG146,IF(A147&lt;'Données projet'!$A$114,$BV$205^A147,IF(A147='Données projet'!$A$114,'Données projet'!$B$114,BY146+BX147-CG146)))</f>
        <v>514.9400000000004</v>
      </c>
      <c r="BZ147" s="13">
        <f>BY147*VLOOKUP('Données projet'!$B$12,Paramètres!$A$1:$I$89,3,0)*VLOOKUP('Données projet'!$B$12,Paramètres!$A$1:$I$89,5,0)</f>
        <v>586.41367200000047</v>
      </c>
      <c r="CA147" s="13">
        <f t="shared" si="147"/>
        <v>128.68774662702702</v>
      </c>
      <c r="CB147" s="20">
        <f t="shared" si="118"/>
        <v>1245.4683041087394</v>
      </c>
      <c r="CC147" s="59">
        <f t="shared" si="119"/>
        <v>1535.1139054660525</v>
      </c>
      <c r="CD147" s="59">
        <f ca="1">AVERAGE(OFFSET($CC$3,0,0,'Données projet'!$E$12+1,1))-AVERAGE(OFFSET($H$3,0,0,'Données projet'!$E$12+1,1))</f>
        <v>792.99561449396947</v>
      </c>
      <c r="CE147" s="59">
        <f t="shared" si="148"/>
        <v>236.67982295656702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56.01</v>
      </c>
      <c r="CH147" s="16">
        <f>IF(ISNA(VLOOKUP(A147,'Données projet'!$A$113:$I$133,5,0)),0%,VLOOKUP(A147,'Données projet'!$A$113:$I$133,5,0)*VLOOKUP('Données projet'!$B$12,Paramètres!$A$1:$I$89,7,0))</f>
        <v>0.43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150.65354990153727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150.65354990153727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68.994254915630847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514.94000000000005</v>
      </c>
      <c r="CR147" s="12">
        <f>VLOOKUP(A147,'Données projet'!$A$139:$I$159,9,0)</f>
        <v>8.561000000000007</v>
      </c>
      <c r="CS147" s="12">
        <f t="array" ref="CS147">INDEX(CR:CR,MIN(IF(ISNUMBER(CR147:CR343),ROW(CR147:CR343),"")))</f>
        <v>8.561000000000007</v>
      </c>
      <c r="CT147" s="12">
        <f>IF('Données projet'!$A$140&gt;35,CT146+CS147-DB146,IF(A147&lt;'Données projet'!$A$140,$CQ$205^A147,IF(A147='Données projet'!$A$140,'Données projet'!$B$140,CT146+CS147-DB146)))</f>
        <v>514.9400000000004</v>
      </c>
      <c r="CU147" s="17">
        <f>CT147*VLOOKUP('Données projet'!$B$13,Paramètres!$A$1:$I$89,3,0)*VLOOKUP('Données projet'!$B$13,Paramètres!$A$1:$I$89,5,0)</f>
        <v>562.31448000000046</v>
      </c>
      <c r="CV147" s="13">
        <f t="shared" si="149"/>
        <v>124.00344344563422</v>
      </c>
      <c r="CW147" s="20">
        <f t="shared" si="121"/>
        <v>1195.3370500011472</v>
      </c>
      <c r="CX147" s="59">
        <f t="shared" si="122"/>
        <v>1484.9826513584603</v>
      </c>
      <c r="CY147" s="59">
        <f ca="1">AVERAGE(OFFSET($CX$3,0,0,'Données projet'!$E$13+1,1))-AVERAGE(OFFSET($H$3,0,0,'Données projet'!$E$13+1,1))</f>
        <v>763.36868301262712</v>
      </c>
      <c r="CZ147" s="59">
        <f t="shared" si="150"/>
        <v>229.04531240965548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56.01</v>
      </c>
      <c r="DC147" s="16">
        <f>IF(ISNA(VLOOKUP(A147,'Données projet'!$A$139:$I$159,5,0)),0%,VLOOKUP(A147,'Données projet'!$A$139:$I$159,5,0)*VLOOKUP('Données projet'!$B$13,Paramètres!$A$1:$I$89,7,0))</f>
        <v>0.43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144.46230812476179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144.46230812476179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68.994254915630847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259.99999999999983</v>
      </c>
      <c r="DP147" s="17">
        <f>DO147*VLOOKUP('Données projet'!$B$14,Paramètres!$A$1:$I$89,3,0)*VLOOKUP('Données projet'!$B$14,Paramètres!$A$1:$I$89,5,0)</f>
        <v>227.13599999999985</v>
      </c>
      <c r="DQ147" s="13">
        <f t="shared" si="151"/>
        <v>55.662966886685133</v>
      </c>
      <c r="DR147" s="20">
        <f t="shared" si="124"/>
        <v>492.5415339943097</v>
      </c>
      <c r="DS147" s="59">
        <f t="shared" si="125"/>
        <v>782.18713535162283</v>
      </c>
      <c r="DT147" s="59">
        <f ca="1">AVERAGE(OFFSET($DS$3,0,0,'Données projet'!$E$14+1,1))-AVERAGE(OFFSET($H$3,0,0,'Données projet'!$E$14+1,1))</f>
        <v>396.6970447595329</v>
      </c>
      <c r="DU147" s="59">
        <f t="shared" si="152"/>
        <v>369.61271293069467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26.767564727794866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26.767564727794866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68.994254915630847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243</v>
      </c>
      <c r="EK147" s="17">
        <f>EJ147*VLOOKUP('Données projet'!$B$15,Paramètres!$A$1:$I$89,3,0)*VLOOKUP('Données projet'!$B$15,Paramètres!$A$1:$I$89,5,0)</f>
        <v>253.98360000000002</v>
      </c>
      <c r="EL147" s="13">
        <f t="shared" si="153"/>
        <v>61.438182405444294</v>
      </c>
      <c r="EM147" s="20">
        <f t="shared" si="127"/>
        <v>549.35960435614891</v>
      </c>
      <c r="EN147" s="59">
        <f t="shared" si="128"/>
        <v>839.00520571346203</v>
      </c>
      <c r="EO147" s="59">
        <f ca="1">AVERAGE(OFFSET($EN$3,0,0,'Données projet'!$E$15+1,1))-AVERAGE(OFFSET($H$3,0,0,'Données projet'!$E$15+1,1))</f>
        <v>431.09356354216391</v>
      </c>
      <c r="EP147" s="59">
        <f t="shared" si="154"/>
        <v>386.91437941921049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28.100390747651616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28.100390747651616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68.994254915630847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10.201000000000011</v>
      </c>
      <c r="FE147" s="12">
        <f>IF('Données projet'!$A$218&gt;35,FE146+FD147-FM146,IF(A147&lt;'Données projet'!$A$218,$FB$205^A147,IF(A147='Données projet'!$A$218,'Données projet'!$B$218,FE146+FD147-FM146)))</f>
        <v>611.92399999999975</v>
      </c>
      <c r="FF147" s="17">
        <f>FE147*VLOOKUP('Données projet'!$B$16,Paramètres!$A$1:$I$89,3,0)*VLOOKUP('Données projet'!$B$16,Paramètres!$A$1:$I$89,5,0)</f>
        <v>410.47861919999986</v>
      </c>
      <c r="FG147" s="13">
        <f t="shared" si="155"/>
        <v>93.897836686268818</v>
      </c>
      <c r="FH147" s="20">
        <f t="shared" si="130"/>
        <v>878.45566066858464</v>
      </c>
      <c r="FI147" s="59">
        <f t="shared" si="131"/>
        <v>1168.1012620258978</v>
      </c>
      <c r="FJ147" s="59">
        <f ca="1">AVERAGE(OFFSET($FI$3,0,0,'Données projet'!$E$16+1,1))-AVERAGE(OFFSET($H$3,0,0,'Données projet'!$E$16+1,1))</f>
        <v>552.1327469597087</v>
      </c>
      <c r="FK147" s="59">
        <f t="shared" si="156"/>
        <v>208.33496548935977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128.08194351892135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128.08194351892135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68.994254915630847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4.7800000000008822</v>
      </c>
      <c r="GA147" s="17">
        <f>FZ147*VLOOKUP('Données projet'!$B$17,Paramètres!$A$1:$I$89,3,0)*VLOOKUP('Données projet'!$B$17,Paramètres!$A$1:$I$89,5,0)</f>
        <v>2.2370400000004129</v>
      </c>
      <c r="GB147" s="13">
        <f t="shared" si="157"/>
        <v>0.9386934556823372</v>
      </c>
      <c r="GC147" s="20">
        <f t="shared" si="133"/>
        <v>5.5310691019807896</v>
      </c>
      <c r="GD147" s="59">
        <f t="shared" si="134"/>
        <v>295.17667045929392</v>
      </c>
      <c r="GE147" s="59">
        <f ca="1">AVERAGE(OFFSET($GD$3,0,0,'Données projet'!$E$17+1,1))-AVERAGE(OFFSET($H$3,0,0,'Données projet'!$E$17+1,1))</f>
        <v>337.47103484642059</v>
      </c>
      <c r="GF147" s="59">
        <f t="shared" si="158"/>
        <v>252.98767501756402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140.07010681258561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140.07010681258561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68.994254915630847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2.5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9.1666666666666661</v>
      </c>
      <c r="H148" s="66">
        <f t="shared" si="110"/>
        <v>220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69.01170234433549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369.00000000000011</v>
      </c>
      <c r="O148" s="13">
        <f>N148*VLOOKUP('Données projet'!$B$9,Paramètres!$A$1:$I$89,3,0)*VLOOKUP('Données projet'!$B$9,Paramètres!$A$1:$I$89,5,0)</f>
        <v>333.87120000000004</v>
      </c>
      <c r="P148" s="13">
        <f t="shared" si="141"/>
        <v>78.232360111376309</v>
      </c>
      <c r="Q148" s="20">
        <f t="shared" si="108"/>
        <v>717.74703386064709</v>
      </c>
      <c r="R148" s="59">
        <f t="shared" si="109"/>
        <v>1007.4566091232106</v>
      </c>
      <c r="S148" s="59">
        <f ca="1">AVERAGE(OFFSET($R$3,0,0,'Données projet'!$E$9+1,1))-AVERAGE(OFFSET($H$3,0,0,'Données projet'!$E$9+1,1))</f>
        <v>441.35963046694803</v>
      </c>
      <c r="T148" s="59">
        <f t="shared" si="142"/>
        <v>620.99339242993983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1.0839900487097132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1.0839900487097132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69.01170234433549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213.00000000000003</v>
      </c>
      <c r="AJ148" s="13">
        <f>AI148*VLOOKUP('Données projet'!$B$10,Paramètres!$A$1:$I$89,3,0)*VLOOKUP('Données projet'!$B$10,Paramètres!$A$1:$I$89,5,0)</f>
        <v>186.07680000000005</v>
      </c>
      <c r="AK148" s="13">
        <f t="shared" si="143"/>
        <v>46.671538591528673</v>
      </c>
      <c r="AL148" s="20">
        <f t="shared" si="112"/>
        <v>405.37002304691242</v>
      </c>
      <c r="AM148" s="59">
        <f t="shared" si="113"/>
        <v>695.07959830947584</v>
      </c>
      <c r="AN148" s="59">
        <f ca="1">AVERAGE(OFFSET($AM$3,0,0,'Données projet'!$E$10+1,1))-AVERAGE(OFFSET($H$3,0,0,'Données projet'!$E$10+1,1))</f>
        <v>273.89085939326111</v>
      </c>
      <c r="AO148" s="59">
        <f t="shared" si="144"/>
        <v>266.46247641705179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10.159151339570098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10.159151339570098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69.01170234433549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8.7559999999999949</v>
      </c>
      <c r="BD148" s="12">
        <f>IF('Données projet'!$A$88&gt;35,BD147+BC148-BL147,IF(A148&lt;'Données projet'!$A$88,$BA$205^A148,IF(A148='Données projet'!$A$88,'Données projet'!$B$88,BD147+BC148-BL147)))</f>
        <v>467.68600000000038</v>
      </c>
      <c r="BE148" s="13">
        <f>BD148*VLOOKUP('Données projet'!$B$11,Paramètres!$A$1:$I$89,3,0)*VLOOKUP('Données projet'!$B$11,Paramètres!$A$1:$I$89,5,0)</f>
        <v>445.04999760000032</v>
      </c>
      <c r="BF148" s="13">
        <f t="shared" si="145"/>
        <v>100.85236414117045</v>
      </c>
      <c r="BG148" s="20">
        <f t="shared" si="115"/>
        <v>950.77994669920588</v>
      </c>
      <c r="BH148" s="59">
        <f t="shared" si="116"/>
        <v>1240.4895219617692</v>
      </c>
      <c r="BI148" s="59">
        <f ca="1">AVERAGE(OFFSET($BH$3,0,0,'Données projet'!$E$11+1,1))-AVERAGE(OFFSET($H$3,0,0,'Données projet'!$E$11+1,1))</f>
        <v>674.33345465979289</v>
      </c>
      <c r="BJ148" s="59">
        <f t="shared" si="146"/>
        <v>206.09542990296671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123.41998447029007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123.41998447029007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69.01170234433549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8.7559999999999949</v>
      </c>
      <c r="BY148" s="12">
        <f>IF('Données projet'!$A$114&gt;35,BY147+BX148-CG147,IF(A148&lt;'Données projet'!$A$114,$BV$205^A148,IF(A148='Données projet'!$A$114,'Données projet'!$B$114,BY147+BX148-CG147)))</f>
        <v>467.68600000000038</v>
      </c>
      <c r="BZ148" s="13">
        <f>BY148*VLOOKUP('Données projet'!$B$12,Paramètres!$A$1:$I$89,3,0)*VLOOKUP('Données projet'!$B$12,Paramètres!$A$1:$I$89,5,0)</f>
        <v>532.60081680000042</v>
      </c>
      <c r="CA148" s="13">
        <f t="shared" si="147"/>
        <v>118.19543959180264</v>
      </c>
      <c r="CB148" s="20">
        <f t="shared" si="118"/>
        <v>1133.4701465490568</v>
      </c>
      <c r="CC148" s="59">
        <f t="shared" si="119"/>
        <v>1423.1797218116203</v>
      </c>
      <c r="CD148" s="59">
        <f ca="1">AVERAGE(OFFSET($CC$3,0,0,'Données projet'!$E$12+1,1))-AVERAGE(OFFSET($H$3,0,0,'Données projet'!$E$12+1,1))</f>
        <v>792.99561449396947</v>
      </c>
      <c r="CE148" s="59">
        <f t="shared" si="148"/>
        <v>236.67982295656702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147.69932567756024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147.69932567756024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69.01170234433549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8.7559999999999949</v>
      </c>
      <c r="CT148" s="12">
        <f>IF('Données projet'!$A$140&gt;35,CT147+CS148-DB147,IF(A148&lt;'Données projet'!$A$140,$CQ$205^A148,IF(A148='Données projet'!$A$140,'Données projet'!$B$140,CT147+CS148-DB147)))</f>
        <v>467.68600000000038</v>
      </c>
      <c r="CU148" s="17">
        <f>CT148*VLOOKUP('Données projet'!$B$13,Paramètres!$A$1:$I$89,3,0)*VLOOKUP('Données projet'!$B$13,Paramètres!$A$1:$I$89,5,0)</f>
        <v>510.71311200000036</v>
      </c>
      <c r="CV148" s="13">
        <f t="shared" si="149"/>
        <v>113.89306202892035</v>
      </c>
      <c r="CW148" s="20">
        <f t="shared" si="121"/>
        <v>1087.8557531003703</v>
      </c>
      <c r="CX148" s="59">
        <f t="shared" si="122"/>
        <v>1377.5653283629338</v>
      </c>
      <c r="CY148" s="59">
        <f ca="1">AVERAGE(OFFSET($CX$3,0,0,'Données projet'!$E$13+1,1))-AVERAGE(OFFSET($H$3,0,0,'Données projet'!$E$13+1,1))</f>
        <v>763.36868301262712</v>
      </c>
      <c r="CZ148" s="59">
        <f t="shared" si="150"/>
        <v>229.04531240965548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141.62949037574271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141.62949037574271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69.01170234433549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259.99999999999983</v>
      </c>
      <c r="DP148" s="17">
        <f>DO148*VLOOKUP('Données projet'!$B$14,Paramètres!$A$1:$I$89,3,0)*VLOOKUP('Données projet'!$B$14,Paramètres!$A$1:$I$89,5,0)</f>
        <v>227.13599999999985</v>
      </c>
      <c r="DQ148" s="13">
        <f t="shared" si="151"/>
        <v>55.662966886685133</v>
      </c>
      <c r="DR148" s="20">
        <f t="shared" si="124"/>
        <v>492.5415339943097</v>
      </c>
      <c r="DS148" s="59">
        <f t="shared" si="125"/>
        <v>782.25110925687318</v>
      </c>
      <c r="DT148" s="59">
        <f ca="1">AVERAGE(OFFSET($DS$3,0,0,'Données projet'!$E$14+1,1))-AVERAGE(OFFSET($H$3,0,0,'Données projet'!$E$14+1,1))</f>
        <v>396.6970447595329</v>
      </c>
      <c r="DU148" s="59">
        <f t="shared" si="152"/>
        <v>369.61271293069467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26.242669110085174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26.242669110085174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69.01170234433549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243</v>
      </c>
      <c r="EK148" s="17">
        <f>EJ148*VLOOKUP('Données projet'!$B$15,Paramètres!$A$1:$I$89,3,0)*VLOOKUP('Données projet'!$B$15,Paramètres!$A$1:$I$89,5,0)</f>
        <v>253.98360000000002</v>
      </c>
      <c r="EL148" s="13">
        <f t="shared" si="153"/>
        <v>61.438182405444294</v>
      </c>
      <c r="EM148" s="20">
        <f t="shared" si="127"/>
        <v>549.35960435614891</v>
      </c>
      <c r="EN148" s="59">
        <f t="shared" si="128"/>
        <v>839.06917961871238</v>
      </c>
      <c r="EO148" s="59">
        <f ca="1">AVERAGE(OFFSET($EN$3,0,0,'Données projet'!$E$15+1,1))-AVERAGE(OFFSET($H$3,0,0,'Données projet'!$E$15+1,1))</f>
        <v>431.09356354216391</v>
      </c>
      <c r="EP148" s="59">
        <f t="shared" si="154"/>
        <v>386.91437941921049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27.549359224636135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27.549359224636135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69.01170234433549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10.201000000000011</v>
      </c>
      <c r="FE148" s="12">
        <f>IF('Données projet'!$A$218&gt;35,FE147+FD148-FM147,IF(A148&lt;'Données projet'!$A$218,$FB$205^A148,IF(A148='Données projet'!$A$218,'Données projet'!$B$218,FE147+FD148-FM147)))</f>
        <v>622.12499999999977</v>
      </c>
      <c r="FF148" s="17">
        <f>FE148*VLOOKUP('Données projet'!$B$16,Paramètres!$A$1:$I$89,3,0)*VLOOKUP('Données projet'!$B$16,Paramètres!$A$1:$I$89,5,0)</f>
        <v>417.32144999999986</v>
      </c>
      <c r="FG148" s="13">
        <f t="shared" si="155"/>
        <v>95.279612493068001</v>
      </c>
      <c r="FH148" s="20">
        <f t="shared" si="130"/>
        <v>892.78018384209315</v>
      </c>
      <c r="FI148" s="59">
        <f t="shared" si="131"/>
        <v>1182.4897591046565</v>
      </c>
      <c r="FJ148" s="59">
        <f ca="1">AVERAGE(OFFSET($FI$3,0,0,'Données projet'!$E$16+1,1))-AVERAGE(OFFSET($H$3,0,0,'Données projet'!$E$16+1,1))</f>
        <v>552.1327469597087</v>
      </c>
      <c r="FK148" s="59">
        <f t="shared" si="156"/>
        <v>208.33496548935977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125.57033472878692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125.57033472878692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69.01170234433549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4.7800000000008822</v>
      </c>
      <c r="GA148" s="17">
        <f>FZ148*VLOOKUP('Données projet'!$B$17,Paramètres!$A$1:$I$89,3,0)*VLOOKUP('Données projet'!$B$17,Paramètres!$A$1:$I$89,5,0)</f>
        <v>2.2370400000004129</v>
      </c>
      <c r="GB148" s="13">
        <f t="shared" si="157"/>
        <v>0.9386934556823372</v>
      </c>
      <c r="GC148" s="20">
        <f t="shared" si="133"/>
        <v>5.5310691019807896</v>
      </c>
      <c r="GD148" s="59">
        <f t="shared" si="134"/>
        <v>295.24064436454427</v>
      </c>
      <c r="GE148" s="59">
        <f ca="1">AVERAGE(OFFSET($GD$3,0,0,'Données projet'!$E$17+1,1))-AVERAGE(OFFSET($H$3,0,0,'Données projet'!$E$17+1,1))</f>
        <v>337.47103484642059</v>
      </c>
      <c r="GF148" s="59">
        <f t="shared" si="158"/>
        <v>252.98767501756402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137.32341745232003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137.32341745232003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69.01170234433549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2.5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9.1666666666666661</v>
      </c>
      <c r="H149" s="66">
        <f t="shared" si="110"/>
        <v>220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69.028847099158725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369.00000000000011</v>
      </c>
      <c r="O149" s="13">
        <f>N149*VLOOKUP('Données projet'!$B$9,Paramètres!$A$1:$I$89,3,0)*VLOOKUP('Données projet'!$B$9,Paramètres!$A$1:$I$89,5,0)</f>
        <v>333.87120000000004</v>
      </c>
      <c r="P149" s="13">
        <f t="shared" si="141"/>
        <v>78.232360111376309</v>
      </c>
      <c r="Q149" s="20">
        <f t="shared" si="108"/>
        <v>717.74703386064709</v>
      </c>
      <c r="R149" s="59">
        <f t="shared" si="109"/>
        <v>1007.5194732242292</v>
      </c>
      <c r="S149" s="59">
        <f ca="1">AVERAGE(OFFSET($R$3,0,0,'Données projet'!$E$9+1,1))-AVERAGE(OFFSET($H$3,0,0,'Données projet'!$E$9+1,1))</f>
        <v>441.35963046694803</v>
      </c>
      <c r="T149" s="59">
        <f t="shared" si="142"/>
        <v>620.99339242993983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1.0627336650231605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1.0627336650231605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69.028847099158725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213.00000000000003</v>
      </c>
      <c r="AJ149" s="13">
        <f>AI149*VLOOKUP('Données projet'!$B$10,Paramètres!$A$1:$I$89,3,0)*VLOOKUP('Données projet'!$B$10,Paramètres!$A$1:$I$89,5,0)</f>
        <v>186.07680000000005</v>
      </c>
      <c r="AK149" s="13">
        <f t="shared" si="143"/>
        <v>46.671538591528673</v>
      </c>
      <c r="AL149" s="20">
        <f t="shared" si="112"/>
        <v>405.37002304691242</v>
      </c>
      <c r="AM149" s="59">
        <f t="shared" si="113"/>
        <v>695.14246241049443</v>
      </c>
      <c r="AN149" s="59">
        <f ca="1">AVERAGE(OFFSET($AM$3,0,0,'Données projet'!$E$10+1,1))-AVERAGE(OFFSET($H$3,0,0,'Données projet'!$E$10+1,1))</f>
        <v>273.89085939326111</v>
      </c>
      <c r="AO149" s="59">
        <f t="shared" si="144"/>
        <v>266.46247641705179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9.959936578271595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9.959936578271595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69.028847099158725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8.7559999999999949</v>
      </c>
      <c r="BD149" s="12">
        <f>IF('Données projet'!$A$88&gt;35,BD148+BC149-BL148,IF(A149&lt;'Données projet'!$A$88,$BA$205^A149,IF(A149='Données projet'!$A$88,'Données projet'!$B$88,BD148+BC149-BL148)))</f>
        <v>476.44200000000035</v>
      </c>
      <c r="BE149" s="13">
        <f>BD149*VLOOKUP('Données projet'!$B$11,Paramètres!$A$1:$I$89,3,0)*VLOOKUP('Données projet'!$B$11,Paramètres!$A$1:$I$89,5,0)</f>
        <v>453.38220720000038</v>
      </c>
      <c r="BF149" s="13">
        <f t="shared" si="145"/>
        <v>102.51893187267257</v>
      </c>
      <c r="BG149" s="20">
        <f t="shared" si="115"/>
        <v>968.19448388490548</v>
      </c>
      <c r="BH149" s="59">
        <f t="shared" si="116"/>
        <v>1257.9669232484875</v>
      </c>
      <c r="BI149" s="59">
        <f ca="1">AVERAGE(OFFSET($BH$3,0,0,'Données projet'!$E$11+1,1))-AVERAGE(OFFSET($H$3,0,0,'Données projet'!$E$11+1,1))</f>
        <v>674.33345465979289</v>
      </c>
      <c r="BJ149" s="59">
        <f t="shared" si="146"/>
        <v>206.09542990296671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120.99979385358505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120.99979385358505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69.028847099158725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8.7559999999999949</v>
      </c>
      <c r="BY149" s="12">
        <f>IF('Données projet'!$A$114&gt;35,BY148+BX149-CG148,IF(A149&lt;'Données projet'!$A$114,$BV$205^A149,IF(A149='Données projet'!$A$114,'Données projet'!$B$114,BY148+BX149-CG148)))</f>
        <v>476.44200000000035</v>
      </c>
      <c r="BZ149" s="13">
        <f>BY149*VLOOKUP('Données projet'!$B$12,Paramètres!$A$1:$I$89,3,0)*VLOOKUP('Données projet'!$B$12,Paramètres!$A$1:$I$89,5,0)</f>
        <v>542.57214960000033</v>
      </c>
      <c r="CA149" s="13">
        <f t="shared" si="147"/>
        <v>120.14859862096222</v>
      </c>
      <c r="CB149" s="20">
        <f t="shared" si="118"/>
        <v>1154.2386364848433</v>
      </c>
      <c r="CC149" s="59">
        <f t="shared" si="119"/>
        <v>1444.0110758484252</v>
      </c>
      <c r="CD149" s="59">
        <f ca="1">AVERAGE(OFFSET($CC$3,0,0,'Données projet'!$E$12+1,1))-AVERAGE(OFFSET($H$3,0,0,'Données projet'!$E$12+1,1))</f>
        <v>792.99561449396947</v>
      </c>
      <c r="CE149" s="59">
        <f t="shared" si="148"/>
        <v>236.67982295656702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144.80303198871653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144.80303198871653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69.028847099158725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8.7559999999999949</v>
      </c>
      <c r="CT149" s="12">
        <f>IF('Données projet'!$A$140&gt;35,CT148+CS149-DB148,IF(A149&lt;'Données projet'!$A$140,$CQ$205^A149,IF(A149='Données projet'!$A$140,'Données projet'!$B$140,CT148+CS149-DB148)))</f>
        <v>476.44200000000035</v>
      </c>
      <c r="CU149" s="17">
        <f>CT149*VLOOKUP('Données projet'!$B$13,Paramètres!$A$1:$I$89,3,0)*VLOOKUP('Données projet'!$B$13,Paramètres!$A$1:$I$89,5,0)</f>
        <v>520.27466400000037</v>
      </c>
      <c r="CV149" s="13">
        <f t="shared" si="149"/>
        <v>115.77512501907172</v>
      </c>
      <c r="CW149" s="20">
        <f t="shared" si="121"/>
        <v>1107.7867158748838</v>
      </c>
      <c r="CX149" s="59">
        <f t="shared" si="122"/>
        <v>1397.5591552384658</v>
      </c>
      <c r="CY149" s="59">
        <f ca="1">AVERAGE(OFFSET($CX$3,0,0,'Données projet'!$E$13+1,1))-AVERAGE(OFFSET($H$3,0,0,'Données projet'!$E$13+1,1))</f>
        <v>763.36868301262712</v>
      </c>
      <c r="CZ149" s="59">
        <f t="shared" si="150"/>
        <v>229.04531240965548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138.85222245493367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138.85222245493367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69.028847099158725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259.99999999999983</v>
      </c>
      <c r="DP149" s="17">
        <f>DO149*VLOOKUP('Données projet'!$B$14,Paramètres!$A$1:$I$89,3,0)*VLOOKUP('Données projet'!$B$14,Paramètres!$A$1:$I$89,5,0)</f>
        <v>227.13599999999985</v>
      </c>
      <c r="DQ149" s="13">
        <f t="shared" si="151"/>
        <v>55.662966886685133</v>
      </c>
      <c r="DR149" s="20">
        <f t="shared" si="124"/>
        <v>492.5415339943097</v>
      </c>
      <c r="DS149" s="59">
        <f t="shared" si="125"/>
        <v>782.31397335789165</v>
      </c>
      <c r="DT149" s="59">
        <f ca="1">AVERAGE(OFFSET($DS$3,0,0,'Données projet'!$E$14+1,1))-AVERAGE(OFFSET($H$3,0,0,'Données projet'!$E$14+1,1))</f>
        <v>396.6970447595329</v>
      </c>
      <c r="DU149" s="59">
        <f t="shared" si="152"/>
        <v>369.61271293069467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25.728066375284055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25.728066375284055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69.028847099158725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243</v>
      </c>
      <c r="EK149" s="17">
        <f>EJ149*VLOOKUP('Données projet'!$B$15,Paramètres!$A$1:$I$89,3,0)*VLOOKUP('Données projet'!$B$15,Paramètres!$A$1:$I$89,5,0)</f>
        <v>253.98360000000002</v>
      </c>
      <c r="EL149" s="13">
        <f t="shared" si="153"/>
        <v>61.438182405444294</v>
      </c>
      <c r="EM149" s="20">
        <f t="shared" si="127"/>
        <v>549.35960435614891</v>
      </c>
      <c r="EN149" s="59">
        <f t="shared" si="128"/>
        <v>839.13204371973097</v>
      </c>
      <c r="EO149" s="59">
        <f ca="1">AVERAGE(OFFSET($EN$3,0,0,'Données projet'!$E$15+1,1))-AVERAGE(OFFSET($H$3,0,0,'Données projet'!$E$15+1,1))</f>
        <v>431.09356354216391</v>
      </c>
      <c r="EP149" s="59">
        <f t="shared" si="154"/>
        <v>386.91437941921049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27.009133093690945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27.009133093690945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69.028847099158725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10.201000000000011</v>
      </c>
      <c r="FE149" s="12">
        <f>IF('Données projet'!$A$218&gt;35,FE148+FD149-FM148,IF(A149&lt;'Données projet'!$A$218,$FB$205^A149,IF(A149='Données projet'!$A$218,'Données projet'!$B$218,FE148+FD149-FM148)))</f>
        <v>632.32599999999979</v>
      </c>
      <c r="FF149" s="17">
        <f>FE149*VLOOKUP('Données projet'!$B$16,Paramètres!$A$1:$I$89,3,0)*VLOOKUP('Données projet'!$B$16,Paramètres!$A$1:$I$89,5,0)</f>
        <v>424.16428079999991</v>
      </c>
      <c r="FG149" s="13">
        <f t="shared" si="155"/>
        <v>96.658753413745586</v>
      </c>
      <c r="FH149" s="20">
        <f t="shared" si="130"/>
        <v>907.1001179222734</v>
      </c>
      <c r="FI149" s="59">
        <f t="shared" si="131"/>
        <v>1196.8725572858555</v>
      </c>
      <c r="FJ149" s="59">
        <f ca="1">AVERAGE(OFFSET($FI$3,0,0,'Données projet'!$E$16+1,1))-AVERAGE(OFFSET($H$3,0,0,'Données projet'!$E$16+1,1))</f>
        <v>552.1327469597087</v>
      </c>
      <c r="FK149" s="59">
        <f t="shared" si="156"/>
        <v>208.33496548935977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123.10797705509692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123.10797705509692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69.028847099158725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4.7800000000008822</v>
      </c>
      <c r="GA149" s="17">
        <f>FZ149*VLOOKUP('Données projet'!$B$17,Paramètres!$A$1:$I$89,3,0)*VLOOKUP('Données projet'!$B$17,Paramètres!$A$1:$I$89,5,0)</f>
        <v>2.2370400000004129</v>
      </c>
      <c r="GB149" s="13">
        <f t="shared" si="157"/>
        <v>0.9386934556823372</v>
      </c>
      <c r="GC149" s="20">
        <f t="shared" si="133"/>
        <v>5.5310691019807896</v>
      </c>
      <c r="GD149" s="59">
        <f t="shared" si="134"/>
        <v>295.3035084655628</v>
      </c>
      <c r="GE149" s="59">
        <f ca="1">AVERAGE(OFFSET($GD$3,0,0,'Données projet'!$E$17+1,1))-AVERAGE(OFFSET($H$3,0,0,'Données projet'!$E$17+1,1))</f>
        <v>337.47103484642059</v>
      </c>
      <c r="GF149" s="59">
        <f t="shared" si="158"/>
        <v>252.98767501756402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134.63058899509417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134.63058899509417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69.028847099158725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2.5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9.1666666666666661</v>
      </c>
      <c r="H150" s="66">
        <f t="shared" si="110"/>
        <v>220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69.045694430815701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369.00000000000011</v>
      </c>
      <c r="O150" s="13">
        <f>N150*VLOOKUP('Données projet'!$B$9,Paramètres!$A$1:$I$89,3,0)*VLOOKUP('Données projet'!$B$9,Paramètres!$A$1:$I$89,5,0)</f>
        <v>333.87120000000004</v>
      </c>
      <c r="P150" s="13">
        <f t="shared" si="141"/>
        <v>78.232360111376309</v>
      </c>
      <c r="Q150" s="20">
        <f t="shared" si="108"/>
        <v>717.74703386064709</v>
      </c>
      <c r="R150" s="59">
        <f t="shared" si="109"/>
        <v>1007.581246773638</v>
      </c>
      <c r="S150" s="59">
        <f ca="1">AVERAGE(OFFSET($R$3,0,0,'Données projet'!$E$9+1,1))-AVERAGE(OFFSET($H$3,0,0,'Données projet'!$E$9+1,1))</f>
        <v>441.35963046694803</v>
      </c>
      <c r="T150" s="59">
        <f t="shared" si="142"/>
        <v>620.99339242993983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1.0418941060555871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1.0418941060555871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69.045694430815701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213.00000000000003</v>
      </c>
      <c r="AJ150" s="13">
        <f>AI150*VLOOKUP('Données projet'!$B$10,Paramètres!$A$1:$I$89,3,0)*VLOOKUP('Données projet'!$B$10,Paramètres!$A$1:$I$89,5,0)</f>
        <v>186.07680000000005</v>
      </c>
      <c r="AK150" s="13">
        <f t="shared" si="143"/>
        <v>46.671538591528673</v>
      </c>
      <c r="AL150" s="20">
        <f t="shared" si="112"/>
        <v>405.37002304691242</v>
      </c>
      <c r="AM150" s="59">
        <f t="shared" si="113"/>
        <v>695.20423595990337</v>
      </c>
      <c r="AN150" s="59">
        <f ca="1">AVERAGE(OFFSET($AM$3,0,0,'Données projet'!$E$10+1,1))-AVERAGE(OFFSET($H$3,0,0,'Données projet'!$E$10+1,1))</f>
        <v>273.89085939326111</v>
      </c>
      <c r="AO150" s="59">
        <f t="shared" si="144"/>
        <v>266.46247641705179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9.7646282969331484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9.7646282969331484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69.045694430815701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8.7559999999999949</v>
      </c>
      <c r="BD150" s="12">
        <f>IF('Données projet'!$A$88&gt;35,BD149+BC150-BL149,IF(A150&lt;'Données projet'!$A$88,$BA$205^A150,IF(A150='Données projet'!$A$88,'Données projet'!$B$88,BD149+BC150-BL149)))</f>
        <v>485.19800000000032</v>
      </c>
      <c r="BE150" s="13">
        <f>BD150*VLOOKUP('Données projet'!$B$11,Paramètres!$A$1:$I$89,3,0)*VLOOKUP('Données projet'!$B$11,Paramètres!$A$1:$I$89,5,0)</f>
        <v>461.71441680000027</v>
      </c>
      <c r="BF150" s="13">
        <f t="shared" si="145"/>
        <v>104.18193810316261</v>
      </c>
      <c r="BG150" s="20">
        <f t="shared" si="115"/>
        <v>985.60281812300855</v>
      </c>
      <c r="BH150" s="59">
        <f t="shared" si="116"/>
        <v>1275.4370310359996</v>
      </c>
      <c r="BI150" s="59">
        <f ca="1">AVERAGE(OFFSET($BH$3,0,0,'Données projet'!$E$11+1,1))-AVERAGE(OFFSET($H$3,0,0,'Données projet'!$E$11+1,1))</f>
        <v>674.33345465979289</v>
      </c>
      <c r="BJ150" s="59">
        <f t="shared" si="146"/>
        <v>206.09542990296671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118.62706169870309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118.62706169870309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69.045694430815701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8.7559999999999949</v>
      </c>
      <c r="BY150" s="12">
        <f>IF('Données projet'!$A$114&gt;35,BY149+BX150-CG149,IF(A150&lt;'Données projet'!$A$114,$BV$205^A150,IF(A150='Données projet'!$A$114,'Données projet'!$B$114,BY149+BX150-CG149)))</f>
        <v>485.19800000000032</v>
      </c>
      <c r="BZ150" s="13">
        <f>BY150*VLOOKUP('Données projet'!$B$12,Paramètres!$A$1:$I$89,3,0)*VLOOKUP('Données projet'!$B$12,Paramètres!$A$1:$I$89,5,0)</f>
        <v>552.54348240000036</v>
      </c>
      <c r="CA150" s="13">
        <f t="shared" si="147"/>
        <v>122.09758369563561</v>
      </c>
      <c r="CB150" s="20">
        <f t="shared" si="118"/>
        <v>1174.9998567832326</v>
      </c>
      <c r="CC150" s="59">
        <f t="shared" si="119"/>
        <v>1464.8340696962237</v>
      </c>
      <c r="CD150" s="59">
        <f ca="1">AVERAGE(OFFSET($CC$3,0,0,'Données projet'!$E$12+1,1))-AVERAGE(OFFSET($H$3,0,0,'Données projet'!$E$12+1,1))</f>
        <v>792.99561449396947</v>
      </c>
      <c r="CE150" s="59">
        <f t="shared" si="148"/>
        <v>236.67982295656702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141.96353285254631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141.96353285254631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69.045694430815701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8.7559999999999949</v>
      </c>
      <c r="CT150" s="12">
        <f>IF('Données projet'!$A$140&gt;35,CT149+CS150-DB149,IF(A150&lt;'Données projet'!$A$140,$CQ$205^A150,IF(A150='Données projet'!$A$140,'Données projet'!$B$140,CT149+CS150-DB149)))</f>
        <v>485.19800000000032</v>
      </c>
      <c r="CU150" s="17">
        <f>CT150*VLOOKUP('Données projet'!$B$13,Paramètres!$A$1:$I$89,3,0)*VLOOKUP('Données projet'!$B$13,Paramètres!$A$1:$I$89,5,0)</f>
        <v>529.83621600000038</v>
      </c>
      <c r="CV150" s="13">
        <f t="shared" si="149"/>
        <v>117.65316598892505</v>
      </c>
      <c r="CW150" s="20">
        <f t="shared" si="121"/>
        <v>1127.7106736307117</v>
      </c>
      <c r="CX150" s="59">
        <f t="shared" si="122"/>
        <v>1417.5448865437024</v>
      </c>
      <c r="CY150" s="59">
        <f ca="1">AVERAGE(OFFSET($CX$3,0,0,'Données projet'!$E$13+1,1))-AVERAGE(OFFSET($H$3,0,0,'Données projet'!$E$13+1,1))</f>
        <v>763.36868301262712</v>
      </c>
      <c r="CZ150" s="59">
        <f t="shared" si="150"/>
        <v>229.04531240965548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136.12941506408552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136.12941506408552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69.045694430815701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259.99999999999983</v>
      </c>
      <c r="DP150" s="17">
        <f>DO150*VLOOKUP('Données projet'!$B$14,Paramètres!$A$1:$I$89,3,0)*VLOOKUP('Données projet'!$B$14,Paramètres!$A$1:$I$89,5,0)</f>
        <v>227.13599999999985</v>
      </c>
      <c r="DQ150" s="13">
        <f t="shared" si="151"/>
        <v>55.662966886685133</v>
      </c>
      <c r="DR150" s="20">
        <f t="shared" si="124"/>
        <v>492.5415339943097</v>
      </c>
      <c r="DS150" s="59">
        <f t="shared" si="125"/>
        <v>782.3757469073006</v>
      </c>
      <c r="DT150" s="59">
        <f ca="1">AVERAGE(OFFSET($DS$3,0,0,'Données projet'!$E$14+1,1))-AVERAGE(OFFSET($H$3,0,0,'Données projet'!$E$14+1,1))</f>
        <v>396.6970447595329</v>
      </c>
      <c r="DU150" s="59">
        <f t="shared" si="152"/>
        <v>369.61271293069467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25.223554686235712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25.223554686235712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69.045694430815701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243</v>
      </c>
      <c r="EK150" s="17">
        <f>EJ150*VLOOKUP('Données projet'!$B$15,Paramètres!$A$1:$I$89,3,0)*VLOOKUP('Données projet'!$B$15,Paramètres!$A$1:$I$89,5,0)</f>
        <v>253.98360000000002</v>
      </c>
      <c r="EL150" s="13">
        <f t="shared" si="153"/>
        <v>61.438182405444294</v>
      </c>
      <c r="EM150" s="20">
        <f t="shared" si="127"/>
        <v>549.35960435614891</v>
      </c>
      <c r="EN150" s="59">
        <f t="shared" si="128"/>
        <v>839.1938172691398</v>
      </c>
      <c r="EO150" s="59">
        <f ca="1">AVERAGE(OFFSET($EN$3,0,0,'Données projet'!$E$15+1,1))-AVERAGE(OFFSET($H$3,0,0,'Données projet'!$E$15+1,1))</f>
        <v>431.09356354216391</v>
      </c>
      <c r="EP150" s="59">
        <f t="shared" si="154"/>
        <v>386.91437941921049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26.479500467668185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26.479500467668185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69.045694430815701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10.201000000000011</v>
      </c>
      <c r="FE150" s="12">
        <f>IF('Données projet'!$A$218&gt;35,FE149+FD150-FM149,IF(A150&lt;'Données projet'!$A$218,$FB$205^A150,IF(A150='Données projet'!$A$218,'Données projet'!$B$218,FE149+FD150-FM149)))</f>
        <v>642.52699999999982</v>
      </c>
      <c r="FF150" s="17">
        <f>FE150*VLOOKUP('Données projet'!$B$16,Paramètres!$A$1:$I$89,3,0)*VLOOKUP('Données projet'!$B$16,Paramètres!$A$1:$I$89,5,0)</f>
        <v>431.00711159999992</v>
      </c>
      <c r="FG150" s="13">
        <f t="shared" si="155"/>
        <v>98.035306863070474</v>
      </c>
      <c r="FH150" s="20">
        <f t="shared" si="130"/>
        <v>921.41554548984743</v>
      </c>
      <c r="FI150" s="59">
        <f t="shared" si="131"/>
        <v>1211.2497584028383</v>
      </c>
      <c r="FJ150" s="59">
        <f ca="1">AVERAGE(OFFSET($FI$3,0,0,'Données projet'!$E$16+1,1))-AVERAGE(OFFSET($H$3,0,0,'Données projet'!$E$16+1,1))</f>
        <v>552.1327469597087</v>
      </c>
      <c r="FK150" s="59">
        <f t="shared" si="156"/>
        <v>208.33496548935977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120.69390471349811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120.69390471349811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69.045694430815701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4.7800000000008822</v>
      </c>
      <c r="GA150" s="17">
        <f>FZ150*VLOOKUP('Données projet'!$B$17,Paramètres!$A$1:$I$89,3,0)*VLOOKUP('Données projet'!$B$17,Paramètres!$A$1:$I$89,5,0)</f>
        <v>2.2370400000004129</v>
      </c>
      <c r="GB150" s="13">
        <f t="shared" si="157"/>
        <v>0.9386934556823372</v>
      </c>
      <c r="GC150" s="20">
        <f t="shared" si="133"/>
        <v>5.5310691019807896</v>
      </c>
      <c r="GD150" s="59">
        <f t="shared" si="134"/>
        <v>295.36528201497168</v>
      </c>
      <c r="GE150" s="59">
        <f ca="1">AVERAGE(OFFSET($GD$3,0,0,'Données projet'!$E$17+1,1))-AVERAGE(OFFSET($H$3,0,0,'Données projet'!$E$17+1,1))</f>
        <v>337.47103484642059</v>
      </c>
      <c r="GF150" s="59">
        <f t="shared" si="158"/>
        <v>252.98767501756402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131.99056526145134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131.99056526145134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69.045694430815701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2.5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9.1666666666666661</v>
      </c>
      <c r="H151" s="66">
        <f t="shared" si="110"/>
        <v>220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69.062249498933411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369.00000000000011</v>
      </c>
      <c r="O151" s="13">
        <f>N151*VLOOKUP('Données projet'!$B$9,Paramètres!$A$1:$I$89,3,0)*VLOOKUP('Données projet'!$B$9,Paramètres!$A$1:$I$89,5,0)</f>
        <v>333.87120000000004</v>
      </c>
      <c r="P151" s="13">
        <f t="shared" si="141"/>
        <v>78.232360111376309</v>
      </c>
      <c r="Q151" s="20">
        <f t="shared" si="108"/>
        <v>717.74703386064709</v>
      </c>
      <c r="R151" s="59">
        <f t="shared" si="109"/>
        <v>1007.6419486900695</v>
      </c>
      <c r="S151" s="59">
        <f ca="1">AVERAGE(OFFSET($R$3,0,0,'Données projet'!$E$9+1,1))-AVERAGE(OFFSET($H$3,0,0,'Données projet'!$E$9+1,1))</f>
        <v>441.35963046694803</v>
      </c>
      <c r="T151" s="59">
        <f t="shared" si="142"/>
        <v>620.99339242993983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1.0214631981284921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1.0214631981284921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69.062249498933411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213.00000000000003</v>
      </c>
      <c r="AJ151" s="13">
        <f>AI151*VLOOKUP('Données projet'!$B$10,Paramètres!$A$1:$I$89,3,0)*VLOOKUP('Données projet'!$B$10,Paramètres!$A$1:$I$89,5,0)</f>
        <v>186.07680000000005</v>
      </c>
      <c r="AK151" s="13">
        <f t="shared" si="143"/>
        <v>46.671538591528673</v>
      </c>
      <c r="AL151" s="20">
        <f t="shared" si="112"/>
        <v>405.37002304691242</v>
      </c>
      <c r="AM151" s="59">
        <f t="shared" si="113"/>
        <v>695.2649378763349</v>
      </c>
      <c r="AN151" s="59">
        <f ca="1">AVERAGE(OFFSET($AM$3,0,0,'Données projet'!$E$10+1,1))-AVERAGE(OFFSET($H$3,0,0,'Données projet'!$E$10+1,1))</f>
        <v>273.89085939326111</v>
      </c>
      <c r="AO151" s="59">
        <f t="shared" si="144"/>
        <v>266.46247641705179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9.5731498918654605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9.5731498918654605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69.062249498933411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8.7559999999999949</v>
      </c>
      <c r="BD151" s="12">
        <f>IF('Données projet'!$A$88&gt;35,BD150+BC151-BL150,IF(A151&lt;'Données projet'!$A$88,$BA$205^A151,IF(A151='Données projet'!$A$88,'Données projet'!$B$88,BD150+BC151-BL150)))</f>
        <v>493.95400000000029</v>
      </c>
      <c r="BE151" s="13">
        <f>BD151*VLOOKUP('Données projet'!$B$11,Paramètres!$A$1:$I$89,3,0)*VLOOKUP('Données projet'!$B$11,Paramètres!$A$1:$I$89,5,0)</f>
        <v>470.04662640000026</v>
      </c>
      <c r="BF151" s="13">
        <f t="shared" si="145"/>
        <v>105.84145451810926</v>
      </c>
      <c r="BG151" s="20">
        <f t="shared" si="115"/>
        <v>1003.0050742657073</v>
      </c>
      <c r="BH151" s="59">
        <f t="shared" si="116"/>
        <v>1292.8999890951297</v>
      </c>
      <c r="BI151" s="59">
        <f ca="1">AVERAGE(OFFSET($BH$3,0,0,'Données projet'!$E$11+1,1))-AVERAGE(OFFSET($H$3,0,0,'Données projet'!$E$11+1,1))</f>
        <v>674.33345465979289</v>
      </c>
      <c r="BJ151" s="59">
        <f t="shared" si="146"/>
        <v>206.09542990296671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116.30085737415466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116.30085737415466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69.062249498933411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8.7559999999999949</v>
      </c>
      <c r="BY151" s="12">
        <f>IF('Données projet'!$A$114&gt;35,BY150+BX151-CG150,IF(A151&lt;'Données projet'!$A$114,$BV$205^A151,IF(A151='Données projet'!$A$114,'Données projet'!$B$114,BY150+BX151-CG150)))</f>
        <v>493.95400000000029</v>
      </c>
      <c r="BZ151" s="13">
        <f>BY151*VLOOKUP('Données projet'!$B$12,Paramètres!$A$1:$I$89,3,0)*VLOOKUP('Données projet'!$B$12,Paramètres!$A$1:$I$89,5,0)</f>
        <v>562.51481520000038</v>
      </c>
      <c r="CA151" s="13">
        <f t="shared" si="147"/>
        <v>124.04247882868246</v>
      </c>
      <c r="CB151" s="20">
        <f t="shared" si="118"/>
        <v>1195.7539537666225</v>
      </c>
      <c r="CC151" s="59">
        <f t="shared" si="119"/>
        <v>1485.6488685960451</v>
      </c>
      <c r="CD151" s="59">
        <f ca="1">AVERAGE(OFFSET($CC$3,0,0,'Données projet'!$E$12+1,1))-AVERAGE(OFFSET($H$3,0,0,'Données projet'!$E$12+1,1))</f>
        <v>792.99561449396947</v>
      </c>
      <c r="CE151" s="59">
        <f t="shared" si="148"/>
        <v>236.67982295656702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139.17971456251294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139.17971456251294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69.062249498933411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8.7559999999999949</v>
      </c>
      <c r="CT151" s="12">
        <f>IF('Données projet'!$A$140&gt;35,CT150+CS151-DB150,IF(A151&lt;'Données projet'!$A$140,$CQ$205^A151,IF(A151='Données projet'!$A$140,'Données projet'!$B$140,CT150+CS151-DB150)))</f>
        <v>493.95400000000029</v>
      </c>
      <c r="CU151" s="17">
        <f>CT151*VLOOKUP('Données projet'!$B$13,Paramètres!$A$1:$I$89,3,0)*VLOOKUP('Données projet'!$B$13,Paramètres!$A$1:$I$89,5,0)</f>
        <v>539.39776800000027</v>
      </c>
      <c r="CV151" s="13">
        <f t="shared" si="149"/>
        <v>119.52726589322627</v>
      </c>
      <c r="CW151" s="20">
        <f t="shared" si="121"/>
        <v>1147.6277673640363</v>
      </c>
      <c r="CX151" s="59">
        <f t="shared" si="122"/>
        <v>1437.5226821934589</v>
      </c>
      <c r="CY151" s="59">
        <f ca="1">AVERAGE(OFFSET($CX$3,0,0,'Données projet'!$E$13+1,1))-AVERAGE(OFFSET($H$3,0,0,'Données projet'!$E$13+1,1))</f>
        <v>763.36868301262712</v>
      </c>
      <c r="CZ151" s="59">
        <f t="shared" si="150"/>
        <v>229.04531240965548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133.46000026542339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133.46000026542339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69.062249498933411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259.99999999999983</v>
      </c>
      <c r="DP151" s="17">
        <f>DO151*VLOOKUP('Données projet'!$B$14,Paramètres!$A$1:$I$89,3,0)*VLOOKUP('Données projet'!$B$14,Paramètres!$A$1:$I$89,5,0)</f>
        <v>227.13599999999985</v>
      </c>
      <c r="DQ151" s="13">
        <f t="shared" si="151"/>
        <v>55.662966886685133</v>
      </c>
      <c r="DR151" s="20">
        <f t="shared" si="124"/>
        <v>492.5415339943097</v>
      </c>
      <c r="DS151" s="59">
        <f t="shared" si="125"/>
        <v>782.43644882373223</v>
      </c>
      <c r="DT151" s="59">
        <f ca="1">AVERAGE(OFFSET($DS$3,0,0,'Données projet'!$E$14+1,1))-AVERAGE(OFFSET($H$3,0,0,'Données projet'!$E$14+1,1))</f>
        <v>396.6970447595329</v>
      </c>
      <c r="DU151" s="59">
        <f t="shared" si="152"/>
        <v>369.61271293069467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24.728936163687859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24.728936163687859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69.062249498933411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243</v>
      </c>
      <c r="EK151" s="17">
        <f>EJ151*VLOOKUP('Données projet'!$B$15,Paramètres!$A$1:$I$89,3,0)*VLOOKUP('Données projet'!$B$15,Paramètres!$A$1:$I$89,5,0)</f>
        <v>253.98360000000002</v>
      </c>
      <c r="EL151" s="13">
        <f t="shared" si="153"/>
        <v>61.438182405444294</v>
      </c>
      <c r="EM151" s="20">
        <f t="shared" si="127"/>
        <v>549.35960435614891</v>
      </c>
      <c r="EN151" s="59">
        <f t="shared" si="128"/>
        <v>839.25451918557133</v>
      </c>
      <c r="EO151" s="59">
        <f ca="1">AVERAGE(OFFSET($EN$3,0,0,'Données projet'!$E$15+1,1))-AVERAGE(OFFSET($H$3,0,0,'Données projet'!$E$15+1,1))</f>
        <v>431.09356354216391</v>
      </c>
      <c r="EP151" s="59">
        <f t="shared" si="154"/>
        <v>386.91437941921049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25.960253614397729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25.960253614397729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69.062249498933411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10.201000000000011</v>
      </c>
      <c r="FE151" s="12">
        <f>IF('Données projet'!$A$218&gt;35,FE150+FD151-FM150,IF(A151&lt;'Données projet'!$A$218,$FB$205^A151,IF(A151='Données projet'!$A$218,'Données projet'!$B$218,FE150+FD151-FM150)))</f>
        <v>652.72799999999984</v>
      </c>
      <c r="FF151" s="17">
        <f>FE151*VLOOKUP('Données projet'!$B$16,Paramètres!$A$1:$I$89,3,0)*VLOOKUP('Données projet'!$B$16,Paramètres!$A$1:$I$89,5,0)</f>
        <v>437.84994239999986</v>
      </c>
      <c r="FG151" s="13">
        <f t="shared" si="155"/>
        <v>99.409318663910653</v>
      </c>
      <c r="FH151" s="20">
        <f t="shared" si="130"/>
        <v>935.72654635297761</v>
      </c>
      <c r="FI151" s="59">
        <f t="shared" si="131"/>
        <v>1225.6214611824</v>
      </c>
      <c r="FJ151" s="59">
        <f ca="1">AVERAGE(OFFSET($FI$3,0,0,'Données projet'!$E$16+1,1))-AVERAGE(OFFSET($H$3,0,0,'Données projet'!$E$16+1,1))</f>
        <v>552.1327469597087</v>
      </c>
      <c r="FK151" s="59">
        <f t="shared" si="156"/>
        <v>208.33496548935977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118.32717085807931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118.32717085807931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69.062249498933411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4.7800000000008822</v>
      </c>
      <c r="GA151" s="17">
        <f>FZ151*VLOOKUP('Données projet'!$B$17,Paramètres!$A$1:$I$89,3,0)*VLOOKUP('Données projet'!$B$17,Paramètres!$A$1:$I$89,5,0)</f>
        <v>2.2370400000004129</v>
      </c>
      <c r="GB151" s="13">
        <f t="shared" si="157"/>
        <v>0.9386934556823372</v>
      </c>
      <c r="GC151" s="20">
        <f t="shared" si="133"/>
        <v>5.5310691019807896</v>
      </c>
      <c r="GD151" s="59">
        <f t="shared" si="134"/>
        <v>295.42598393140327</v>
      </c>
      <c r="GE151" s="59">
        <f ca="1">AVERAGE(OFFSET($GD$3,0,0,'Données projet'!$E$17+1,1))-AVERAGE(OFFSET($H$3,0,0,'Données projet'!$E$17+1,1))</f>
        <v>337.47103484642059</v>
      </c>
      <c r="GF151" s="59">
        <f t="shared" si="158"/>
        <v>252.98767501756402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129.40231078296975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129.40231078296975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69.062249498933411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2.5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9.1666666666666661</v>
      </c>
      <c r="H152" s="66">
        <f t="shared" si="110"/>
        <v>220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69.078517373630874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369.00000000000011</v>
      </c>
      <c r="O152" s="13">
        <f>N152*VLOOKUP('Données projet'!$B$9,Paramètres!$A$1:$I$89,3,0)*VLOOKUP('Données projet'!$B$9,Paramètres!$A$1:$I$89,5,0)</f>
        <v>333.87120000000004</v>
      </c>
      <c r="P152" s="13">
        <f t="shared" si="141"/>
        <v>78.232360111376309</v>
      </c>
      <c r="Q152" s="20">
        <f t="shared" si="108"/>
        <v>717.74703386064709</v>
      </c>
      <c r="R152" s="59">
        <f t="shared" si="109"/>
        <v>1007.7015975639604</v>
      </c>
      <c r="S152" s="59">
        <f ca="1">AVERAGE(OFFSET($R$3,0,0,'Données projet'!$E$9+1,1))-AVERAGE(OFFSET($H$3,0,0,'Données projet'!$E$9+1,1))</f>
        <v>441.35963046694803</v>
      </c>
      <c r="T152" s="59">
        <f t="shared" si="142"/>
        <v>620.99339242993983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1.001432927844224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1.001432927844224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69.078517373630874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213.00000000000003</v>
      </c>
      <c r="AJ152" s="13">
        <f>AI152*VLOOKUP('Données projet'!$B$10,Paramètres!$A$1:$I$89,3,0)*VLOOKUP('Données projet'!$B$10,Paramètres!$A$1:$I$89,5,0)</f>
        <v>186.07680000000005</v>
      </c>
      <c r="AK152" s="13">
        <f t="shared" si="143"/>
        <v>46.671538591528673</v>
      </c>
      <c r="AL152" s="20">
        <f t="shared" si="112"/>
        <v>405.37002304691242</v>
      </c>
      <c r="AM152" s="59">
        <f t="shared" si="113"/>
        <v>695.32458675022565</v>
      </c>
      <c r="AN152" s="59">
        <f ca="1">AVERAGE(OFFSET($AM$3,0,0,'Données projet'!$E$10+1,1))-AVERAGE(OFFSET($H$3,0,0,'Données projet'!$E$10+1,1))</f>
        <v>273.89085939326111</v>
      </c>
      <c r="AO152" s="59">
        <f t="shared" si="144"/>
        <v>266.46247641705179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9.3854262615308546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9.3854262615308546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69.078517373630874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8.7559999999999949</v>
      </c>
      <c r="BD152" s="12">
        <f>IF('Données projet'!$A$88&gt;35,BD151+BC152-BL151,IF(A152&lt;'Données projet'!$A$88,$BA$205^A152,IF(A152='Données projet'!$A$88,'Données projet'!$B$88,BD151+BC152-BL151)))</f>
        <v>502.71000000000026</v>
      </c>
      <c r="BE152" s="13">
        <f>BD152*VLOOKUP('Données projet'!$B$11,Paramètres!$A$1:$I$89,3,0)*VLOOKUP('Données projet'!$B$11,Paramètres!$A$1:$I$89,5,0)</f>
        <v>478.37883600000026</v>
      </c>
      <c r="BF152" s="13">
        <f t="shared" si="145"/>
        <v>107.49755011597769</v>
      </c>
      <c r="BG152" s="20">
        <f t="shared" si="115"/>
        <v>1020.4013724853284</v>
      </c>
      <c r="BH152" s="59">
        <f t="shared" si="116"/>
        <v>1310.3559361886416</v>
      </c>
      <c r="BI152" s="59">
        <f ca="1">AVERAGE(OFFSET($BH$3,0,0,'Données projet'!$E$11+1,1))-AVERAGE(OFFSET($H$3,0,0,'Données projet'!$E$11+1,1))</f>
        <v>674.33345465979289</v>
      </c>
      <c r="BJ152" s="59">
        <f t="shared" si="146"/>
        <v>206.09542990296671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114.02026849756608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114.02026849756608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69.078517373630874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8.7559999999999949</v>
      </c>
      <c r="BY152" s="12">
        <f>IF('Données projet'!$A$114&gt;35,BY151+BX152-CG151,IF(A152&lt;'Données projet'!$A$114,$BV$205^A152,IF(A152='Données projet'!$A$114,'Données projet'!$B$114,BY151+BX152-CG151)))</f>
        <v>502.71000000000026</v>
      </c>
      <c r="BZ152" s="13">
        <f>BY152*VLOOKUP('Données projet'!$B$12,Paramètres!$A$1:$I$89,3,0)*VLOOKUP('Données projet'!$B$12,Paramètres!$A$1:$I$89,5,0)</f>
        <v>572.4861480000003</v>
      </c>
      <c r="CA152" s="13">
        <f t="shared" si="147"/>
        <v>125.98336488388811</v>
      </c>
      <c r="CB152" s="20">
        <f t="shared" si="118"/>
        <v>1216.5010682727723</v>
      </c>
      <c r="CC152" s="59">
        <f t="shared" si="119"/>
        <v>1506.4556319760854</v>
      </c>
      <c r="CD152" s="59">
        <f ca="1">AVERAGE(OFFSET($CC$3,0,0,'Données projet'!$E$12+1,1))-AVERAGE(OFFSET($H$3,0,0,'Données projet'!$E$12+1,1))</f>
        <v>792.99561449396947</v>
      </c>
      <c r="CE152" s="59">
        <f t="shared" si="148"/>
        <v>236.67982295656702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136.45048525118563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136.45048525118563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69.078517373630874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8.7559999999999949</v>
      </c>
      <c r="CT152" s="12">
        <f>IF('Données projet'!$A$140&gt;35,CT151+CS152-DB151,IF(A152&lt;'Données projet'!$A$140,$CQ$205^A152,IF(A152='Données projet'!$A$140,'Données projet'!$B$140,CT151+CS152-DB151)))</f>
        <v>502.71000000000026</v>
      </c>
      <c r="CU152" s="17">
        <f>CT152*VLOOKUP('Données projet'!$B$13,Paramètres!$A$1:$I$89,3,0)*VLOOKUP('Données projet'!$B$13,Paramètres!$A$1:$I$89,5,0)</f>
        <v>548.95932000000028</v>
      </c>
      <c r="CV152" s="13">
        <f t="shared" si="149"/>
        <v>121.39750265227576</v>
      </c>
      <c r="CW152" s="20">
        <f t="shared" si="121"/>
        <v>1167.5381327860473</v>
      </c>
      <c r="CX152" s="59">
        <f t="shared" si="122"/>
        <v>1457.4926964893605</v>
      </c>
      <c r="CY152" s="59">
        <f ca="1">AVERAGE(OFFSET($CX$3,0,0,'Données projet'!$E$13+1,1))-AVERAGE(OFFSET($H$3,0,0,'Données projet'!$E$13+1,1))</f>
        <v>763.36868301262712</v>
      </c>
      <c r="CZ152" s="59">
        <f t="shared" si="150"/>
        <v>229.04531240965548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130.84293106278076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130.84293106278076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69.078517373630874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259.99999999999983</v>
      </c>
      <c r="DP152" s="17">
        <f>DO152*VLOOKUP('Données projet'!$B$14,Paramètres!$A$1:$I$89,3,0)*VLOOKUP('Données projet'!$B$14,Paramètres!$A$1:$I$89,5,0)</f>
        <v>227.13599999999985</v>
      </c>
      <c r="DQ152" s="13">
        <f t="shared" si="151"/>
        <v>55.662966886685133</v>
      </c>
      <c r="DR152" s="20">
        <f t="shared" si="124"/>
        <v>492.5415339943097</v>
      </c>
      <c r="DS152" s="59">
        <f t="shared" si="125"/>
        <v>782.49609769762287</v>
      </c>
      <c r="DT152" s="59">
        <f ca="1">AVERAGE(OFFSET($DS$3,0,0,'Données projet'!$E$14+1,1))-AVERAGE(OFFSET($H$3,0,0,'Données projet'!$E$14+1,1))</f>
        <v>396.6970447595329</v>
      </c>
      <c r="DU152" s="59">
        <f t="shared" si="152"/>
        <v>369.61271293069467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24.24401680867966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24.24401680867966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69.078517373630874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243</v>
      </c>
      <c r="EK152" s="17">
        <f>EJ152*VLOOKUP('Données projet'!$B$15,Paramètres!$A$1:$I$89,3,0)*VLOOKUP('Données projet'!$B$15,Paramètres!$A$1:$I$89,5,0)</f>
        <v>253.98360000000002</v>
      </c>
      <c r="EL152" s="13">
        <f t="shared" si="153"/>
        <v>61.438182405444294</v>
      </c>
      <c r="EM152" s="20">
        <f t="shared" si="127"/>
        <v>549.35960435614891</v>
      </c>
      <c r="EN152" s="59">
        <f t="shared" si="128"/>
        <v>839.31416805946219</v>
      </c>
      <c r="EO152" s="59">
        <f ca="1">AVERAGE(OFFSET($EN$3,0,0,'Données projet'!$E$15+1,1))-AVERAGE(OFFSET($H$3,0,0,'Données projet'!$E$15+1,1))</f>
        <v>431.09356354216391</v>
      </c>
      <c r="EP152" s="59">
        <f t="shared" si="154"/>
        <v>386.91437941921049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25.451188875210597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25.451188875210597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69.078517373630874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10.201000000000011</v>
      </c>
      <c r="FE152" s="12">
        <f>IF('Données projet'!$A$218&gt;35,FE151+FD152-FM151,IF(A152&lt;'Données projet'!$A$218,$FB$205^A152,IF(A152='Données projet'!$A$218,'Données projet'!$B$218,FE151+FD152-FM151)))</f>
        <v>662.92899999999986</v>
      </c>
      <c r="FF152" s="17">
        <f>FE152*VLOOKUP('Données projet'!$B$16,Paramètres!$A$1:$I$89,3,0)*VLOOKUP('Données projet'!$B$16,Paramètres!$A$1:$I$89,5,0)</f>
        <v>444.69277319999986</v>
      </c>
      <c r="FG152" s="13">
        <f t="shared" si="155"/>
        <v>100.78083312470731</v>
      </c>
      <c r="FH152" s="20">
        <f t="shared" si="130"/>
        <v>950.03319768219808</v>
      </c>
      <c r="FI152" s="59">
        <f t="shared" si="131"/>
        <v>1239.9877613855112</v>
      </c>
      <c r="FJ152" s="59">
        <f ca="1">AVERAGE(OFFSET($FI$3,0,0,'Données projet'!$E$16+1,1))-AVERAGE(OFFSET($H$3,0,0,'Données projet'!$E$16+1,1))</f>
        <v>552.1327469597087</v>
      </c>
      <c r="FK152" s="59">
        <f t="shared" si="156"/>
        <v>208.33496548935977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116.00684721000016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116.00684721000016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69.078517373630874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4.7800000000008822</v>
      </c>
      <c r="GA152" s="17">
        <f>FZ152*VLOOKUP('Données projet'!$B$17,Paramètres!$A$1:$I$89,3,0)*VLOOKUP('Données projet'!$B$17,Paramètres!$A$1:$I$89,5,0)</f>
        <v>2.2370400000004129</v>
      </c>
      <c r="GB152" s="13">
        <f t="shared" si="157"/>
        <v>0.9386934556823372</v>
      </c>
      <c r="GC152" s="20">
        <f t="shared" si="133"/>
        <v>5.5310691019807896</v>
      </c>
      <c r="GD152" s="59">
        <f t="shared" si="134"/>
        <v>295.48563280529402</v>
      </c>
      <c r="GE152" s="59">
        <f ca="1">AVERAGE(OFFSET($GD$3,0,0,'Données projet'!$E$17+1,1))-AVERAGE(OFFSET($H$3,0,0,'Données projet'!$E$17+1,1))</f>
        <v>337.47103484642059</v>
      </c>
      <c r="GF152" s="59">
        <f t="shared" si="158"/>
        <v>252.98767501756402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126.86481039613183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126.86481039613183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69.078517373630874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2.5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9.1666666666666661</v>
      </c>
      <c r="H153" s="66">
        <f t="shared" si="110"/>
        <v>220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69.09450303707186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369.00000000000011</v>
      </c>
      <c r="O153" s="13">
        <f>N153*VLOOKUP('Données projet'!$B$9,Paramètres!$A$1:$I$89,3,0)*VLOOKUP('Données projet'!$B$9,Paramètres!$A$1:$I$89,5,0)</f>
        <v>333.87120000000004</v>
      </c>
      <c r="P153" s="13">
        <f t="shared" si="141"/>
        <v>78.232360111376309</v>
      </c>
      <c r="Q153" s="20">
        <f t="shared" si="108"/>
        <v>717.74703386064709</v>
      </c>
      <c r="R153" s="59">
        <f t="shared" si="109"/>
        <v>1007.7602116632439</v>
      </c>
      <c r="S153" s="59">
        <f ca="1">AVERAGE(OFFSET($R$3,0,0,'Données projet'!$E$9+1,1))-AVERAGE(OFFSET($H$3,0,0,'Données projet'!$E$9+1,1))</f>
        <v>441.35963046694803</v>
      </c>
      <c r="T153" s="59">
        <f t="shared" si="142"/>
        <v>620.99339242993983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0.98179543894297194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0.98179543894297194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69.09450303707186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213.00000000000003</v>
      </c>
      <c r="AJ153" s="13">
        <f>AI153*VLOOKUP('Données projet'!$B$10,Paramètres!$A$1:$I$89,3,0)*VLOOKUP('Données projet'!$B$10,Paramètres!$A$1:$I$89,5,0)</f>
        <v>186.07680000000005</v>
      </c>
      <c r="AK153" s="13">
        <f t="shared" si="143"/>
        <v>46.671538591528673</v>
      </c>
      <c r="AL153" s="20">
        <f t="shared" si="112"/>
        <v>405.37002304691242</v>
      </c>
      <c r="AM153" s="59">
        <f t="shared" si="113"/>
        <v>695.38320084950919</v>
      </c>
      <c r="AN153" s="59">
        <f ca="1">AVERAGE(OFFSET($AM$3,0,0,'Données projet'!$E$10+1,1))-AVERAGE(OFFSET($H$3,0,0,'Données projet'!$E$10+1,1))</f>
        <v>273.89085939326111</v>
      </c>
      <c r="AO153" s="59">
        <f t="shared" si="144"/>
        <v>266.46247641705179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9.2013837770870026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9.2013837770870026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69.09450303707186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8.7559999999999949</v>
      </c>
      <c r="BD153" s="12">
        <f>IF('Données projet'!$A$88&gt;35,BD152+BC153-BL152,IF(A153&lt;'Données projet'!$A$88,$BA$205^A153,IF(A153='Données projet'!$A$88,'Données projet'!$B$88,BD152+BC153-BL152)))</f>
        <v>511.46600000000024</v>
      </c>
      <c r="BE153" s="13">
        <f>BD153*VLOOKUP('Données projet'!$B$11,Paramètres!$A$1:$I$89,3,0)*VLOOKUP('Données projet'!$B$11,Paramètres!$A$1:$I$89,5,0)</f>
        <v>486.7110456000002</v>
      </c>
      <c r="BF153" s="13">
        <f t="shared" si="145"/>
        <v>109.15029135396259</v>
      </c>
      <c r="BG153" s="20">
        <f t="shared" si="115"/>
        <v>1037.7918285281519</v>
      </c>
      <c r="BH153" s="59">
        <f t="shared" si="116"/>
        <v>1327.8050063307487</v>
      </c>
      <c r="BI153" s="59">
        <f ca="1">AVERAGE(OFFSET($BH$3,0,0,'Données projet'!$E$11+1,1))-AVERAGE(OFFSET($H$3,0,0,'Données projet'!$E$11+1,1))</f>
        <v>674.33345465979289</v>
      </c>
      <c r="BJ153" s="59">
        <f t="shared" si="146"/>
        <v>206.09542990296671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111.78440057782555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111.78440057782555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69.09450303707186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8.7559999999999949</v>
      </c>
      <c r="BY153" s="12">
        <f>IF('Données projet'!$A$114&gt;35,BY152+BX153-CG152,IF(A153&lt;'Données projet'!$A$114,$BV$205^A153,IF(A153='Données projet'!$A$114,'Données projet'!$B$114,BY152+BX153-CG152)))</f>
        <v>511.46600000000024</v>
      </c>
      <c r="BZ153" s="13">
        <f>BY153*VLOOKUP('Données projet'!$B$12,Paramètres!$A$1:$I$89,3,0)*VLOOKUP('Données projet'!$B$12,Paramètres!$A$1:$I$89,5,0)</f>
        <v>582.45748080000033</v>
      </c>
      <c r="CA153" s="13">
        <f t="shared" si="147"/>
        <v>127.9203197467576</v>
      </c>
      <c r="CB153" s="20">
        <f t="shared" si="118"/>
        <v>1237.24133595227</v>
      </c>
      <c r="CC153" s="59">
        <f t="shared" si="119"/>
        <v>1527.2545137548668</v>
      </c>
      <c r="CD153" s="59">
        <f ca="1">AVERAGE(OFFSET($CC$3,0,0,'Données projet'!$E$12+1,1))-AVERAGE(OFFSET($H$3,0,0,'Données projet'!$E$12+1,1))</f>
        <v>792.99561449396947</v>
      </c>
      <c r="CE153" s="59">
        <f t="shared" si="148"/>
        <v>236.67982295656702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133.77477446198793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133.77477446198793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69.09450303707186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8.7559999999999949</v>
      </c>
      <c r="CT153" s="12">
        <f>IF('Données projet'!$A$140&gt;35,CT152+CS153-DB152,IF(A153&lt;'Données projet'!$A$140,$CQ$205^A153,IF(A153='Données projet'!$A$140,'Données projet'!$B$140,CT152+CS153-DB152)))</f>
        <v>511.46600000000024</v>
      </c>
      <c r="CU153" s="17">
        <f>CT153*VLOOKUP('Données projet'!$B$13,Paramètres!$A$1:$I$89,3,0)*VLOOKUP('Données projet'!$B$13,Paramètres!$A$1:$I$89,5,0)</f>
        <v>558.52087200000017</v>
      </c>
      <c r="CV153" s="13">
        <f t="shared" si="149"/>
        <v>123.26395131650432</v>
      </c>
      <c r="CW153" s="20">
        <f t="shared" si="121"/>
        <v>1187.4419006095786</v>
      </c>
      <c r="CX153" s="59">
        <f t="shared" si="122"/>
        <v>1477.4550784121755</v>
      </c>
      <c r="CY153" s="59">
        <f ca="1">AVERAGE(OFFSET($CX$3,0,0,'Données projet'!$E$13+1,1))-AVERAGE(OFFSET($H$3,0,0,'Données projet'!$E$13+1,1))</f>
        <v>763.36868301262712</v>
      </c>
      <c r="CZ153" s="59">
        <f t="shared" si="150"/>
        <v>229.04531240965548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128.27718099094736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128.27718099094736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69.09450303707186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259.99999999999983</v>
      </c>
      <c r="DP153" s="17">
        <f>DO153*VLOOKUP('Données projet'!$B$14,Paramètres!$A$1:$I$89,3,0)*VLOOKUP('Données projet'!$B$14,Paramètres!$A$1:$I$89,5,0)</f>
        <v>227.13599999999985</v>
      </c>
      <c r="DQ153" s="13">
        <f t="shared" si="151"/>
        <v>55.662966886685133</v>
      </c>
      <c r="DR153" s="20">
        <f t="shared" si="124"/>
        <v>492.5415339943097</v>
      </c>
      <c r="DS153" s="59">
        <f t="shared" si="125"/>
        <v>782.55471179690653</v>
      </c>
      <c r="DT153" s="59">
        <f ca="1">AVERAGE(OFFSET($DS$3,0,0,'Données projet'!$E$14+1,1))-AVERAGE(OFFSET($H$3,0,0,'Données projet'!$E$14+1,1))</f>
        <v>396.6970447595329</v>
      </c>
      <c r="DU153" s="59">
        <f t="shared" si="152"/>
        <v>369.61271293069467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23.768606426451573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23.768606426451573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69.09450303707186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243</v>
      </c>
      <c r="EK153" s="17">
        <f>EJ153*VLOOKUP('Données projet'!$B$15,Paramètres!$A$1:$I$89,3,0)*VLOOKUP('Données projet'!$B$15,Paramètres!$A$1:$I$89,5,0)</f>
        <v>253.98360000000002</v>
      </c>
      <c r="EL153" s="13">
        <f t="shared" si="153"/>
        <v>61.438182405444294</v>
      </c>
      <c r="EM153" s="20">
        <f t="shared" si="127"/>
        <v>549.35960435614891</v>
      </c>
      <c r="EN153" s="59">
        <f t="shared" si="128"/>
        <v>839.37278215874574</v>
      </c>
      <c r="EO153" s="59">
        <f ca="1">AVERAGE(OFFSET($EN$3,0,0,'Données projet'!$E$15+1,1))-AVERAGE(OFFSET($H$3,0,0,'Données projet'!$E$15+1,1))</f>
        <v>431.09356354216391</v>
      </c>
      <c r="EP153" s="59">
        <f t="shared" si="154"/>
        <v>386.91437941921049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24.952106585060093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24.952106585060093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69.09450303707186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>
        <f>VLOOKUP(A153,'Données projet'!$A$217:$I$237,2,0)</f>
        <v>673.13</v>
      </c>
      <c r="FC153" s="12">
        <f>VLOOKUP(A153,'Données projet'!$A$217:$I$237,9,0)</f>
        <v>10.201000000000011</v>
      </c>
      <c r="FD153" s="12">
        <f t="array" ref="FD153">INDEX(FC:FC,MIN(IF(ISNUMBER(FC153:FC349),ROW(FC153:FC349),"")))</f>
        <v>10.201000000000011</v>
      </c>
      <c r="FE153" s="12">
        <f>IF('Données projet'!$A$218&gt;35,FE152+FD153-FM152,IF(A153&lt;'Données projet'!$A$218,$FB$205^A153,IF(A153='Données projet'!$A$218,'Données projet'!$B$218,FE152+FD153-FM152)))</f>
        <v>673.12999999999988</v>
      </c>
      <c r="FF153" s="17">
        <f>FE153*VLOOKUP('Données projet'!$B$16,Paramètres!$A$1:$I$89,3,0)*VLOOKUP('Données projet'!$B$16,Paramètres!$A$1:$I$89,5,0)</f>
        <v>451.53560399999992</v>
      </c>
      <c r="FG153" s="13">
        <f t="shared" si="155"/>
        <v>102.1498931120439</v>
      </c>
      <c r="FH153" s="20">
        <f t="shared" si="130"/>
        <v>964.33557413680956</v>
      </c>
      <c r="FI153" s="59">
        <f t="shared" si="131"/>
        <v>1254.3487519394064</v>
      </c>
      <c r="FJ153" s="59">
        <f ca="1">AVERAGE(OFFSET($FI$3,0,0,'Données projet'!$E$16+1,1))-AVERAGE(OFFSET($H$3,0,0,'Données projet'!$E$16+1,1))</f>
        <v>552.1327469597087</v>
      </c>
      <c r="FK153" s="59">
        <f t="shared" si="156"/>
        <v>208.33496548935977</v>
      </c>
      <c r="FL153" s="15">
        <f>IF(ISNA(VLOOKUP(A153,'Données projet'!$A$217:$I$237,3,0)),0,VLOOKUP(A153,'Données projet'!$A$217:$I$237,3,0))</f>
        <v>14</v>
      </c>
      <c r="FM153" s="15">
        <f>IF(ISNA(VLOOKUP(A153,'Données projet'!$A$217:$I$237,4,0)),0,VLOOKUP(A153,'Données projet'!$A$217:$I$237,4,0))</f>
        <v>234.51</v>
      </c>
      <c r="FN153" s="16">
        <f>IF(ISNA(VLOOKUP(A153,'Données projet'!$A$217:$I$237,5,0)),0%,VLOOKUP(A153,'Données projet'!$A$217:$I$237,5,0)*VLOOKUP('Données projet'!$B$16,Paramètres!$A$1:$I$89,7,0))</f>
        <v>0.53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205.89943731537983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205.89943731537983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69.09450303707186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4.7800000000008822</v>
      </c>
      <c r="GA153" s="17">
        <f>FZ153*VLOOKUP('Données projet'!$B$17,Paramètres!$A$1:$I$89,3,0)*VLOOKUP('Données projet'!$B$17,Paramètres!$A$1:$I$89,5,0)</f>
        <v>2.2370400000004129</v>
      </c>
      <c r="GB153" s="13">
        <f t="shared" si="157"/>
        <v>0.9386934556823372</v>
      </c>
      <c r="GC153" s="20">
        <f t="shared" si="133"/>
        <v>5.5310691019807896</v>
      </c>
      <c r="GD153" s="59">
        <f t="shared" si="134"/>
        <v>295.54424690457762</v>
      </c>
      <c r="GE153" s="59">
        <f ca="1">AVERAGE(OFFSET($GD$3,0,0,'Données projet'!$E$17+1,1))-AVERAGE(OFFSET($H$3,0,0,'Données projet'!$E$17+1,1))</f>
        <v>337.47103484642059</v>
      </c>
      <c r="GF153" s="59">
        <f t="shared" si="158"/>
        <v>252.98767501756402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124.37706884415739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124.37706884415739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69.09450303707186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2.5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9.1666666666666661</v>
      </c>
      <c r="H154" s="66">
        <f t="shared" si="110"/>
        <v>220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69.11021138499072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369.00000000000011</v>
      </c>
      <c r="O154" s="13">
        <f>N154*VLOOKUP('Données projet'!$B$9,Paramètres!$A$1:$I$89,3,0)*VLOOKUP('Données projet'!$B$9,Paramètres!$A$1:$I$89,5,0)</f>
        <v>333.87120000000004</v>
      </c>
      <c r="P154" s="13">
        <f t="shared" si="141"/>
        <v>78.232360111376309</v>
      </c>
      <c r="Q154" s="20">
        <f t="shared" ref="Q154:Q203" si="162">(O154+P154)*0.475*44/12</f>
        <v>717.74703386064709</v>
      </c>
      <c r="R154" s="59">
        <f t="shared" si="109"/>
        <v>1007.8178089389464</v>
      </c>
      <c r="S154" s="59">
        <f ca="1">AVERAGE(OFFSET($R$3,0,0,'Données projet'!$E$9+1,1))-AVERAGE(OFFSET($H$3,0,0,'Données projet'!$E$9+1,1))</f>
        <v>441.35963046694803</v>
      </c>
      <c r="T154" s="59">
        <f t="shared" si="142"/>
        <v>620.99339242993983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0.9625430292213879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0.9625430292213879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69.11021138499072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213.00000000000003</v>
      </c>
      <c r="AJ154" s="13">
        <f>AI154*VLOOKUP('Données projet'!$B$10,Paramètres!$A$1:$I$89,3,0)*VLOOKUP('Données projet'!$B$10,Paramètres!$A$1:$I$89,5,0)</f>
        <v>186.07680000000005</v>
      </c>
      <c r="AK154" s="13">
        <f t="shared" ref="AK154:AK203" si="164">EXP(-1.0587+0.8836*LN(AJ154)+0.284)</f>
        <v>46.671538591528673</v>
      </c>
      <c r="AL154" s="20">
        <f t="shared" ref="AL154:AL203" si="165">(AJ154+AK154)*0.475*44/12</f>
        <v>405.37002304691242</v>
      </c>
      <c r="AM154" s="59">
        <f t="shared" si="113"/>
        <v>695.4407981252117</v>
      </c>
      <c r="AN154" s="59">
        <f ca="1">AVERAGE(OFFSET($AM$3,0,0,'Données projet'!$E$10+1,1))-AVERAGE(OFFSET($H$3,0,0,'Données projet'!$E$10+1,1))</f>
        <v>273.89085939326111</v>
      </c>
      <c r="AO154" s="59">
        <f t="shared" si="144"/>
        <v>266.46247641705179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9.0209502535082624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9.0209502535082624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69.11021138499072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8.7559999999999949</v>
      </c>
      <c r="BD154" s="12">
        <f>IF('Données projet'!$A$88&gt;35,BD153+BC154-BL153,IF(A154&lt;'Données projet'!$A$88,$BA$205^A154,IF(A154='Données projet'!$A$88,'Données projet'!$B$88,BD153+BC154-BL153)))</f>
        <v>520.22200000000021</v>
      </c>
      <c r="BE154" s="13">
        <f>BD154*VLOOKUP('Données projet'!$B$11,Paramètres!$A$1:$I$89,3,0)*VLOOKUP('Données projet'!$B$11,Paramètres!$A$1:$I$89,5,0)</f>
        <v>495.0432552000002</v>
      </c>
      <c r="BF154" s="13">
        <f t="shared" ref="BF154:BF203" si="167">EXP(-1.0587+0.8836*LN(BE154)+0.284)</f>
        <v>110.7997422834583</v>
      </c>
      <c r="BG154" s="20">
        <f t="shared" ref="BG154:BG203" si="168">(BE154+BF154)*0.475*44/12</f>
        <v>1055.1765539503567</v>
      </c>
      <c r="BH154" s="59">
        <f t="shared" si="116"/>
        <v>1345.2473290286559</v>
      </c>
      <c r="BI154" s="59">
        <f ca="1">AVERAGE(OFFSET($BH$3,0,0,'Données projet'!$E$11+1,1))-AVERAGE(OFFSET($H$3,0,0,'Données projet'!$E$11+1,1))</f>
        <v>674.33345465979289</v>
      </c>
      <c r="BJ154" s="59">
        <f t="shared" si="146"/>
        <v>206.09542990296671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109.59237666424636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109.59237666424636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69.11021138499072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8.7559999999999949</v>
      </c>
      <c r="BY154" s="12">
        <f>IF('Données projet'!$A$114&gt;35,BY153+BX154-CG153,IF(A154&lt;'Données projet'!$A$114,$BV$205^A154,IF(A154='Données projet'!$A$114,'Données projet'!$B$114,BY153+BX154-CG153)))</f>
        <v>520.22200000000021</v>
      </c>
      <c r="BZ154" s="13">
        <f>BY154*VLOOKUP('Données projet'!$B$12,Paramètres!$A$1:$I$89,3,0)*VLOOKUP('Données projet'!$B$12,Paramètres!$A$1:$I$89,5,0)</f>
        <v>592.42881360000024</v>
      </c>
      <c r="CA154" s="13">
        <f t="shared" ref="CA154:CA203" si="170">EXP(-1.0587+0.8836*LN(BZ154)+0.284)</f>
        <v>129.85341848328247</v>
      </c>
      <c r="CB154" s="20">
        <f t="shared" ref="CB154:CB203" si="171">(BZ154+CA154)*0.475*44/12</f>
        <v>1257.9748875450507</v>
      </c>
      <c r="CC154" s="59">
        <f t="shared" si="119"/>
        <v>1548.0456626233499</v>
      </c>
      <c r="CD154" s="59">
        <f ca="1">AVERAGE(OFFSET($CC$3,0,0,'Données projet'!$E$12+1,1))-AVERAGE(OFFSET($H$3,0,0,'Données projet'!$E$12+1,1))</f>
        <v>792.99561449396947</v>
      </c>
      <c r="CE154" s="59">
        <f t="shared" si="148"/>
        <v>236.67982295656702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131.15153272934398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131.15153272934398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69.11021138499072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8.7559999999999949</v>
      </c>
      <c r="CT154" s="12">
        <f>IF('Données projet'!$A$140&gt;35,CT153+CS154-DB153,IF(A154&lt;'Données projet'!$A$140,$CQ$205^A154,IF(A154='Données projet'!$A$140,'Données projet'!$B$140,CT153+CS154-DB153)))</f>
        <v>520.22200000000021</v>
      </c>
      <c r="CU154" s="17">
        <f>CT154*VLOOKUP('Données projet'!$B$13,Paramètres!$A$1:$I$89,3,0)*VLOOKUP('Données projet'!$B$13,Paramètres!$A$1:$I$89,5,0)</f>
        <v>568.08242400000017</v>
      </c>
      <c r="CV154" s="13">
        <f t="shared" ref="CV154:CV203" si="173">EXP(-1.0587+0.8836*LN(CU154)+0.284)</f>
        <v>125.12668421946067</v>
      </c>
      <c r="CW154" s="20">
        <f t="shared" ref="CW154:CW203" si="174">(CU154+CV154)*0.475*44/12</f>
        <v>1207.3391968155609</v>
      </c>
      <c r="CX154" s="59">
        <f t="shared" si="122"/>
        <v>1497.4099718938601</v>
      </c>
      <c r="CY154" s="59">
        <f ca="1">AVERAGE(OFFSET($CX$3,0,0,'Données projet'!$E$13+1,1))-AVERAGE(OFFSET($H$3,0,0,'Données projet'!$E$13+1,1))</f>
        <v>763.36868301262712</v>
      </c>
      <c r="CZ154" s="59">
        <f t="shared" si="150"/>
        <v>229.04531240965548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125.76174371306959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125.76174371306959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69.11021138499072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259.99999999999983</v>
      </c>
      <c r="DP154" s="17">
        <f>DO154*VLOOKUP('Données projet'!$B$14,Paramètres!$A$1:$I$89,3,0)*VLOOKUP('Données projet'!$B$14,Paramètres!$A$1:$I$89,5,0)</f>
        <v>227.13599999999985</v>
      </c>
      <c r="DQ154" s="13">
        <f t="shared" ref="DQ154:DQ203" si="176">EXP(-1.0587+0.8836*LN(DP154)+0.284)</f>
        <v>55.662966886685133</v>
      </c>
      <c r="DR154" s="20">
        <f t="shared" ref="DR154:DR203" si="177">(DP154+DQ154)*0.475*44/12</f>
        <v>492.5415339943097</v>
      </c>
      <c r="DS154" s="59">
        <f t="shared" si="125"/>
        <v>782.61230907260892</v>
      </c>
      <c r="DT154" s="59">
        <f ca="1">AVERAGE(OFFSET($DS$3,0,0,'Données projet'!$E$14+1,1))-AVERAGE(OFFSET($H$3,0,0,'Données projet'!$E$14+1,1))</f>
        <v>396.6970447595329</v>
      </c>
      <c r="DU154" s="59">
        <f t="shared" si="152"/>
        <v>369.61271293069467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23.302518551847278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23.302518551847278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69.11021138499072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243</v>
      </c>
      <c r="EK154" s="17">
        <f>EJ154*VLOOKUP('Données projet'!$B$15,Paramètres!$A$1:$I$89,3,0)*VLOOKUP('Données projet'!$B$15,Paramètres!$A$1:$I$89,5,0)</f>
        <v>253.98360000000002</v>
      </c>
      <c r="EL154" s="13">
        <f t="shared" ref="EL154:EL203" si="179">EXP(-1.0587+0.8836*LN(EK154)+0.284)</f>
        <v>61.438182405444294</v>
      </c>
      <c r="EM154" s="20">
        <f t="shared" ref="EM154:EM203" si="180">(EK154+EL154)*0.475*44/12</f>
        <v>549.35960435614891</v>
      </c>
      <c r="EN154" s="59">
        <f t="shared" si="128"/>
        <v>839.43037943444824</v>
      </c>
      <c r="EO154" s="59">
        <f ca="1">AVERAGE(OFFSET($EN$3,0,0,'Données projet'!$E$15+1,1))-AVERAGE(OFFSET($H$3,0,0,'Données projet'!$E$15+1,1))</f>
        <v>431.09356354216391</v>
      </c>
      <c r="EP154" s="59">
        <f t="shared" si="154"/>
        <v>386.91437941921049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24.462810994209303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24.462810994209303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69.11021138499072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-1.216666666666659</v>
      </c>
      <c r="FE154" s="12">
        <f>IF('Données projet'!$A$218&gt;35,FE153+FD154-FM153,IF(A154&lt;'Données projet'!$A$218,$FB$205^A154,IF(A154='Données projet'!$A$218,'Données projet'!$B$218,FE153+FD154-FM153)))</f>
        <v>437.40333333333319</v>
      </c>
      <c r="FF154" s="17">
        <f>FE154*VLOOKUP('Données projet'!$B$16,Paramètres!$A$1:$I$89,3,0)*VLOOKUP('Données projet'!$B$16,Paramètres!$A$1:$I$89,5,0)</f>
        <v>293.41015599999992</v>
      </c>
      <c r="FG154" s="13">
        <f t="shared" ref="FG154:FG203" si="182">EXP(-1.0587+0.8836*LN(FF154)+0.284)</f>
        <v>69.793198316756261</v>
      </c>
      <c r="FH154" s="20">
        <f t="shared" ref="FH154:FH203" si="183">(FF154+FG154)*0.475*44/12</f>
        <v>632.57917543501696</v>
      </c>
      <c r="FI154" s="59">
        <f t="shared" si="131"/>
        <v>922.6499505133163</v>
      </c>
      <c r="FJ154" s="59">
        <f ca="1">AVERAGE(OFFSET($FI$3,0,0,'Données projet'!$E$16+1,1))-AVERAGE(OFFSET($H$3,0,0,'Données projet'!$E$16+1,1))</f>
        <v>552.1327469597087</v>
      </c>
      <c r="FK154" s="59">
        <f t="shared" si="156"/>
        <v>208.33496548935977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201.86187493588139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201.86187493588139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69.11021138499072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4.7800000000008822</v>
      </c>
      <c r="GA154" s="17">
        <f>FZ154*VLOOKUP('Données projet'!$B$17,Paramètres!$A$1:$I$89,3,0)*VLOOKUP('Données projet'!$B$17,Paramètres!$A$1:$I$89,5,0)</f>
        <v>2.2370400000004129</v>
      </c>
      <c r="GB154" s="13">
        <f t="shared" ref="GB154:GB203" si="185">EXP(-1.0587+0.8836*LN(GA154)+0.284)</f>
        <v>0.9386934556823372</v>
      </c>
      <c r="GC154" s="20">
        <f t="shared" ref="GC154:GC203" si="186">(GA154+GB154)*0.475*44/12</f>
        <v>5.5310691019807896</v>
      </c>
      <c r="GD154" s="59">
        <f t="shared" si="134"/>
        <v>295.60184418028007</v>
      </c>
      <c r="GE154" s="59">
        <f ca="1">AVERAGE(OFFSET($GD$3,0,0,'Données projet'!$E$17+1,1))-AVERAGE(OFFSET($H$3,0,0,'Données projet'!$E$17+1,1))</f>
        <v>337.47103484642059</v>
      </c>
      <c r="GF154" s="59">
        <f t="shared" si="158"/>
        <v>252.98767501756402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121.93811038664465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121.93811038664465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69.11021138499072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2.5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9.1666666666666661</v>
      </c>
      <c r="H155" s="66">
        <f t="shared" si="110"/>
        <v>220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69.125647228191809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369.00000000000011</v>
      </c>
      <c r="O155" s="13">
        <f>N155*VLOOKUP('Données projet'!$B$9,Paramètres!$A$1:$I$89,3,0)*VLOOKUP('Données projet'!$B$9,Paramètres!$A$1:$I$89,5,0)</f>
        <v>333.87120000000004</v>
      </c>
      <c r="P155" s="13">
        <f t="shared" si="141"/>
        <v>78.232360111376309</v>
      </c>
      <c r="Q155" s="20">
        <f t="shared" si="162"/>
        <v>717.74703386064709</v>
      </c>
      <c r="R155" s="59">
        <f t="shared" si="109"/>
        <v>1007.8744070306836</v>
      </c>
      <c r="S155" s="59">
        <f ca="1">AVERAGE(OFFSET($R$3,0,0,'Données projet'!$E$9+1,1))-AVERAGE(OFFSET($H$3,0,0,'Données projet'!$E$9+1,1))</f>
        <v>441.35963046694803</v>
      </c>
      <c r="T155" s="59">
        <f t="shared" si="142"/>
        <v>620.99339242993983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0.94366814751163364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0.94366814751163364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69.125647228191809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213.00000000000003</v>
      </c>
      <c r="AJ155" s="13">
        <f>AI155*VLOOKUP('Données projet'!$B$10,Paramètres!$A$1:$I$89,3,0)*VLOOKUP('Données projet'!$B$10,Paramètres!$A$1:$I$89,5,0)</f>
        <v>186.07680000000005</v>
      </c>
      <c r="AK155" s="13">
        <f t="shared" si="164"/>
        <v>46.671538591528673</v>
      </c>
      <c r="AL155" s="20">
        <f t="shared" si="165"/>
        <v>405.37002304691242</v>
      </c>
      <c r="AM155" s="59">
        <f t="shared" si="113"/>
        <v>695.49739621694903</v>
      </c>
      <c r="AN155" s="59">
        <f ca="1">AVERAGE(OFFSET($AM$3,0,0,'Données projet'!$E$10+1,1))-AVERAGE(OFFSET($H$3,0,0,'Données projet'!$E$10+1,1))</f>
        <v>273.89085939326111</v>
      </c>
      <c r="AO155" s="59">
        <f t="shared" si="144"/>
        <v>266.46247641705179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8.8440549212733188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8.8440549212733188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69.125647228191809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8.7559999999999949</v>
      </c>
      <c r="BD155" s="12">
        <f>IF('Données projet'!$A$88&gt;35,BD154+BC155-BL154,IF(A155&lt;'Données projet'!$A$88,$BA$205^A155,IF(A155='Données projet'!$A$88,'Données projet'!$B$88,BD154+BC155-BL154)))</f>
        <v>528.97800000000018</v>
      </c>
      <c r="BE155" s="13">
        <f>BD155*VLOOKUP('Données projet'!$B$11,Paramètres!$A$1:$I$89,3,0)*VLOOKUP('Données projet'!$B$11,Paramètres!$A$1:$I$89,5,0)</f>
        <v>503.3754648000002</v>
      </c>
      <c r="BF155" s="13">
        <f t="shared" si="167"/>
        <v>112.44596467615034</v>
      </c>
      <c r="BG155" s="20">
        <f t="shared" si="168"/>
        <v>1072.555656337629</v>
      </c>
      <c r="BH155" s="59">
        <f t="shared" si="116"/>
        <v>1362.6830295076657</v>
      </c>
      <c r="BI155" s="59">
        <f ca="1">AVERAGE(OFFSET($BH$3,0,0,'Données projet'!$E$11+1,1))-AVERAGE(OFFSET($H$3,0,0,'Données projet'!$E$11+1,1))</f>
        <v>674.33345465979289</v>
      </c>
      <c r="BJ155" s="59">
        <f t="shared" si="146"/>
        <v>206.09542990296671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107.44333700260988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107.44333700260988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69.125647228191809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8.7559999999999949</v>
      </c>
      <c r="BY155" s="12">
        <f>IF('Données projet'!$A$114&gt;35,BY154+BX155-CG154,IF(A155&lt;'Données projet'!$A$114,$BV$205^A155,IF(A155='Données projet'!$A$114,'Données projet'!$B$114,BY154+BX155-CG154)))</f>
        <v>528.97800000000018</v>
      </c>
      <c r="BZ155" s="13">
        <f>BY155*VLOOKUP('Données projet'!$B$12,Paramètres!$A$1:$I$89,3,0)*VLOOKUP('Données projet'!$B$12,Paramètres!$A$1:$I$89,5,0)</f>
        <v>602.40014640000027</v>
      </c>
      <c r="CA155" s="13">
        <f t="shared" si="170"/>
        <v>131.78273348771552</v>
      </c>
      <c r="CB155" s="20">
        <f t="shared" si="171"/>
        <v>1278.7018491377714</v>
      </c>
      <c r="CC155" s="59">
        <f t="shared" si="119"/>
        <v>1568.8292223078081</v>
      </c>
      <c r="CD155" s="59">
        <f ca="1">AVERAGE(OFFSET($CC$3,0,0,'Données projet'!$E$12+1,1))-AVERAGE(OFFSET($H$3,0,0,'Données projet'!$E$12+1,1))</f>
        <v>792.99561449396947</v>
      </c>
      <c r="CE155" s="59">
        <f t="shared" si="148"/>
        <v>236.67982295656702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128.5797311670577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128.5797311670577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69.125647228191809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8.7559999999999949</v>
      </c>
      <c r="CT155" s="12">
        <f>IF('Données projet'!$A$140&gt;35,CT154+CS155-DB154,IF(A155&lt;'Données projet'!$A$140,$CQ$205^A155,IF(A155='Données projet'!$A$140,'Données projet'!$B$140,CT154+CS155-DB154)))</f>
        <v>528.97800000000018</v>
      </c>
      <c r="CU155" s="17">
        <f>CT155*VLOOKUP('Données projet'!$B$13,Paramètres!$A$1:$I$89,3,0)*VLOOKUP('Données projet'!$B$13,Paramètres!$A$1:$I$89,5,0)</f>
        <v>577.64397600000018</v>
      </c>
      <c r="CV155" s="13">
        <f t="shared" si="173"/>
        <v>126.98577112020845</v>
      </c>
      <c r="CW155" s="20">
        <f t="shared" si="174"/>
        <v>1227.2301429010301</v>
      </c>
      <c r="CX155" s="59">
        <f t="shared" si="122"/>
        <v>1517.3575160710668</v>
      </c>
      <c r="CY155" s="59">
        <f ca="1">AVERAGE(OFFSET($CX$3,0,0,'Données projet'!$E$13+1,1))-AVERAGE(OFFSET($H$3,0,0,'Données projet'!$E$13+1,1))</f>
        <v>763.36868301262712</v>
      </c>
      <c r="CZ155" s="59">
        <f t="shared" si="150"/>
        <v>229.04531240965548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123.29563262594577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123.29563262594577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69.125647228191809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259.99999999999983</v>
      </c>
      <c r="DP155" s="17">
        <f>DO155*VLOOKUP('Données projet'!$B$14,Paramètres!$A$1:$I$89,3,0)*VLOOKUP('Données projet'!$B$14,Paramètres!$A$1:$I$89,5,0)</f>
        <v>227.13599999999985</v>
      </c>
      <c r="DQ155" s="13">
        <f t="shared" si="176"/>
        <v>55.662966886685133</v>
      </c>
      <c r="DR155" s="20">
        <f t="shared" si="177"/>
        <v>492.5415339943097</v>
      </c>
      <c r="DS155" s="59">
        <f t="shared" si="125"/>
        <v>782.66890716434636</v>
      </c>
      <c r="DT155" s="59">
        <f ca="1">AVERAGE(OFFSET($DS$3,0,0,'Données projet'!$E$14+1,1))-AVERAGE(OFFSET($H$3,0,0,'Données projet'!$E$14+1,1))</f>
        <v>396.6970447595329</v>
      </c>
      <c r="DU155" s="59">
        <f t="shared" si="152"/>
        <v>369.61271293069467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22.84557037617844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22.84557037617844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69.125647228191809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243</v>
      </c>
      <c r="EK155" s="17">
        <f>EJ155*VLOOKUP('Données projet'!$B$15,Paramètres!$A$1:$I$89,3,0)*VLOOKUP('Données projet'!$B$15,Paramètres!$A$1:$I$89,5,0)</f>
        <v>253.98360000000002</v>
      </c>
      <c r="EL155" s="13">
        <f t="shared" si="179"/>
        <v>61.438182405444294</v>
      </c>
      <c r="EM155" s="20">
        <f t="shared" si="180"/>
        <v>549.35960435614891</v>
      </c>
      <c r="EN155" s="59">
        <f t="shared" si="128"/>
        <v>839.48697752618546</v>
      </c>
      <c r="EO155" s="59">
        <f ca="1">AVERAGE(OFFSET($EN$3,0,0,'Données projet'!$E$15+1,1))-AVERAGE(OFFSET($H$3,0,0,'Données projet'!$E$15+1,1))</f>
        <v>431.09356354216391</v>
      </c>
      <c r="EP155" s="59">
        <f t="shared" si="154"/>
        <v>386.91437941921049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23.983110191454255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23.983110191454255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69.125647228191809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-1.216666666666659</v>
      </c>
      <c r="FE155" s="12">
        <f>IF('Données projet'!$A$218&gt;35,FE154+FD155-FM154,IF(A155&lt;'Données projet'!$A$218,$FB$205^A155,IF(A155='Données projet'!$A$218,'Données projet'!$B$218,FE154+FD155-FM154)))</f>
        <v>436.18666666666655</v>
      </c>
      <c r="FF155" s="17">
        <f>FE155*VLOOKUP('Données projet'!$B$16,Paramètres!$A$1:$I$89,3,0)*VLOOKUP('Données projet'!$B$16,Paramètres!$A$1:$I$89,5,0)</f>
        <v>292.59401599999995</v>
      </c>
      <c r="FG155" s="13">
        <f t="shared" si="182"/>
        <v>69.621633313408822</v>
      </c>
      <c r="FH155" s="20">
        <f t="shared" si="183"/>
        <v>630.85892255418696</v>
      </c>
      <c r="FI155" s="59">
        <f t="shared" si="131"/>
        <v>920.98629572422351</v>
      </c>
      <c r="FJ155" s="59">
        <f ca="1">AVERAGE(OFFSET($FI$3,0,0,'Données projet'!$E$16+1,1))-AVERAGE(OFFSET($H$3,0,0,'Données projet'!$E$16+1,1))</f>
        <v>552.1327469597087</v>
      </c>
      <c r="FK155" s="59">
        <f t="shared" si="156"/>
        <v>208.33496548935977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197.90348669197502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197.90348669197502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69.125647228191809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4.7800000000008822</v>
      </c>
      <c r="GA155" s="17">
        <f>FZ155*VLOOKUP('Données projet'!$B$17,Paramètres!$A$1:$I$89,3,0)*VLOOKUP('Données projet'!$B$17,Paramètres!$A$1:$I$89,5,0)</f>
        <v>2.2370400000004129</v>
      </c>
      <c r="GB155" s="13">
        <f t="shared" si="185"/>
        <v>0.9386934556823372</v>
      </c>
      <c r="GC155" s="20">
        <f t="shared" si="186"/>
        <v>5.5310691019807896</v>
      </c>
      <c r="GD155" s="59">
        <f t="shared" si="134"/>
        <v>295.6584422720174</v>
      </c>
      <c r="GE155" s="59">
        <f ca="1">AVERAGE(OFFSET($GD$3,0,0,'Données projet'!$E$17+1,1))-AVERAGE(OFFSET($H$3,0,0,'Données projet'!$E$17+1,1))</f>
        <v>337.47103484642059</v>
      </c>
      <c r="GF155" s="59">
        <f t="shared" si="158"/>
        <v>252.98767501756402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119.54697841686597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119.54697841686597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69.125647228191809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2.5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9.1666666666666661</v>
      </c>
      <c r="H156" s="66">
        <f t="shared" si="110"/>
        <v>220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69.14081529402273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369.00000000000011</v>
      </c>
      <c r="O156" s="13">
        <f>N156*VLOOKUP('Données projet'!$B$9,Paramètres!$A$1:$I$89,3,0)*VLOOKUP('Données projet'!$B$9,Paramètres!$A$1:$I$89,5,0)</f>
        <v>333.87120000000004</v>
      </c>
      <c r="P156" s="13">
        <f t="shared" si="141"/>
        <v>78.232360111376309</v>
      </c>
      <c r="Q156" s="20">
        <f t="shared" si="162"/>
        <v>717.74703386064709</v>
      </c>
      <c r="R156" s="59">
        <f t="shared" si="109"/>
        <v>1007.9300232720637</v>
      </c>
      <c r="S156" s="59">
        <f ca="1">AVERAGE(OFFSET($R$3,0,0,'Données projet'!$E$9+1,1))-AVERAGE(OFFSET($H$3,0,0,'Données projet'!$E$9+1,1))</f>
        <v>441.35963046694803</v>
      </c>
      <c r="T156" s="59">
        <f t="shared" si="142"/>
        <v>620.99339242993983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0.92516339071966658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0.92516339071966658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69.14081529402273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213.00000000000003</v>
      </c>
      <c r="AJ156" s="13">
        <f>AI156*VLOOKUP('Données projet'!$B$10,Paramètres!$A$1:$I$89,3,0)*VLOOKUP('Données projet'!$B$10,Paramètres!$A$1:$I$89,5,0)</f>
        <v>186.07680000000005</v>
      </c>
      <c r="AK156" s="13">
        <f t="shared" si="164"/>
        <v>46.671538591528673</v>
      </c>
      <c r="AL156" s="20">
        <f t="shared" si="165"/>
        <v>405.37002304691242</v>
      </c>
      <c r="AM156" s="59">
        <f t="shared" si="113"/>
        <v>695.55301245832902</v>
      </c>
      <c r="AN156" s="59">
        <f ca="1">AVERAGE(OFFSET($AM$3,0,0,'Données projet'!$E$10+1,1))-AVERAGE(OFFSET($H$3,0,0,'Données projet'!$E$10+1,1))</f>
        <v>273.89085939326111</v>
      </c>
      <c r="AO156" s="59">
        <f t="shared" si="144"/>
        <v>266.46247641705179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8.6706283986080042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8.6706283986080042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69.14081529402273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8.7559999999999949</v>
      </c>
      <c r="BD156" s="12">
        <f>IF('Données projet'!$A$88&gt;35,BD155+BC156-BL155,IF(A156&lt;'Données projet'!$A$88,$BA$205^A156,IF(A156='Données projet'!$A$88,'Données projet'!$B$88,BD155+BC156-BL155)))</f>
        <v>537.73400000000015</v>
      </c>
      <c r="BE156" s="13">
        <f>BD156*VLOOKUP('Données projet'!$B$11,Paramètres!$A$1:$I$89,3,0)*VLOOKUP('Données projet'!$B$11,Paramètres!$A$1:$I$89,5,0)</f>
        <v>511.70767440000009</v>
      </c>
      <c r="BF156" s="13">
        <f t="shared" si="167"/>
        <v>114.08901814152235</v>
      </c>
      <c r="BG156" s="20">
        <f t="shared" si="168"/>
        <v>1089.9292395098182</v>
      </c>
      <c r="BH156" s="59">
        <f t="shared" si="116"/>
        <v>1380.1122289212349</v>
      </c>
      <c r="BI156" s="59">
        <f ca="1">AVERAGE(OFFSET($BH$3,0,0,'Données projet'!$E$11+1,1))-AVERAGE(OFFSET($H$3,0,0,'Données projet'!$E$11+1,1))</f>
        <v>674.33345465979289</v>
      </c>
      <c r="BJ156" s="59">
        <f t="shared" si="146"/>
        <v>206.09542990296671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105.33643869795333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105.33643869795333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69.14081529402273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8.7559999999999949</v>
      </c>
      <c r="BY156" s="12">
        <f>IF('Données projet'!$A$114&gt;35,BY155+BX156-CG155,IF(A156&lt;'Données projet'!$A$114,$BV$205^A156,IF(A156='Données projet'!$A$114,'Données projet'!$B$114,BY155+BX156-CG155)))</f>
        <v>537.73400000000015</v>
      </c>
      <c r="BZ156" s="13">
        <f>BY156*VLOOKUP('Données projet'!$B$12,Paramètres!$A$1:$I$89,3,0)*VLOOKUP('Données projet'!$B$12,Paramètres!$A$1:$I$89,5,0)</f>
        <v>612.37147920000018</v>
      </c>
      <c r="CA156" s="13">
        <f t="shared" si="170"/>
        <v>133.7083346202844</v>
      </c>
      <c r="CB156" s="20">
        <f t="shared" si="171"/>
        <v>1299.4223424036622</v>
      </c>
      <c r="CC156" s="59">
        <f t="shared" si="119"/>
        <v>1589.6053318150789</v>
      </c>
      <c r="CD156" s="59">
        <f ca="1">AVERAGE(OFFSET($CC$3,0,0,'Données projet'!$E$12+1,1))-AVERAGE(OFFSET($H$3,0,0,'Données projet'!$E$12+1,1))</f>
        <v>792.99561449396947</v>
      </c>
      <c r="CE156" s="59">
        <f t="shared" si="148"/>
        <v>236.67982295656702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126.0583610647638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126.0583610647638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69.14081529402273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8.7559999999999949</v>
      </c>
      <c r="CT156" s="12">
        <f>IF('Données projet'!$A$140&gt;35,CT155+CS156-DB155,IF(A156&lt;'Données projet'!$A$140,$CQ$205^A156,IF(A156='Données projet'!$A$140,'Données projet'!$B$140,CT155+CS156-DB155)))</f>
        <v>537.73400000000015</v>
      </c>
      <c r="CU156" s="17">
        <f>CT156*VLOOKUP('Données projet'!$B$13,Paramètres!$A$1:$I$89,3,0)*VLOOKUP('Données projet'!$B$13,Paramètres!$A$1:$I$89,5,0)</f>
        <v>587.20552800000019</v>
      </c>
      <c r="CV156" s="13">
        <f t="shared" si="173"/>
        <v>128.84127933602468</v>
      </c>
      <c r="CW156" s="20">
        <f t="shared" si="174"/>
        <v>1247.1148561102434</v>
      </c>
      <c r="CX156" s="59">
        <f t="shared" si="122"/>
        <v>1537.2978455216601</v>
      </c>
      <c r="CY156" s="59">
        <f ca="1">AVERAGE(OFFSET($CX$3,0,0,'Données projet'!$E$13+1,1))-AVERAGE(OFFSET($H$3,0,0,'Données projet'!$E$13+1,1))</f>
        <v>763.36868301262712</v>
      </c>
      <c r="CZ156" s="59">
        <f t="shared" si="150"/>
        <v>229.04531240965548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120.87788047306121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120.87788047306121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69.14081529402273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259.99999999999983</v>
      </c>
      <c r="DP156" s="17">
        <f>DO156*VLOOKUP('Données projet'!$B$14,Paramètres!$A$1:$I$89,3,0)*VLOOKUP('Données projet'!$B$14,Paramètres!$A$1:$I$89,5,0)</f>
        <v>227.13599999999985</v>
      </c>
      <c r="DQ156" s="13">
        <f t="shared" si="176"/>
        <v>55.662966886685133</v>
      </c>
      <c r="DR156" s="20">
        <f t="shared" si="177"/>
        <v>492.5415339943097</v>
      </c>
      <c r="DS156" s="59">
        <f t="shared" si="125"/>
        <v>782.72452340572636</v>
      </c>
      <c r="DT156" s="59">
        <f ca="1">AVERAGE(OFFSET($DS$3,0,0,'Données projet'!$E$14+1,1))-AVERAGE(OFFSET($H$3,0,0,'Données projet'!$E$14+1,1))</f>
        <v>396.6970447595329</v>
      </c>
      <c r="DU156" s="59">
        <f t="shared" si="152"/>
        <v>369.61271293069467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22.397582675523601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22.397582675523601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69.14081529402273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243</v>
      </c>
      <c r="EK156" s="17">
        <f>EJ156*VLOOKUP('Données projet'!$B$15,Paramètres!$A$1:$I$89,3,0)*VLOOKUP('Données projet'!$B$15,Paramètres!$A$1:$I$89,5,0)</f>
        <v>253.98360000000002</v>
      </c>
      <c r="EL156" s="13">
        <f t="shared" si="179"/>
        <v>61.438182405444294</v>
      </c>
      <c r="EM156" s="20">
        <f t="shared" si="180"/>
        <v>549.35960435614891</v>
      </c>
      <c r="EN156" s="59">
        <f t="shared" si="128"/>
        <v>839.54259376756556</v>
      </c>
      <c r="EO156" s="59">
        <f ca="1">AVERAGE(OFFSET($EN$3,0,0,'Données projet'!$E$15+1,1))-AVERAGE(OFFSET($H$3,0,0,'Données projet'!$E$15+1,1))</f>
        <v>431.09356354216391</v>
      </c>
      <c r="EP156" s="59">
        <f t="shared" si="154"/>
        <v>386.91437941921049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23.512816028852633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23.512816028852633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69.14081529402273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>
        <f>VLOOKUP(A156,'Données projet'!$A$217:$I$237,2,0)</f>
        <v>434.97</v>
      </c>
      <c r="FC156" s="12">
        <f>VLOOKUP(A156,'Données projet'!$A$217:$I$237,9,0)</f>
        <v>-1.216666666666659</v>
      </c>
      <c r="FD156" s="12">
        <f t="array" ref="FD156">INDEX(FC:FC,MIN(IF(ISNUMBER(FC156:FC352),ROW(FC156:FC352),"")))</f>
        <v>-1.216666666666659</v>
      </c>
      <c r="FE156" s="12">
        <f>IF('Données projet'!$A$218&gt;35,FE155+FD156-FM155,IF(A156&lt;'Données projet'!$A$218,$FB$205^A156,IF(A156='Données projet'!$A$218,'Données projet'!$B$218,FE155+FD156-FM155)))</f>
        <v>434.96999999999991</v>
      </c>
      <c r="FF156" s="17">
        <f>FE156*VLOOKUP('Données projet'!$B$16,Paramètres!$A$1:$I$89,3,0)*VLOOKUP('Données projet'!$B$16,Paramètres!$A$1:$I$89,5,0)</f>
        <v>291.77787599999994</v>
      </c>
      <c r="FG156" s="13">
        <f t="shared" si="182"/>
        <v>69.450012597643408</v>
      </c>
      <c r="FH156" s="20">
        <f t="shared" si="183"/>
        <v>629.13857264089552</v>
      </c>
      <c r="FI156" s="59">
        <f t="shared" si="131"/>
        <v>919.32156205231217</v>
      </c>
      <c r="FJ156" s="59">
        <f ca="1">AVERAGE(OFFSET($FI$3,0,0,'Données projet'!$E$16+1,1))-AVERAGE(OFFSET($H$3,0,0,'Données projet'!$E$16+1,1))</f>
        <v>552.1327469597087</v>
      </c>
      <c r="FK156" s="59">
        <f t="shared" si="156"/>
        <v>208.33496548935977</v>
      </c>
      <c r="FL156" s="15">
        <f>IF(ISNA(VLOOKUP(A156,'Données projet'!$A$217:$I$237,3,0)),0,VLOOKUP(A156,'Données projet'!$A$217:$I$237,3,0))</f>
        <v>15</v>
      </c>
      <c r="FM156" s="15">
        <f>IF(ISNA(VLOOKUP(A156,'Données projet'!$A$217:$I$237,4,0)),0,VLOOKUP(A156,'Données projet'!$A$217:$I$237,4,0))</f>
        <v>141.22</v>
      </c>
      <c r="FN156" s="16">
        <f>IF(ISNA(VLOOKUP(A156,'Données projet'!$A$217:$I$237,5,0)),0%,VLOOKUP(A156,'Données projet'!$A$217:$I$237,5,0)*VLOOKUP('Données projet'!$B$16,Paramètres!$A$1:$I$89,7,0))</f>
        <v>0.53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249.52518112346331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249.52518112346331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69.14081529402273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4.7800000000008822</v>
      </c>
      <c r="GA156" s="17">
        <f>FZ156*VLOOKUP('Données projet'!$B$17,Paramètres!$A$1:$I$89,3,0)*VLOOKUP('Données projet'!$B$17,Paramètres!$A$1:$I$89,5,0)</f>
        <v>2.2370400000004129</v>
      </c>
      <c r="GB156" s="13">
        <f t="shared" si="185"/>
        <v>0.9386934556823372</v>
      </c>
      <c r="GC156" s="20">
        <f t="shared" si="186"/>
        <v>5.5310691019807896</v>
      </c>
      <c r="GD156" s="59">
        <f t="shared" si="134"/>
        <v>295.71405851339745</v>
      </c>
      <c r="GE156" s="59">
        <f ca="1">AVERAGE(OFFSET($GD$3,0,0,'Données projet'!$E$17+1,1))-AVERAGE(OFFSET($H$3,0,0,'Données projet'!$E$17+1,1))</f>
        <v>337.47103484642059</v>
      </c>
      <c r="GF156" s="59">
        <f t="shared" si="158"/>
        <v>252.98767501756402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117.20273508656815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117.20273508656815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69.14081529402273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2.5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9.1666666666666661</v>
      </c>
      <c r="H157" s="66">
        <f t="shared" si="110"/>
        <v>220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69.155720227822201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369.00000000000011</v>
      </c>
      <c r="O157" s="13">
        <f>N157*VLOOKUP('Données projet'!$B$9,Paramètres!$A$1:$I$89,3,0)*VLOOKUP('Données projet'!$B$9,Paramètres!$A$1:$I$89,5,0)</f>
        <v>333.87120000000004</v>
      </c>
      <c r="P157" s="13">
        <f t="shared" si="141"/>
        <v>78.232360111376309</v>
      </c>
      <c r="Q157" s="20">
        <f t="shared" si="162"/>
        <v>717.74703386064709</v>
      </c>
      <c r="R157" s="59">
        <f t="shared" si="109"/>
        <v>1007.9846746959952</v>
      </c>
      <c r="S157" s="59">
        <f ca="1">AVERAGE(OFFSET($R$3,0,0,'Données projet'!$E$9+1,1))-AVERAGE(OFFSET($H$3,0,0,'Données projet'!$E$9+1,1))</f>
        <v>441.35963046694803</v>
      </c>
      <c r="T157" s="59">
        <f t="shared" si="142"/>
        <v>620.99339242993983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0.90702150092160283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0.90702150092160283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69.155720227822201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213.00000000000003</v>
      </c>
      <c r="AJ157" s="13">
        <f>AI157*VLOOKUP('Données projet'!$B$10,Paramètres!$A$1:$I$89,3,0)*VLOOKUP('Données projet'!$B$10,Paramètres!$A$1:$I$89,5,0)</f>
        <v>186.07680000000005</v>
      </c>
      <c r="AK157" s="13">
        <f t="shared" si="164"/>
        <v>46.671538591528673</v>
      </c>
      <c r="AL157" s="20">
        <f t="shared" si="165"/>
        <v>405.37002304691242</v>
      </c>
      <c r="AM157" s="59">
        <f t="shared" si="113"/>
        <v>695.60766388226045</v>
      </c>
      <c r="AN157" s="59">
        <f ca="1">AVERAGE(OFFSET($AM$3,0,0,'Données projet'!$E$10+1,1))-AVERAGE(OFFSET($H$3,0,0,'Données projet'!$E$10+1,1))</f>
        <v>273.89085939326111</v>
      </c>
      <c r="AO157" s="59">
        <f t="shared" si="144"/>
        <v>266.46247641705179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8.5006026642724226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8.5006026642724226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69.155720227822201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8.7559999999999949</v>
      </c>
      <c r="BC157" s="12">
        <f t="array" ref="BC157">INDEX(BB:BB,MIN(IF(ISNUMBER(BB157:BB353),ROW(BB157:BB353),"")))</f>
        <v>8.7559999999999949</v>
      </c>
      <c r="BD157" s="12">
        <f>IF('Données projet'!$A$88&gt;35,BD156+BC157-BL156,IF(A157&lt;'Données projet'!$A$88,$BA$205^A157,IF(A157='Données projet'!$A$88,'Données projet'!$B$88,BD156+BC157-BL156)))</f>
        <v>546.49000000000012</v>
      </c>
      <c r="BE157" s="13">
        <f>BD157*VLOOKUP('Données projet'!$B$11,Paramètres!$A$1:$I$89,3,0)*VLOOKUP('Données projet'!$B$11,Paramètres!$A$1:$I$89,5,0)</f>
        <v>520.03988400000014</v>
      </c>
      <c r="BF157" s="13">
        <f t="shared" si="167"/>
        <v>115.72896023649142</v>
      </c>
      <c r="BG157" s="20">
        <f t="shared" si="168"/>
        <v>1107.2974037118893</v>
      </c>
      <c r="BH157" s="59">
        <f t="shared" si="116"/>
        <v>1397.5350445472372</v>
      </c>
      <c r="BI157" s="59">
        <f ca="1">AVERAGE(OFFSET($BH$3,0,0,'Données projet'!$E$11+1,1))-AVERAGE(OFFSET($H$3,0,0,'Données projet'!$E$11+1,1))</f>
        <v>674.33345465979289</v>
      </c>
      <c r="BJ157" s="59">
        <f t="shared" si="146"/>
        <v>206.09542990296671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0.43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128.20864701306394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128.20864701306394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69.155720227822201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546.49</v>
      </c>
      <c r="BW157" s="12">
        <f>VLOOKUP(A157,'Données projet'!$A$113:$I$133,9,0)</f>
        <v>8.7559999999999949</v>
      </c>
      <c r="BX157" s="12">
        <f t="array" ref="BX157">INDEX(BW:BW,MIN(IF(ISNUMBER(BW157:BW353),ROW(BW157:BW353),"")))</f>
        <v>8.7559999999999949</v>
      </c>
      <c r="BY157" s="12">
        <f>IF('Données projet'!$A$114&gt;35,BY156+BX157-CG156,IF(A157&lt;'Données projet'!$A$114,$BV$205^A157,IF(A157='Données projet'!$A$114,'Données projet'!$B$114,BY156+BX157-CG156)))</f>
        <v>546.49000000000012</v>
      </c>
      <c r="BZ157" s="13">
        <f>BY157*VLOOKUP('Données projet'!$B$12,Paramètres!$A$1:$I$89,3,0)*VLOOKUP('Données projet'!$B$12,Paramètres!$A$1:$I$89,5,0)</f>
        <v>622.34281200000009</v>
      </c>
      <c r="CA157" s="13">
        <f t="shared" si="170"/>
        <v>135.63028933568043</v>
      </c>
      <c r="CB157" s="20">
        <f t="shared" si="171"/>
        <v>1320.1364848263104</v>
      </c>
      <c r="CC157" s="59">
        <f t="shared" si="119"/>
        <v>1610.3741256616584</v>
      </c>
      <c r="CD157" s="59">
        <f ca="1">AVERAGE(OFFSET($CC$3,0,0,'Données projet'!$E$12+1,1))-AVERAGE(OFFSET($H$3,0,0,'Données projet'!$E$12+1,1))</f>
        <v>792.99561449396947</v>
      </c>
      <c r="CE157" s="59">
        <f t="shared" si="148"/>
        <v>236.67982295656702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55.13</v>
      </c>
      <c r="CH157" s="16">
        <f>IF(ISNA(VLOOKUP(A157,'Données projet'!$A$113:$I$133,5,0)),0%,VLOOKUP(A157,'Données projet'!$A$113:$I$133,5,0)*VLOOKUP('Données projet'!$B$12,Paramètres!$A$1:$I$89,7,0))</f>
        <v>0.43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153.43002019596176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153.43002019596176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69.155720227822201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546.49</v>
      </c>
      <c r="CR157" s="12">
        <f>VLOOKUP(A157,'Données projet'!$A$139:$I$159,9,0)</f>
        <v>8.7559999999999949</v>
      </c>
      <c r="CS157" s="12">
        <f t="array" ref="CS157">INDEX(CR:CR,MIN(IF(ISNUMBER(CR157:CR353),ROW(CR157:CR353),"")))</f>
        <v>8.7559999999999949</v>
      </c>
      <c r="CT157" s="12">
        <f>IF('Données projet'!$A$140&gt;35,CT156+CS157-DB156,IF(A157&lt;'Données projet'!$A$140,$CQ$205^A157,IF(A157='Données projet'!$A$140,'Données projet'!$B$140,CT156+CS157-DB156)))</f>
        <v>546.49000000000012</v>
      </c>
      <c r="CU157" s="17">
        <f>CT157*VLOOKUP('Données projet'!$B$13,Paramètres!$A$1:$I$89,3,0)*VLOOKUP('Données projet'!$B$13,Paramètres!$A$1:$I$89,5,0)</f>
        <v>596.76708000000008</v>
      </c>
      <c r="CV157" s="13">
        <f t="shared" si="173"/>
        <v>130.6932738662143</v>
      </c>
      <c r="CW157" s="20">
        <f t="shared" si="174"/>
        <v>1266.9934496503233</v>
      </c>
      <c r="CX157" s="59">
        <f t="shared" si="122"/>
        <v>1557.2310904856713</v>
      </c>
      <c r="CY157" s="59">
        <f ca="1">AVERAGE(OFFSET($CX$3,0,0,'Données projet'!$E$13+1,1))-AVERAGE(OFFSET($H$3,0,0,'Données projet'!$E$13+1,1))</f>
        <v>763.36868301262712</v>
      </c>
      <c r="CZ157" s="59">
        <f t="shared" si="150"/>
        <v>229.04531240965548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55.13</v>
      </c>
      <c r="DC157" s="16">
        <f>IF(ISNA(VLOOKUP(A157,'Données projet'!$A$139:$I$159,5,0)),0%,VLOOKUP(A157,'Données projet'!$A$139:$I$159,5,0)*VLOOKUP('Données projet'!$B$13,Paramètres!$A$1:$I$89,7,0))</f>
        <v>0.43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147.12467690023732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147.12467690023732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69.155720227822201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259.99999999999983</v>
      </c>
      <c r="DP157" s="17">
        <f>DO157*VLOOKUP('Données projet'!$B$14,Paramètres!$A$1:$I$89,3,0)*VLOOKUP('Données projet'!$B$14,Paramètres!$A$1:$I$89,5,0)</f>
        <v>227.13599999999985</v>
      </c>
      <c r="DQ157" s="13">
        <f t="shared" si="176"/>
        <v>55.662966886685133</v>
      </c>
      <c r="DR157" s="20">
        <f t="shared" si="177"/>
        <v>492.5415339943097</v>
      </c>
      <c r="DS157" s="59">
        <f t="shared" si="125"/>
        <v>782.77917482965768</v>
      </c>
      <c r="DT157" s="59">
        <f ca="1">AVERAGE(OFFSET($DS$3,0,0,'Données projet'!$E$14+1,1))-AVERAGE(OFFSET($H$3,0,0,'Données projet'!$E$14+1,1))</f>
        <v>396.6970447595329</v>
      </c>
      <c r="DU157" s="59">
        <f t="shared" si="152"/>
        <v>369.61271293069467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21.958379740433088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21.958379740433088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69.155720227822201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243</v>
      </c>
      <c r="EK157" s="17">
        <f>EJ157*VLOOKUP('Données projet'!$B$15,Paramètres!$A$1:$I$89,3,0)*VLOOKUP('Données projet'!$B$15,Paramètres!$A$1:$I$89,5,0)</f>
        <v>253.98360000000002</v>
      </c>
      <c r="EL157" s="13">
        <f t="shared" si="179"/>
        <v>61.438182405444294</v>
      </c>
      <c r="EM157" s="20">
        <f t="shared" si="180"/>
        <v>549.35960435614891</v>
      </c>
      <c r="EN157" s="59">
        <f t="shared" si="128"/>
        <v>839.597245191497</v>
      </c>
      <c r="EO157" s="59">
        <f ca="1">AVERAGE(OFFSET($EN$3,0,0,'Données projet'!$E$15+1,1))-AVERAGE(OFFSET($H$3,0,0,'Données projet'!$E$15+1,1))</f>
        <v>431.09356354216391</v>
      </c>
      <c r="EP157" s="59">
        <f t="shared" si="154"/>
        <v>386.91437941921049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23.051744047928516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23.051744047928516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69.155720227822201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-0.93999999999999773</v>
      </c>
      <c r="FE157" s="12">
        <f>IF('Données projet'!$A$218&gt;35,FE156+FD157-FM156,IF(A157&lt;'Données projet'!$A$218,$FB$205^A157,IF(A157='Données projet'!$A$218,'Données projet'!$B$218,FE156+FD157-FM156)))</f>
        <v>292.80999999999995</v>
      </c>
      <c r="FF157" s="17">
        <f>FE157*VLOOKUP('Données projet'!$B$16,Paramètres!$A$1:$I$89,3,0)*VLOOKUP('Données projet'!$B$16,Paramètres!$A$1:$I$89,5,0)</f>
        <v>196.41694799999996</v>
      </c>
      <c r="FG157" s="13">
        <f t="shared" si="182"/>
        <v>48.955894772461342</v>
      </c>
      <c r="FH157" s="20">
        <f t="shared" si="183"/>
        <v>427.35770116203668</v>
      </c>
      <c r="FI157" s="59">
        <f t="shared" si="131"/>
        <v>717.59534199738471</v>
      </c>
      <c r="FJ157" s="59">
        <f ca="1">AVERAGE(OFFSET($FI$3,0,0,'Données projet'!$E$16+1,1))-AVERAGE(OFFSET($H$3,0,0,'Données projet'!$E$16+1,1))</f>
        <v>552.1327469597087</v>
      </c>
      <c r="FK157" s="59">
        <f t="shared" si="156"/>
        <v>208.33496548935977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244.63214451696464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244.63214451696464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69.155720227822201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4.7800000000008822</v>
      </c>
      <c r="GA157" s="17">
        <f>FZ157*VLOOKUP('Données projet'!$B$17,Paramètres!$A$1:$I$89,3,0)*VLOOKUP('Données projet'!$B$17,Paramètres!$A$1:$I$89,5,0)</f>
        <v>2.2370400000004129</v>
      </c>
      <c r="GB157" s="13">
        <f t="shared" si="185"/>
        <v>0.9386934556823372</v>
      </c>
      <c r="GC157" s="20">
        <f t="shared" si="186"/>
        <v>5.5310691019807896</v>
      </c>
      <c r="GD157" s="59">
        <f t="shared" si="134"/>
        <v>295.76870993732882</v>
      </c>
      <c r="GE157" s="59">
        <f ca="1">AVERAGE(OFFSET($GD$3,0,0,'Données projet'!$E$17+1,1))-AVERAGE(OFFSET($H$3,0,0,'Données projet'!$E$17+1,1))</f>
        <v>337.47103484642059</v>
      </c>
      <c r="GF157" s="59">
        <f t="shared" si="158"/>
        <v>252.98767501756402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114.90446093813024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114.90446093813024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69.155720227822201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2.5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9.1666666666666661</v>
      </c>
      <c r="H158" s="66">
        <f t="shared" si="110"/>
        <v>220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69.170366594342681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369.00000000000011</v>
      </c>
      <c r="O158" s="13">
        <f>N158*VLOOKUP('Données projet'!$B$9,Paramètres!$A$1:$I$89,3,0)*VLOOKUP('Données projet'!$B$9,Paramètres!$A$1:$I$89,5,0)</f>
        <v>333.87120000000004</v>
      </c>
      <c r="P158" s="13">
        <f t="shared" si="141"/>
        <v>78.232360111376309</v>
      </c>
      <c r="Q158" s="20">
        <f t="shared" si="162"/>
        <v>717.74703386064709</v>
      </c>
      <c r="R158" s="59">
        <f t="shared" si="109"/>
        <v>1008.0383780399036</v>
      </c>
      <c r="S158" s="59">
        <f ca="1">AVERAGE(OFFSET($R$3,0,0,'Données projet'!$E$9+1,1))-AVERAGE(OFFSET($H$3,0,0,'Données projet'!$E$9+1,1))</f>
        <v>441.35963046694803</v>
      </c>
      <c r="T158" s="59">
        <f t="shared" si="142"/>
        <v>620.99339242993983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0.88923536251701896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0.88923536251701896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69.170366594342681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213.00000000000003</v>
      </c>
      <c r="AJ158" s="13">
        <f>AI158*VLOOKUP('Données projet'!$B$10,Paramètres!$A$1:$I$89,3,0)*VLOOKUP('Données projet'!$B$10,Paramètres!$A$1:$I$89,5,0)</f>
        <v>186.07680000000005</v>
      </c>
      <c r="AK158" s="13">
        <f t="shared" si="164"/>
        <v>46.671538591528673</v>
      </c>
      <c r="AL158" s="20">
        <f t="shared" si="165"/>
        <v>405.37002304691242</v>
      </c>
      <c r="AM158" s="59">
        <f t="shared" si="113"/>
        <v>695.66136722616898</v>
      </c>
      <c r="AN158" s="59">
        <f ca="1">AVERAGE(OFFSET($AM$3,0,0,'Données projet'!$E$10+1,1))-AVERAGE(OFFSET($H$3,0,0,'Données projet'!$E$10+1,1))</f>
        <v>273.89085939326111</v>
      </c>
      <c r="AO158" s="59">
        <f t="shared" si="144"/>
        <v>266.46247641705179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8.333911030881703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8.333911030881703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69.170366594342681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8.8960000000000043</v>
      </c>
      <c r="BD158" s="12">
        <f>IF('Données projet'!$A$88&gt;35,BD157+BC158-BL157,IF(A158&lt;'Données projet'!$A$88,$BA$205^A158,IF(A158='Données projet'!$A$88,'Données projet'!$B$88,BD157+BC158-BL157)))</f>
        <v>500.25600000000009</v>
      </c>
      <c r="BE158" s="13">
        <f>BD158*VLOOKUP('Données projet'!$B$11,Paramètres!$A$1:$I$89,3,0)*VLOOKUP('Données projet'!$B$11,Paramètres!$A$1:$I$89,5,0)</f>
        <v>476.04360960000008</v>
      </c>
      <c r="BF158" s="13">
        <f t="shared" si="167"/>
        <v>107.03374567724661</v>
      </c>
      <c r="BG158" s="20">
        <f t="shared" si="168"/>
        <v>1015.5263937745381</v>
      </c>
      <c r="BH158" s="59">
        <f t="shared" si="116"/>
        <v>1305.8177379537947</v>
      </c>
      <c r="BI158" s="59">
        <f ca="1">AVERAGE(OFFSET($BH$3,0,0,'Données projet'!$E$11+1,1))-AVERAGE(OFFSET($H$3,0,0,'Données projet'!$E$11+1,1))</f>
        <v>674.33345465979289</v>
      </c>
      <c r="BJ158" s="59">
        <f t="shared" si="146"/>
        <v>206.09542990296671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125.69455364469087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125.69455364469087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69.170366594342681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8.8960000000000043</v>
      </c>
      <c r="BY158" s="12">
        <f>IF('Données projet'!$A$114&gt;35,BY157+BX158-CG157,IF(A158&lt;'Données projet'!$A$114,$BV$205^A158,IF(A158='Données projet'!$A$114,'Données projet'!$B$114,BY157+BX158-CG157)))</f>
        <v>500.25600000000009</v>
      </c>
      <c r="BZ158" s="13">
        <f>BY158*VLOOKUP('Données projet'!$B$12,Paramètres!$A$1:$I$89,3,0)*VLOOKUP('Données projet'!$B$12,Paramètres!$A$1:$I$89,5,0)</f>
        <v>569.69153280000012</v>
      </c>
      <c r="CA158" s="13">
        <f t="shared" si="170"/>
        <v>125.43980232105393</v>
      </c>
      <c r="CB158" s="20">
        <f t="shared" si="171"/>
        <v>1210.6870753358355</v>
      </c>
      <c r="CC158" s="59">
        <f t="shared" si="119"/>
        <v>1500.9784195150919</v>
      </c>
      <c r="CD158" s="59">
        <f ca="1">AVERAGE(OFFSET($CC$3,0,0,'Données projet'!$E$12+1,1))-AVERAGE(OFFSET($H$3,0,0,'Données projet'!$E$12+1,1))</f>
        <v>792.99561449396947</v>
      </c>
      <c r="CE158" s="59">
        <f t="shared" si="148"/>
        <v>236.67982295656702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150.4213510829907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150.4213510829907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69.170366594342681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8.8960000000000043</v>
      </c>
      <c r="CT158" s="12">
        <f>IF('Données projet'!$A$140&gt;35,CT157+CS158-DB157,IF(A158&lt;'Données projet'!$A$140,$CQ$205^A158,IF(A158='Données projet'!$A$140,'Données projet'!$B$140,CT157+CS158-DB157)))</f>
        <v>500.25600000000009</v>
      </c>
      <c r="CU158" s="17">
        <f>CT158*VLOOKUP('Données projet'!$B$13,Paramètres!$A$1:$I$89,3,0)*VLOOKUP('Données projet'!$B$13,Paramètres!$A$1:$I$89,5,0)</f>
        <v>546.27955200000008</v>
      </c>
      <c r="CV158" s="13">
        <f t="shared" si="173"/>
        <v>120.87372605903938</v>
      </c>
      <c r="CW158" s="20">
        <f t="shared" si="174"/>
        <v>1161.9586259528271</v>
      </c>
      <c r="CX158" s="59">
        <f t="shared" si="122"/>
        <v>1452.2499701320835</v>
      </c>
      <c r="CY158" s="59">
        <f ca="1">AVERAGE(OFFSET($CX$3,0,0,'Données projet'!$E$13+1,1))-AVERAGE(OFFSET($H$3,0,0,'Données projet'!$E$13+1,1))</f>
        <v>763.36868301262712</v>
      </c>
      <c r="CZ158" s="59">
        <f t="shared" si="150"/>
        <v>229.04531240965548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144.23965172341576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144.23965172341576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69.170366594342681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259.99999999999983</v>
      </c>
      <c r="DP158" s="17">
        <f>DO158*VLOOKUP('Données projet'!$B$14,Paramètres!$A$1:$I$89,3,0)*VLOOKUP('Données projet'!$B$14,Paramètres!$A$1:$I$89,5,0)</f>
        <v>227.13599999999985</v>
      </c>
      <c r="DQ158" s="13">
        <f t="shared" si="176"/>
        <v>55.662966886685133</v>
      </c>
      <c r="DR158" s="20">
        <f t="shared" si="177"/>
        <v>492.5415339943097</v>
      </c>
      <c r="DS158" s="59">
        <f t="shared" si="125"/>
        <v>782.8328781735662</v>
      </c>
      <c r="DT158" s="59">
        <f ca="1">AVERAGE(OFFSET($DS$3,0,0,'Données projet'!$E$14+1,1))-AVERAGE(OFFSET($H$3,0,0,'Données projet'!$E$14+1,1))</f>
        <v>396.6970447595329</v>
      </c>
      <c r="DU158" s="59">
        <f t="shared" si="152"/>
        <v>369.61271293069467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21.527789307012359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21.527789307012359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69.170366594342681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243</v>
      </c>
      <c r="EK158" s="17">
        <f>EJ158*VLOOKUP('Données projet'!$B$15,Paramètres!$A$1:$I$89,3,0)*VLOOKUP('Données projet'!$B$15,Paramètres!$A$1:$I$89,5,0)</f>
        <v>253.98360000000002</v>
      </c>
      <c r="EL158" s="13">
        <f t="shared" si="179"/>
        <v>61.438182405444294</v>
      </c>
      <c r="EM158" s="20">
        <f t="shared" si="180"/>
        <v>549.35960435614891</v>
      </c>
      <c r="EN158" s="59">
        <f t="shared" si="128"/>
        <v>839.6509485354054</v>
      </c>
      <c r="EO158" s="59">
        <f ca="1">AVERAGE(OFFSET($EN$3,0,0,'Données projet'!$E$15+1,1))-AVERAGE(OFFSET($H$3,0,0,'Données projet'!$E$15+1,1))</f>
        <v>431.09356354216391</v>
      </c>
      <c r="EP158" s="59">
        <f t="shared" si="154"/>
        <v>386.91437941921049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22.599713407324181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22.599713407324181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69.170366594342681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-0.93999999999999773</v>
      </c>
      <c r="FE158" s="12">
        <f>IF('Données projet'!$A$218&gt;35,FE157+FD158-FM157,IF(A158&lt;'Données projet'!$A$218,$FB$205^A158,IF(A158='Données projet'!$A$218,'Données projet'!$B$218,FE157+FD158-FM157)))</f>
        <v>291.86999999999995</v>
      </c>
      <c r="FF158" s="17">
        <f>FE158*VLOOKUP('Données projet'!$B$16,Paramètres!$A$1:$I$89,3,0)*VLOOKUP('Données projet'!$B$16,Paramètres!$A$1:$I$89,5,0)</f>
        <v>195.78639599999997</v>
      </c>
      <c r="FG158" s="13">
        <f t="shared" si="182"/>
        <v>48.817000645915599</v>
      </c>
      <c r="FH158" s="20">
        <f t="shared" si="183"/>
        <v>426.01758249163623</v>
      </c>
      <c r="FI158" s="59">
        <f t="shared" si="131"/>
        <v>716.30892667089279</v>
      </c>
      <c r="FJ158" s="59">
        <f ca="1">AVERAGE(OFFSET($FI$3,0,0,'Données projet'!$E$16+1,1))-AVERAGE(OFFSET($H$3,0,0,'Données projet'!$E$16+1,1))</f>
        <v>552.1327469597087</v>
      </c>
      <c r="FK158" s="59">
        <f t="shared" si="156"/>
        <v>208.33496548935977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239.83505737386176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239.83505737386176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69.170366594342681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4.7800000000008822</v>
      </c>
      <c r="GA158" s="17">
        <f>FZ158*VLOOKUP('Données projet'!$B$17,Paramètres!$A$1:$I$89,3,0)*VLOOKUP('Données projet'!$B$17,Paramètres!$A$1:$I$89,5,0)</f>
        <v>2.2370400000004129</v>
      </c>
      <c r="GB158" s="13">
        <f t="shared" si="185"/>
        <v>0.9386934556823372</v>
      </c>
      <c r="GC158" s="20">
        <f t="shared" si="186"/>
        <v>5.5310691019807896</v>
      </c>
      <c r="GD158" s="59">
        <f t="shared" si="134"/>
        <v>295.82241328123729</v>
      </c>
      <c r="GE158" s="59">
        <f ca="1">AVERAGE(OFFSET($GD$3,0,0,'Données projet'!$E$17+1,1))-AVERAGE(OFFSET($H$3,0,0,'Données projet'!$E$17+1,1))</f>
        <v>337.47103484642059</v>
      </c>
      <c r="GF158" s="59">
        <f t="shared" si="158"/>
        <v>252.98767501756402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112.65125454393439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112.65125454393439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69.170366594342681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2.5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9.1666666666666661</v>
      </c>
      <c r="H159" s="66">
        <f t="shared" si="110"/>
        <v>220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69.184758879148404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369.00000000000011</v>
      </c>
      <c r="O159" s="13">
        <f>N159*VLOOKUP('Données projet'!$B$9,Paramètres!$A$1:$I$89,3,0)*VLOOKUP('Données projet'!$B$9,Paramètres!$A$1:$I$89,5,0)</f>
        <v>333.87120000000004</v>
      </c>
      <c r="P159" s="13">
        <f t="shared" si="141"/>
        <v>78.232360111376309</v>
      </c>
      <c r="Q159" s="20">
        <f t="shared" si="162"/>
        <v>717.74703386064709</v>
      </c>
      <c r="R159" s="59">
        <f t="shared" si="109"/>
        <v>1008.091149750858</v>
      </c>
      <c r="S159" s="59">
        <f ca="1">AVERAGE(OFFSET($R$3,0,0,'Données projet'!$E$9+1,1))-AVERAGE(OFFSET($H$3,0,0,'Données projet'!$E$9+1,1))</f>
        <v>441.35963046694803</v>
      </c>
      <c r="T159" s="59">
        <f t="shared" si="142"/>
        <v>620.99339242993983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0.87179799943807579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0.87179799943807579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69.184758879148404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213.00000000000003</v>
      </c>
      <c r="AJ159" s="13">
        <f>AI159*VLOOKUP('Données projet'!$B$10,Paramètres!$A$1:$I$89,3,0)*VLOOKUP('Données projet'!$B$10,Paramètres!$A$1:$I$89,5,0)</f>
        <v>186.07680000000005</v>
      </c>
      <c r="AK159" s="13">
        <f t="shared" si="164"/>
        <v>46.671538591528673</v>
      </c>
      <c r="AL159" s="20">
        <f t="shared" si="165"/>
        <v>405.37002304691242</v>
      </c>
      <c r="AM159" s="59">
        <f t="shared" si="113"/>
        <v>695.71413893712327</v>
      </c>
      <c r="AN159" s="59">
        <f ca="1">AVERAGE(OFFSET($AM$3,0,0,'Données projet'!$E$10+1,1))-AVERAGE(OFFSET($H$3,0,0,'Données projet'!$E$10+1,1))</f>
        <v>273.89085939326111</v>
      </c>
      <c r="AO159" s="59">
        <f t="shared" si="144"/>
        <v>266.46247641705179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8.170488118749919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8.170488118749919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69.184758879148404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8.8960000000000043</v>
      </c>
      <c r="BD159" s="12">
        <f>IF('Données projet'!$A$88&gt;35,BD158+BC159-BL158,IF(A159&lt;'Données projet'!$A$88,$BA$205^A159,IF(A159='Données projet'!$A$88,'Données projet'!$B$88,BD158+BC159-BL158)))</f>
        <v>509.1520000000001</v>
      </c>
      <c r="BE159" s="13">
        <f>BD159*VLOOKUP('Données projet'!$B$11,Paramètres!$A$1:$I$89,3,0)*VLOOKUP('Données projet'!$B$11,Paramètres!$A$1:$I$89,5,0)</f>
        <v>484.50904320000012</v>
      </c>
      <c r="BF159" s="13">
        <f t="shared" si="167"/>
        <v>108.71383409121859</v>
      </c>
      <c r="BG159" s="20">
        <f t="shared" si="168"/>
        <v>1033.1965112822061</v>
      </c>
      <c r="BH159" s="59">
        <f t="shared" si="116"/>
        <v>1323.5406271724169</v>
      </c>
      <c r="BI159" s="59">
        <f ca="1">AVERAGE(OFFSET($BH$3,0,0,'Données projet'!$E$11+1,1))-AVERAGE(OFFSET($H$3,0,0,'Données projet'!$E$11+1,1))</f>
        <v>674.33345465979289</v>
      </c>
      <c r="BJ159" s="59">
        <f t="shared" si="146"/>
        <v>206.09542990296671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123.22976011382606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123.22976011382606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69.184758879148404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8.8960000000000043</v>
      </c>
      <c r="BY159" s="12">
        <f>IF('Données projet'!$A$114&gt;35,BY158+BX159-CG158,IF(A159&lt;'Données projet'!$A$114,$BV$205^A159,IF(A159='Données projet'!$A$114,'Données projet'!$B$114,BY158+BX159-CG158)))</f>
        <v>509.1520000000001</v>
      </c>
      <c r="BZ159" s="13">
        <f>BY159*VLOOKUP('Données projet'!$B$12,Paramètres!$A$1:$I$89,3,0)*VLOOKUP('Données projet'!$B$12,Paramètres!$A$1:$I$89,5,0)</f>
        <v>579.82229760000018</v>
      </c>
      <c r="CA159" s="13">
        <f t="shared" si="170"/>
        <v>127.40880711666335</v>
      </c>
      <c r="CB159" s="20">
        <f t="shared" si="171"/>
        <v>1231.7608407148557</v>
      </c>
      <c r="CC159" s="59">
        <f t="shared" si="119"/>
        <v>1522.1049566050665</v>
      </c>
      <c r="CD159" s="59">
        <f ca="1">AVERAGE(OFFSET($CC$3,0,0,'Données projet'!$E$12+1,1))-AVERAGE(OFFSET($H$3,0,0,'Données projet'!$E$12+1,1))</f>
        <v>792.99561449396947</v>
      </c>
      <c r="CE159" s="59">
        <f t="shared" si="148"/>
        <v>236.67982295656702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147.47168013621805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147.47168013621805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69.184758879148404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8.8960000000000043</v>
      </c>
      <c r="CT159" s="12">
        <f>IF('Données projet'!$A$140&gt;35,CT158+CS159-DB158,IF(A159&lt;'Données projet'!$A$140,$CQ$205^A159,IF(A159='Données projet'!$A$140,'Données projet'!$B$140,CT158+CS159-DB158)))</f>
        <v>509.1520000000001</v>
      </c>
      <c r="CU159" s="17">
        <f>CT159*VLOOKUP('Données projet'!$B$13,Paramètres!$A$1:$I$89,3,0)*VLOOKUP('Données projet'!$B$13,Paramètres!$A$1:$I$89,5,0)</f>
        <v>555.99398400000018</v>
      </c>
      <c r="CV159" s="13">
        <f t="shared" si="173"/>
        <v>122.7710580212207</v>
      </c>
      <c r="CW159" s="20">
        <f t="shared" si="174"/>
        <v>1182.1824481869596</v>
      </c>
      <c r="CX159" s="59">
        <f t="shared" si="122"/>
        <v>1472.5265640771704</v>
      </c>
      <c r="CY159" s="59">
        <f ca="1">AVERAGE(OFFSET($CX$3,0,0,'Données projet'!$E$13+1,1))-AVERAGE(OFFSET($H$3,0,0,'Données projet'!$E$13+1,1))</f>
        <v>763.36868301262712</v>
      </c>
      <c r="CZ159" s="59">
        <f t="shared" si="150"/>
        <v>229.04531240965548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141.41120013062007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141.41120013062007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69.184758879148404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259.99999999999983</v>
      </c>
      <c r="DP159" s="17">
        <f>DO159*VLOOKUP('Données projet'!$B$14,Paramètres!$A$1:$I$89,3,0)*VLOOKUP('Données projet'!$B$14,Paramètres!$A$1:$I$89,5,0)</f>
        <v>227.13599999999985</v>
      </c>
      <c r="DQ159" s="13">
        <f t="shared" si="176"/>
        <v>55.662966886685133</v>
      </c>
      <c r="DR159" s="20">
        <f t="shared" si="177"/>
        <v>492.5415339943097</v>
      </c>
      <c r="DS159" s="59">
        <f t="shared" si="125"/>
        <v>782.88564988452049</v>
      </c>
      <c r="DT159" s="59">
        <f ca="1">AVERAGE(OFFSET($DS$3,0,0,'Données projet'!$E$14+1,1))-AVERAGE(OFFSET($H$3,0,0,'Données projet'!$E$14+1,1))</f>
        <v>396.6970447595329</v>
      </c>
      <c r="DU159" s="59">
        <f t="shared" si="152"/>
        <v>369.61271293069467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21.105642489356779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21.105642489356779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69.184758879148404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243</v>
      </c>
      <c r="EK159" s="17">
        <f>EJ159*VLOOKUP('Données projet'!$B$15,Paramètres!$A$1:$I$89,3,0)*VLOOKUP('Données projet'!$B$15,Paramètres!$A$1:$I$89,5,0)</f>
        <v>253.98360000000002</v>
      </c>
      <c r="EL159" s="13">
        <f t="shared" si="179"/>
        <v>61.438182405444294</v>
      </c>
      <c r="EM159" s="20">
        <f t="shared" si="180"/>
        <v>549.35960435614891</v>
      </c>
      <c r="EN159" s="59">
        <f t="shared" si="128"/>
        <v>839.70372024635981</v>
      </c>
      <c r="EO159" s="59">
        <f ca="1">AVERAGE(OFFSET($EN$3,0,0,'Données projet'!$E$15+1,1))-AVERAGE(OFFSET($H$3,0,0,'Données projet'!$E$15+1,1))</f>
        <v>431.09356354216391</v>
      </c>
      <c r="EP159" s="59">
        <f t="shared" si="154"/>
        <v>386.91437941921049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22.15654681187063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22.15654681187063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69.184758879148404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>
        <f>VLOOKUP(A159,'Données projet'!$A$217:$I$237,2,0)</f>
        <v>290.93</v>
      </c>
      <c r="FC159" s="12">
        <f>VLOOKUP(A159,'Données projet'!$A$217:$I$237,9,0)</f>
        <v>-0.93999999999999773</v>
      </c>
      <c r="FD159" s="12">
        <f t="array" ref="FD159">INDEX(FC:FC,MIN(IF(ISNUMBER(FC159:FC355),ROW(FC159:FC355),"")))</f>
        <v>-0.93999999999999773</v>
      </c>
      <c r="FE159" s="12">
        <f>IF('Données projet'!$A$218&gt;35,FE158+FD159-FM158,IF(A159&lt;'Données projet'!$A$218,$FB$205^A159,IF(A159='Données projet'!$A$218,'Données projet'!$B$218,FE158+FD159-FM158)))</f>
        <v>290.92999999999995</v>
      </c>
      <c r="FF159" s="17">
        <f>FE159*VLOOKUP('Données projet'!$B$16,Paramètres!$A$1:$I$89,3,0)*VLOOKUP('Données projet'!$B$16,Paramètres!$A$1:$I$89,5,0)</f>
        <v>195.15584399999997</v>
      </c>
      <c r="FG159" s="13">
        <f t="shared" si="182"/>
        <v>48.678054440990849</v>
      </c>
      <c r="FH159" s="20">
        <f t="shared" si="183"/>
        <v>424.67737311805899</v>
      </c>
      <c r="FI159" s="59">
        <f t="shared" si="131"/>
        <v>715.02148900826978</v>
      </c>
      <c r="FJ159" s="59">
        <f ca="1">AVERAGE(OFFSET($FI$3,0,0,'Données projet'!$E$16+1,1))-AVERAGE(OFFSET($H$3,0,0,'Données projet'!$E$16+1,1))</f>
        <v>552.1327469597087</v>
      </c>
      <c r="FK159" s="59">
        <f t="shared" si="156"/>
        <v>208.33496548935977</v>
      </c>
      <c r="FL159" s="15">
        <f>IF(ISNA(VLOOKUP(A159,'Données projet'!$A$217:$I$237,3,0)),0,VLOOKUP(A159,'Données projet'!$A$217:$I$237,3,0))</f>
        <v>16</v>
      </c>
      <c r="FM159" s="15">
        <f>IF(ISNA(VLOOKUP(A159,'Données projet'!$A$217:$I$237,4,0)),0,VLOOKUP(A159,'Données projet'!$A$217:$I$237,4,0))</f>
        <v>87.28</v>
      </c>
      <c r="FN159" s="16">
        <f>IF(ISNA(VLOOKUP(A159,'Données projet'!$A$217:$I$237,5,0)),0%,VLOOKUP(A159,'Données projet'!$A$217:$I$237,5,0)*VLOOKUP('Données projet'!$B$16,Paramètres!$A$1:$I$89,7,0))</f>
        <v>0.53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269.43493298957787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269.43493298957787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69.184758879148404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4.7800000000008822</v>
      </c>
      <c r="GA159" s="17">
        <f>FZ159*VLOOKUP('Données projet'!$B$17,Paramètres!$A$1:$I$89,3,0)*VLOOKUP('Données projet'!$B$17,Paramètres!$A$1:$I$89,5,0)</f>
        <v>2.2370400000004129</v>
      </c>
      <c r="GB159" s="13">
        <f t="shared" si="185"/>
        <v>0.9386934556823372</v>
      </c>
      <c r="GC159" s="20">
        <f t="shared" si="186"/>
        <v>5.5310691019807896</v>
      </c>
      <c r="GD159" s="59">
        <f t="shared" si="134"/>
        <v>295.87518499219163</v>
      </c>
      <c r="GE159" s="59">
        <f ca="1">AVERAGE(OFFSET($GD$3,0,0,'Données projet'!$E$17+1,1))-AVERAGE(OFFSET($H$3,0,0,'Données projet'!$E$17+1,1))</f>
        <v>337.47103484642059</v>
      </c>
      <c r="GF159" s="59">
        <f t="shared" si="158"/>
        <v>252.98767501756402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110.4422321528085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110.4422321528085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69.184758879148404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2.5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9.1666666666666661</v>
      </c>
      <c r="H160" s="66">
        <f t="shared" si="110"/>
        <v>220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69.198901489989083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369.00000000000011</v>
      </c>
      <c r="O160" s="13">
        <f>N160*VLOOKUP('Données projet'!$B$9,Paramètres!$A$1:$I$89,3,0)*VLOOKUP('Données projet'!$B$9,Paramètres!$A$1:$I$89,5,0)</f>
        <v>333.87120000000004</v>
      </c>
      <c r="P160" s="13">
        <f t="shared" si="141"/>
        <v>78.232360111376309</v>
      </c>
      <c r="Q160" s="20">
        <f t="shared" si="162"/>
        <v>717.74703386064709</v>
      </c>
      <c r="R160" s="59">
        <f t="shared" si="109"/>
        <v>1008.143005990607</v>
      </c>
      <c r="S160" s="59">
        <f ca="1">AVERAGE(OFFSET($R$3,0,0,'Données projet'!$E$9+1,1))-AVERAGE(OFFSET($H$3,0,0,'Données projet'!$E$9+1,1))</f>
        <v>441.35963046694803</v>
      </c>
      <c r="T160" s="59">
        <f t="shared" si="142"/>
        <v>620.99339242993983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0.85470257241336944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0.85470257241336944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69.198901489989083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213.00000000000003</v>
      </c>
      <c r="AJ160" s="13">
        <f>AI160*VLOOKUP('Données projet'!$B$10,Paramètres!$A$1:$I$89,3,0)*VLOOKUP('Données projet'!$B$10,Paramètres!$A$1:$I$89,5,0)</f>
        <v>186.07680000000005</v>
      </c>
      <c r="AK160" s="13">
        <f t="shared" si="164"/>
        <v>46.671538591528673</v>
      </c>
      <c r="AL160" s="20">
        <f t="shared" si="165"/>
        <v>405.37002304691242</v>
      </c>
      <c r="AM160" s="59">
        <f t="shared" si="113"/>
        <v>695.76599517687237</v>
      </c>
      <c r="AN160" s="59">
        <f ca="1">AVERAGE(OFFSET($AM$3,0,0,'Données projet'!$E$10+1,1))-AVERAGE(OFFSET($H$3,0,0,'Données projet'!$E$10+1,1))</f>
        <v>273.89085939326111</v>
      </c>
      <c r="AO160" s="59">
        <f t="shared" si="144"/>
        <v>266.46247641705179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8.0102698302469051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8.0102698302469051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69.198901489989083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8.8960000000000043</v>
      </c>
      <c r="BD160" s="12">
        <f>IF('Données projet'!$A$88&gt;35,BD159+BC160-BL159,IF(A160&lt;'Données projet'!$A$88,$BA$205^A160,IF(A160='Données projet'!$A$88,'Données projet'!$B$88,BD159+BC160-BL159)))</f>
        <v>518.04800000000012</v>
      </c>
      <c r="BE160" s="13">
        <f>BD160*VLOOKUP('Données projet'!$B$11,Paramètres!$A$1:$I$89,3,0)*VLOOKUP('Données projet'!$B$11,Paramètres!$A$1:$I$89,5,0)</f>
        <v>492.9744768000001</v>
      </c>
      <c r="BF160" s="13">
        <f t="shared" si="167"/>
        <v>110.390508892475</v>
      </c>
      <c r="BG160" s="20">
        <f t="shared" si="168"/>
        <v>1050.8606834143941</v>
      </c>
      <c r="BH160" s="59">
        <f t="shared" si="116"/>
        <v>1341.2566555443541</v>
      </c>
      <c r="BI160" s="59">
        <f ca="1">AVERAGE(OFFSET($BH$3,0,0,'Données projet'!$E$11+1,1))-AVERAGE(OFFSET($H$3,0,0,'Données projet'!$E$11+1,1))</f>
        <v>674.33345465979289</v>
      </c>
      <c r="BJ160" s="59">
        <f t="shared" si="146"/>
        <v>206.09542990296671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120.81329968072589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120.81329968072589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69.198901489989083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8.8960000000000043</v>
      </c>
      <c r="BY160" s="12">
        <f>IF('Données projet'!$A$114&gt;35,BY159+BX160-CG159,IF(A160&lt;'Données projet'!$A$114,$BV$205^A160,IF(A160='Données projet'!$A$114,'Données projet'!$B$114,BY159+BX160-CG159)))</f>
        <v>518.04800000000012</v>
      </c>
      <c r="BZ160" s="13">
        <f>BY160*VLOOKUP('Données projet'!$B$12,Paramètres!$A$1:$I$89,3,0)*VLOOKUP('Données projet'!$B$12,Paramètres!$A$1:$I$89,5,0)</f>
        <v>589.95306240000014</v>
      </c>
      <c r="CA160" s="13">
        <f t="shared" si="170"/>
        <v>129.37381127769223</v>
      </c>
      <c r="CB160" s="20">
        <f t="shared" si="171"/>
        <v>1252.8276383219807</v>
      </c>
      <c r="CC160" s="59">
        <f t="shared" si="119"/>
        <v>1543.2236104519407</v>
      </c>
      <c r="CD160" s="59">
        <f ca="1">AVERAGE(OFFSET($CC$3,0,0,'Données projet'!$E$12+1,1))-AVERAGE(OFFSET($H$3,0,0,'Données projet'!$E$12+1,1))</f>
        <v>792.99561449396947</v>
      </c>
      <c r="CE160" s="59">
        <f t="shared" si="148"/>
        <v>236.67982295656702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144.57985043758998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144.57985043758998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69.198901489989083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8.8960000000000043</v>
      </c>
      <c r="CT160" s="12">
        <f>IF('Données projet'!$A$140&gt;35,CT159+CS160-DB159,IF(A160&lt;'Données projet'!$A$140,$CQ$205^A160,IF(A160='Données projet'!$A$140,'Données projet'!$B$140,CT159+CS160-DB159)))</f>
        <v>518.04800000000012</v>
      </c>
      <c r="CU160" s="17">
        <f>CT160*VLOOKUP('Données projet'!$B$13,Paramètres!$A$1:$I$89,3,0)*VLOOKUP('Données projet'!$B$13,Paramètres!$A$1:$I$89,5,0)</f>
        <v>565.70841600000006</v>
      </c>
      <c r="CV160" s="13">
        <f t="shared" si="173"/>
        <v>124.6645349740714</v>
      </c>
      <c r="CW160" s="20">
        <f t="shared" si="174"/>
        <v>1202.3995562798411</v>
      </c>
      <c r="CX160" s="59">
        <f t="shared" si="122"/>
        <v>1492.7955284098011</v>
      </c>
      <c r="CY160" s="59">
        <f ca="1">AVERAGE(OFFSET($CX$3,0,0,'Données projet'!$E$13+1,1))-AVERAGE(OFFSET($H$3,0,0,'Données projet'!$E$13+1,1))</f>
        <v>763.36868301262712</v>
      </c>
      <c r="CZ160" s="59">
        <f t="shared" si="150"/>
        <v>229.04531240965548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138.63821274837397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138.63821274837397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69.198901489989083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259.99999999999983</v>
      </c>
      <c r="DP160" s="17">
        <f>DO160*VLOOKUP('Données projet'!$B$14,Paramètres!$A$1:$I$89,3,0)*VLOOKUP('Données projet'!$B$14,Paramètres!$A$1:$I$89,5,0)</f>
        <v>227.13599999999985</v>
      </c>
      <c r="DQ160" s="13">
        <f t="shared" si="176"/>
        <v>55.662966886685133</v>
      </c>
      <c r="DR160" s="20">
        <f t="shared" si="177"/>
        <v>492.5415339943097</v>
      </c>
      <c r="DS160" s="59">
        <f t="shared" si="125"/>
        <v>782.9375061242697</v>
      </c>
      <c r="DT160" s="59">
        <f ca="1">AVERAGE(OFFSET($DS$3,0,0,'Données projet'!$E$14+1,1))-AVERAGE(OFFSET($H$3,0,0,'Données projet'!$E$14+1,1))</f>
        <v>396.6970447595329</v>
      </c>
      <c r="DU160" s="59">
        <f t="shared" si="152"/>
        <v>369.61271293069467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20.691773713311292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20.691773713311292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69.198901489989083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243</v>
      </c>
      <c r="EK160" s="17">
        <f>EJ160*VLOOKUP('Données projet'!$B$15,Paramètres!$A$1:$I$89,3,0)*VLOOKUP('Données projet'!$B$15,Paramètres!$A$1:$I$89,5,0)</f>
        <v>253.98360000000002</v>
      </c>
      <c r="EL160" s="13">
        <f t="shared" si="179"/>
        <v>61.438182405444294</v>
      </c>
      <c r="EM160" s="20">
        <f t="shared" si="180"/>
        <v>549.35960435614891</v>
      </c>
      <c r="EN160" s="59">
        <f t="shared" si="128"/>
        <v>839.75557648610879</v>
      </c>
      <c r="EO160" s="59">
        <f ca="1">AVERAGE(OFFSET($EN$3,0,0,'Données projet'!$E$15+1,1))-AVERAGE(OFFSET($H$3,0,0,'Données projet'!$E$15+1,1))</f>
        <v>431.09356354216391</v>
      </c>
      <c r="EP160" s="59">
        <f t="shared" si="154"/>
        <v>386.91437941921049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21.722070443048988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21.722070443048988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69.198901489989083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-0.7233333333333386</v>
      </c>
      <c r="FE160" s="12">
        <f>IF('Données projet'!$A$218&gt;35,FE159+FD160-FM159,IF(A160&lt;'Données projet'!$A$218,$FB$205^A160,IF(A160='Données projet'!$A$218,'Données projet'!$B$218,FE159+FD160-FM159)))</f>
        <v>202.92666666666659</v>
      </c>
      <c r="FF160" s="17">
        <f>FE160*VLOOKUP('Données projet'!$B$16,Paramètres!$A$1:$I$89,3,0)*VLOOKUP('Données projet'!$B$16,Paramètres!$A$1:$I$89,5,0)</f>
        <v>136.12320799999995</v>
      </c>
      <c r="FG160" s="13">
        <f t="shared" si="182"/>
        <v>35.407440592428628</v>
      </c>
      <c r="FH160" s="20">
        <f t="shared" si="183"/>
        <v>298.74921296514646</v>
      </c>
      <c r="FI160" s="59">
        <f t="shared" si="131"/>
        <v>589.1451850951064</v>
      </c>
      <c r="FJ160" s="59">
        <f ca="1">AVERAGE(OFFSET($FI$3,0,0,'Données projet'!$E$16+1,1))-AVERAGE(OFFSET($H$3,0,0,'Données projet'!$E$16+1,1))</f>
        <v>552.1327469597087</v>
      </c>
      <c r="FK160" s="59">
        <f t="shared" si="156"/>
        <v>208.33496548935977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264.15147829273423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264.15147829273423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69.198901489989083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4.7800000000008822</v>
      </c>
      <c r="GA160" s="17">
        <f>FZ160*VLOOKUP('Données projet'!$B$17,Paramètres!$A$1:$I$89,3,0)*VLOOKUP('Données projet'!$B$17,Paramètres!$A$1:$I$89,5,0)</f>
        <v>2.2370400000004129</v>
      </c>
      <c r="GB160" s="13">
        <f t="shared" si="185"/>
        <v>0.9386934556823372</v>
      </c>
      <c r="GC160" s="20">
        <f t="shared" si="186"/>
        <v>5.5310691019807896</v>
      </c>
      <c r="GD160" s="59">
        <f t="shared" si="134"/>
        <v>295.92704123194073</v>
      </c>
      <c r="GE160" s="59">
        <f ca="1">AVERAGE(OFFSET($GD$3,0,0,'Données projet'!$E$17+1,1))-AVERAGE(OFFSET($H$3,0,0,'Données projet'!$E$17+1,1))</f>
        <v>337.47103484642059</v>
      </c>
      <c r="GF160" s="59">
        <f t="shared" si="158"/>
        <v>252.98767501756402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108.27652734340198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108.27652734340198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69.198901489989083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2.5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9.1666666666666661</v>
      </c>
      <c r="H161" s="66">
        <f t="shared" si="110"/>
        <v>220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69.212798758149816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369.00000000000011</v>
      </c>
      <c r="O161" s="13">
        <f>N161*VLOOKUP('Données projet'!$B$9,Paramètres!$A$1:$I$89,3,0)*VLOOKUP('Données projet'!$B$9,Paramètres!$A$1:$I$89,5,0)</f>
        <v>333.87120000000004</v>
      </c>
      <c r="P161" s="13">
        <f t="shared" si="141"/>
        <v>78.232360111376309</v>
      </c>
      <c r="Q161" s="20">
        <f t="shared" si="162"/>
        <v>717.74703386064709</v>
      </c>
      <c r="R161" s="59">
        <f t="shared" si="109"/>
        <v>1008.1939626405297</v>
      </c>
      <c r="S161" s="59">
        <f ca="1">AVERAGE(OFFSET($R$3,0,0,'Données projet'!$E$9+1,1))-AVERAGE(OFFSET($H$3,0,0,'Données projet'!$E$9+1,1))</f>
        <v>441.35963046694803</v>
      </c>
      <c r="T161" s="59">
        <f t="shared" si="142"/>
        <v>620.99339242993983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0.83794237628543666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0.83794237628543666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69.212798758149816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213.00000000000003</v>
      </c>
      <c r="AJ161" s="13">
        <f>AI161*VLOOKUP('Données projet'!$B$10,Paramètres!$A$1:$I$89,3,0)*VLOOKUP('Données projet'!$B$10,Paramètres!$A$1:$I$89,5,0)</f>
        <v>186.07680000000005</v>
      </c>
      <c r="AK161" s="13">
        <f t="shared" si="164"/>
        <v>46.671538591528673</v>
      </c>
      <c r="AL161" s="20">
        <f t="shared" si="165"/>
        <v>405.37002304691242</v>
      </c>
      <c r="AM161" s="59">
        <f t="shared" si="113"/>
        <v>695.81695182679505</v>
      </c>
      <c r="AN161" s="59">
        <f ca="1">AVERAGE(OFFSET($AM$3,0,0,'Données projet'!$E$10+1,1))-AVERAGE(OFFSET($H$3,0,0,'Données projet'!$E$10+1,1))</f>
        <v>273.89085939326111</v>
      </c>
      <c r="AO161" s="59">
        <f t="shared" si="144"/>
        <v>266.46247641705179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7.8531933246579291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7.8531933246579291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69.212798758149816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8.8960000000000043</v>
      </c>
      <c r="BD161" s="12">
        <f>IF('Données projet'!$A$88&gt;35,BD160+BC161-BL160,IF(A161&lt;'Données projet'!$A$88,$BA$205^A161,IF(A161='Données projet'!$A$88,'Données projet'!$B$88,BD160+BC161-BL160)))</f>
        <v>526.94400000000007</v>
      </c>
      <c r="BE161" s="13">
        <f>BD161*VLOOKUP('Données projet'!$B$11,Paramètres!$A$1:$I$89,3,0)*VLOOKUP('Données projet'!$B$11,Paramètres!$A$1:$I$89,5,0)</f>
        <v>501.43991040000009</v>
      </c>
      <c r="BF161" s="13">
        <f t="shared" si="167"/>
        <v>112.06383546447631</v>
      </c>
      <c r="BG161" s="20">
        <f t="shared" si="168"/>
        <v>1068.5190240472964</v>
      </c>
      <c r="BH161" s="59">
        <f t="shared" si="116"/>
        <v>1358.9659528271791</v>
      </c>
      <c r="BI161" s="59">
        <f ca="1">AVERAGE(OFFSET($BH$3,0,0,'Données projet'!$E$11+1,1))-AVERAGE(OFFSET($H$3,0,0,'Données projet'!$E$11+1,1))</f>
        <v>674.33345465979289</v>
      </c>
      <c r="BJ161" s="59">
        <f t="shared" si="146"/>
        <v>206.09542990296671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118.44422456282349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118.44422456282349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69.212798758149816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8.8960000000000043</v>
      </c>
      <c r="BY161" s="12">
        <f>IF('Données projet'!$A$114&gt;35,BY160+BX161-CG160,IF(A161&lt;'Données projet'!$A$114,$BV$205^A161,IF(A161='Données projet'!$A$114,'Données projet'!$B$114,BY160+BX161-CG160)))</f>
        <v>526.94400000000007</v>
      </c>
      <c r="BZ161" s="13">
        <f>BY161*VLOOKUP('Données projet'!$B$12,Paramètres!$A$1:$I$89,3,0)*VLOOKUP('Données projet'!$B$12,Paramètres!$A$1:$I$89,5,0)</f>
        <v>600.08382720000009</v>
      </c>
      <c r="CA161" s="13">
        <f t="shared" si="170"/>
        <v>131.33489143126695</v>
      </c>
      <c r="CB161" s="20">
        <f t="shared" si="171"/>
        <v>1273.8876016161232</v>
      </c>
      <c r="CC161" s="59">
        <f t="shared" si="119"/>
        <v>1564.3345303960059</v>
      </c>
      <c r="CD161" s="59">
        <f ca="1">AVERAGE(OFFSET($CC$3,0,0,'Données projet'!$E$12+1,1))-AVERAGE(OFFSET($H$3,0,0,'Données projet'!$E$12+1,1))</f>
        <v>792.99561449396947</v>
      </c>
      <c r="CE161" s="59">
        <f t="shared" si="148"/>
        <v>236.67982295656702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141.74472775551007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141.74472775551007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69.212798758149816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8.8960000000000043</v>
      </c>
      <c r="CT161" s="12">
        <f>IF('Données projet'!$A$140&gt;35,CT160+CS161-DB160,IF(A161&lt;'Données projet'!$A$140,$CQ$205^A161,IF(A161='Données projet'!$A$140,'Données projet'!$B$140,CT160+CS161-DB160)))</f>
        <v>526.94400000000007</v>
      </c>
      <c r="CU161" s="17">
        <f>CT161*VLOOKUP('Données projet'!$B$13,Paramètres!$A$1:$I$89,3,0)*VLOOKUP('Données projet'!$B$13,Paramètres!$A$1:$I$89,5,0)</f>
        <v>575.42284800000004</v>
      </c>
      <c r="CV161" s="13">
        <f t="shared" si="173"/>
        <v>126.55423075544957</v>
      </c>
      <c r="CW161" s="20">
        <f t="shared" si="174"/>
        <v>1222.6100788324079</v>
      </c>
      <c r="CX161" s="59">
        <f t="shared" si="122"/>
        <v>1513.0570076122906</v>
      </c>
      <c r="CY161" s="59">
        <f ca="1">AVERAGE(OFFSET($CX$3,0,0,'Données projet'!$E$13+1,1))-AVERAGE(OFFSET($H$3,0,0,'Données projet'!$E$13+1,1))</f>
        <v>763.36868301262712</v>
      </c>
      <c r="CZ161" s="59">
        <f t="shared" si="150"/>
        <v>229.04531240965548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135.91960195733844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135.91960195733844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69.212798758149816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259.99999999999983</v>
      </c>
      <c r="DP161" s="17">
        <f>DO161*VLOOKUP('Données projet'!$B$14,Paramètres!$A$1:$I$89,3,0)*VLOOKUP('Données projet'!$B$14,Paramètres!$A$1:$I$89,5,0)</f>
        <v>227.13599999999985</v>
      </c>
      <c r="DQ161" s="13">
        <f t="shared" si="176"/>
        <v>55.662966886685133</v>
      </c>
      <c r="DR161" s="20">
        <f t="shared" si="177"/>
        <v>492.5415339943097</v>
      </c>
      <c r="DS161" s="59">
        <f t="shared" si="125"/>
        <v>782.98846277419239</v>
      </c>
      <c r="DT161" s="59">
        <f ca="1">AVERAGE(OFFSET($DS$3,0,0,'Données projet'!$E$14+1,1))-AVERAGE(OFFSET($H$3,0,0,'Données projet'!$E$14+1,1))</f>
        <v>396.6970447595329</v>
      </c>
      <c r="DU161" s="59">
        <f t="shared" si="152"/>
        <v>369.61271293069467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20.286020651529029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20.286020651529029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69.212798758149816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243</v>
      </c>
      <c r="EK161" s="17">
        <f>EJ161*VLOOKUP('Données projet'!$B$15,Paramètres!$A$1:$I$89,3,0)*VLOOKUP('Données projet'!$B$15,Paramètres!$A$1:$I$89,5,0)</f>
        <v>253.98360000000002</v>
      </c>
      <c r="EL161" s="13">
        <f t="shared" si="179"/>
        <v>61.438182405444294</v>
      </c>
      <c r="EM161" s="20">
        <f t="shared" si="180"/>
        <v>549.35960435614891</v>
      </c>
      <c r="EN161" s="59">
        <f t="shared" si="128"/>
        <v>839.80653313603148</v>
      </c>
      <c r="EO161" s="59">
        <f ca="1">AVERAGE(OFFSET($EN$3,0,0,'Données projet'!$E$15+1,1))-AVERAGE(OFFSET($H$3,0,0,'Données projet'!$E$15+1,1))</f>
        <v>431.09356354216391</v>
      </c>
      <c r="EP161" s="59">
        <f t="shared" si="154"/>
        <v>386.91437941921049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21.296113890815523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21.296113890815523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69.212798758149816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-0.7233333333333386</v>
      </c>
      <c r="FE161" s="12">
        <f>IF('Données projet'!$A$218&gt;35,FE160+FD161-FM160,IF(A161&lt;'Données projet'!$A$218,$FB$205^A161,IF(A161='Données projet'!$A$218,'Données projet'!$B$218,FE160+FD161-FM160)))</f>
        <v>202.20333333333326</v>
      </c>
      <c r="FF161" s="17">
        <f>FE161*VLOOKUP('Données projet'!$B$16,Paramètres!$A$1:$I$89,3,0)*VLOOKUP('Données projet'!$B$16,Paramètres!$A$1:$I$89,5,0)</f>
        <v>135.63799599999996</v>
      </c>
      <c r="FG161" s="13">
        <f t="shared" si="182"/>
        <v>35.29589823820676</v>
      </c>
      <c r="FH161" s="20">
        <f t="shared" si="183"/>
        <v>297.70986579821005</v>
      </c>
      <c r="FI161" s="59">
        <f t="shared" si="131"/>
        <v>588.15679457809267</v>
      </c>
      <c r="FJ161" s="59">
        <f ca="1">AVERAGE(OFFSET($FI$3,0,0,'Données projet'!$E$16+1,1))-AVERAGE(OFFSET($H$3,0,0,'Données projet'!$E$16+1,1))</f>
        <v>552.1327469597087</v>
      </c>
      <c r="FK161" s="59">
        <f t="shared" si="156"/>
        <v>208.33496548935977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258.97162891990655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258.97162891990655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69.212798758149816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4.7800000000008822</v>
      </c>
      <c r="GA161" s="17">
        <f>FZ161*VLOOKUP('Données projet'!$B$17,Paramètres!$A$1:$I$89,3,0)*VLOOKUP('Données projet'!$B$17,Paramètres!$A$1:$I$89,5,0)</f>
        <v>2.2370400000004129</v>
      </c>
      <c r="GB161" s="13">
        <f t="shared" si="185"/>
        <v>0.9386934556823372</v>
      </c>
      <c r="GC161" s="20">
        <f t="shared" si="186"/>
        <v>5.5310691019807896</v>
      </c>
      <c r="GD161" s="59">
        <f t="shared" si="134"/>
        <v>295.97799788186342</v>
      </c>
      <c r="GE161" s="59">
        <f ca="1">AVERAGE(OFFSET($GD$3,0,0,'Données projet'!$E$17+1,1))-AVERAGE(OFFSET($H$3,0,0,'Données projet'!$E$17+1,1))</f>
        <v>337.47103484642059</v>
      </c>
      <c r="GF161" s="59">
        <f t="shared" si="158"/>
        <v>252.98767501756402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106.15329068435842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106.15329068435842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69.212798758149816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2.5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9.1666666666666661</v>
      </c>
      <c r="H162" s="66">
        <f t="shared" si="110"/>
        <v>220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69.226454939777597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369.00000000000011</v>
      </c>
      <c r="O162" s="13">
        <f>N162*VLOOKUP('Données projet'!$B$9,Paramètres!$A$1:$I$89,3,0)*VLOOKUP('Données projet'!$B$9,Paramètres!$A$1:$I$89,5,0)</f>
        <v>333.87120000000004</v>
      </c>
      <c r="P162" s="13">
        <f t="shared" si="141"/>
        <v>78.232360111376309</v>
      </c>
      <c r="Q162" s="20">
        <f t="shared" si="162"/>
        <v>717.74703386064709</v>
      </c>
      <c r="R162" s="59">
        <f t="shared" si="109"/>
        <v>1008.2440353064983</v>
      </c>
      <c r="S162" s="59">
        <f ca="1">AVERAGE(OFFSET($R$3,0,0,'Données projet'!$E$9+1,1))-AVERAGE(OFFSET($H$3,0,0,'Données projet'!$E$9+1,1))</f>
        <v>441.35963046694803</v>
      </c>
      <c r="T162" s="59">
        <f t="shared" si="142"/>
        <v>620.99339242993983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0.82151083738086239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0.82151083738086239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69.226454939777597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213.00000000000003</v>
      </c>
      <c r="AJ162" s="13">
        <f>AI162*VLOOKUP('Données projet'!$B$10,Paramètres!$A$1:$I$89,3,0)*VLOOKUP('Données projet'!$B$10,Paramètres!$A$1:$I$89,5,0)</f>
        <v>186.07680000000005</v>
      </c>
      <c r="AK162" s="13">
        <f t="shared" si="164"/>
        <v>46.671538591528673</v>
      </c>
      <c r="AL162" s="20">
        <f t="shared" si="165"/>
        <v>405.37002304691242</v>
      </c>
      <c r="AM162" s="59">
        <f t="shared" si="113"/>
        <v>695.86702449276368</v>
      </c>
      <c r="AN162" s="59">
        <f ca="1">AVERAGE(OFFSET($AM$3,0,0,'Données projet'!$E$10+1,1))-AVERAGE(OFFSET($H$3,0,0,'Données projet'!$E$10+1,1))</f>
        <v>273.89085939326111</v>
      </c>
      <c r="AO162" s="59">
        <f t="shared" si="144"/>
        <v>266.46247641705179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7.6991969935363445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7.6991969935363445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69.226454939777597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8.8960000000000043</v>
      </c>
      <c r="BD162" s="12">
        <f>IF('Données projet'!$A$88&gt;35,BD161+BC162-BL161,IF(A162&lt;'Données projet'!$A$88,$BA$205^A162,IF(A162='Données projet'!$A$88,'Données projet'!$B$88,BD161+BC162-BL161)))</f>
        <v>535.84</v>
      </c>
      <c r="BE162" s="13">
        <f>BD162*VLOOKUP('Données projet'!$B$11,Paramètres!$A$1:$I$89,3,0)*VLOOKUP('Données projet'!$B$11,Paramètres!$A$1:$I$89,5,0)</f>
        <v>509.90534400000007</v>
      </c>
      <c r="BF162" s="13">
        <f t="shared" si="167"/>
        <v>113.73387685652062</v>
      </c>
      <c r="BG162" s="20">
        <f t="shared" si="168"/>
        <v>1086.1716429917735</v>
      </c>
      <c r="BH162" s="59">
        <f t="shared" si="116"/>
        <v>1376.6686444376246</v>
      </c>
      <c r="BI162" s="59">
        <f ca="1">AVERAGE(OFFSET($BH$3,0,0,'Données projet'!$E$11+1,1))-AVERAGE(OFFSET($H$3,0,0,'Données projet'!$E$11+1,1))</f>
        <v>674.33345465979289</v>
      </c>
      <c r="BJ162" s="59">
        <f t="shared" si="146"/>
        <v>206.09542990296671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116.12160556299003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116.12160556299003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69.226454939777597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8.8960000000000043</v>
      </c>
      <c r="BY162" s="12">
        <f>IF('Données projet'!$A$114&gt;35,BY161+BX162-CG161,IF(A162&lt;'Données projet'!$A$114,$BV$205^A162,IF(A162='Données projet'!$A$114,'Données projet'!$B$114,BY161+BX162-CG161)))</f>
        <v>535.84</v>
      </c>
      <c r="BZ162" s="13">
        <f>BY162*VLOOKUP('Données projet'!$B$12,Paramètres!$A$1:$I$89,3,0)*VLOOKUP('Données projet'!$B$12,Paramètres!$A$1:$I$89,5,0)</f>
        <v>610.21459200000004</v>
      </c>
      <c r="CA162" s="13">
        <f t="shared" si="170"/>
        <v>133.2921214689573</v>
      </c>
      <c r="CB162" s="20">
        <f t="shared" si="171"/>
        <v>1294.9408592917673</v>
      </c>
      <c r="CC162" s="59">
        <f t="shared" si="119"/>
        <v>1585.4378607376184</v>
      </c>
      <c r="CD162" s="59">
        <f ca="1">AVERAGE(OFFSET($CC$3,0,0,'Données projet'!$E$12+1,1))-AVERAGE(OFFSET($H$3,0,0,'Données projet'!$E$12+1,1))</f>
        <v>792.99561449396947</v>
      </c>
      <c r="CE162" s="59">
        <f t="shared" si="148"/>
        <v>236.67982295656702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138.96520009997164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138.96520009997164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69.226454939777597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8.8960000000000043</v>
      </c>
      <c r="CT162" s="12">
        <f>IF('Données projet'!$A$140&gt;35,CT161+CS162-DB161,IF(A162&lt;'Données projet'!$A$140,$CQ$205^A162,IF(A162='Données projet'!$A$140,'Données projet'!$B$140,CT161+CS162-DB161)))</f>
        <v>535.84</v>
      </c>
      <c r="CU162" s="17">
        <f>CT162*VLOOKUP('Données projet'!$B$13,Paramètres!$A$1:$I$89,3,0)*VLOOKUP('Données projet'!$B$13,Paramètres!$A$1:$I$89,5,0)</f>
        <v>585.13728000000003</v>
      </c>
      <c r="CV162" s="13">
        <f t="shared" si="173"/>
        <v>128.44021656723217</v>
      </c>
      <c r="CW162" s="20">
        <f t="shared" si="174"/>
        <v>1242.8141398545961</v>
      </c>
      <c r="CX162" s="59">
        <f t="shared" si="122"/>
        <v>1533.3111413004472</v>
      </c>
      <c r="CY162" s="59">
        <f ca="1">AVERAGE(OFFSET($CX$3,0,0,'Données projet'!$E$13+1,1))-AVERAGE(OFFSET($H$3,0,0,'Données projet'!$E$13+1,1))</f>
        <v>763.36868301262712</v>
      </c>
      <c r="CZ162" s="59">
        <f t="shared" si="150"/>
        <v>229.04531240965548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133.25430146572626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133.25430146572626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69.226454939777597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259.99999999999983</v>
      </c>
      <c r="DP162" s="17">
        <f>DO162*VLOOKUP('Données projet'!$B$14,Paramètres!$A$1:$I$89,3,0)*VLOOKUP('Données projet'!$B$14,Paramètres!$A$1:$I$89,5,0)</f>
        <v>227.13599999999985</v>
      </c>
      <c r="DQ162" s="13">
        <f t="shared" si="176"/>
        <v>55.662966886685133</v>
      </c>
      <c r="DR162" s="20">
        <f t="shared" si="177"/>
        <v>492.5415339943097</v>
      </c>
      <c r="DS162" s="59">
        <f t="shared" si="125"/>
        <v>783.0385354401609</v>
      </c>
      <c r="DT162" s="59">
        <f ca="1">AVERAGE(OFFSET($DS$3,0,0,'Données projet'!$E$14+1,1))-AVERAGE(OFFSET($H$3,0,0,'Données projet'!$E$14+1,1))</f>
        <v>396.6970447595329</v>
      </c>
      <c r="DU162" s="59">
        <f t="shared" si="152"/>
        <v>369.61271293069467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19.888224159803386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19.888224159803386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69.226454939777597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243</v>
      </c>
      <c r="EK162" s="17">
        <f>EJ162*VLOOKUP('Données projet'!$B$15,Paramètres!$A$1:$I$89,3,0)*VLOOKUP('Données projet'!$B$15,Paramètres!$A$1:$I$89,5,0)</f>
        <v>253.98360000000002</v>
      </c>
      <c r="EL162" s="13">
        <f t="shared" si="179"/>
        <v>61.438182405444294</v>
      </c>
      <c r="EM162" s="20">
        <f t="shared" si="180"/>
        <v>549.35960435614891</v>
      </c>
      <c r="EN162" s="59">
        <f t="shared" si="128"/>
        <v>839.8566058020001</v>
      </c>
      <c r="EO162" s="59">
        <f ca="1">AVERAGE(OFFSET($EN$3,0,0,'Données projet'!$E$15+1,1))-AVERAGE(OFFSET($H$3,0,0,'Données projet'!$E$15+1,1))</f>
        <v>431.09356354216391</v>
      </c>
      <c r="EP162" s="59">
        <f t="shared" si="154"/>
        <v>386.91437941921049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20.878510086763512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20.878510086763512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69.226454939777597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>
        <f>VLOOKUP(A162,'Données projet'!$A$217:$I$237,2,0)</f>
        <v>201.48</v>
      </c>
      <c r="FC162" s="12">
        <f>VLOOKUP(A162,'Données projet'!$A$217:$I$237,9,0)</f>
        <v>-0.7233333333333386</v>
      </c>
      <c r="FD162" s="12">
        <f t="array" ref="FD162">INDEX(FC:FC,MIN(IF(ISNUMBER(FC162:FC358),ROW(FC162:FC358),"")))</f>
        <v>-0.7233333333333386</v>
      </c>
      <c r="FE162" s="12">
        <f>IF('Données projet'!$A$218&gt;35,FE161+FD162-FM161,IF(A162&lt;'Données projet'!$A$218,$FB$205^A162,IF(A162='Données projet'!$A$218,'Données projet'!$B$218,FE161+FD162-FM161)))</f>
        <v>201.47999999999993</v>
      </c>
      <c r="FF162" s="17">
        <f>FE162*VLOOKUP('Données projet'!$B$16,Paramètres!$A$1:$I$89,3,0)*VLOOKUP('Données projet'!$B$16,Paramètres!$A$1:$I$89,5,0)</f>
        <v>135.15278399999994</v>
      </c>
      <c r="FG162" s="13">
        <f t="shared" si="182"/>
        <v>35.184309428782377</v>
      </c>
      <c r="FH162" s="20">
        <f t="shared" si="183"/>
        <v>296.67043772179585</v>
      </c>
      <c r="FI162" s="59">
        <f t="shared" si="131"/>
        <v>587.16743916764699</v>
      </c>
      <c r="FJ162" s="59">
        <f ca="1">AVERAGE(OFFSET($FI$3,0,0,'Données projet'!$E$16+1,1))-AVERAGE(OFFSET($H$3,0,0,'Données projet'!$E$16+1,1))</f>
        <v>552.1327469597087</v>
      </c>
      <c r="FK162" s="59">
        <f t="shared" si="156"/>
        <v>208.33496548935977</v>
      </c>
      <c r="FL162" s="15">
        <f>IF(ISNA(VLOOKUP(A162,'Données projet'!$A$217:$I$237,3,0)),0,VLOOKUP(A162,'Données projet'!$A$217:$I$237,3,0))</f>
        <v>17</v>
      </c>
      <c r="FM162" s="15">
        <f>IF(ISNA(VLOOKUP(A162,'Données projet'!$A$217:$I$237,4,0)),0,VLOOKUP(A162,'Données projet'!$A$217:$I$237,4,0))</f>
        <v>180.6</v>
      </c>
      <c r="FN162" s="16">
        <f>IF(ISNA(VLOOKUP(A162,'Données projet'!$A$217:$I$237,5,0)),0%,VLOOKUP(A162,'Données projet'!$A$217:$I$237,5,0)*VLOOKUP('Données projet'!$B$16,Paramètres!$A$1:$I$89,7,0))</f>
        <v>0.53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324.87299120296478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324.87299120296478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69.226454939777597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4.7800000000008822</v>
      </c>
      <c r="GA162" s="17">
        <f>FZ162*VLOOKUP('Données projet'!$B$17,Paramètres!$A$1:$I$89,3,0)*VLOOKUP('Données projet'!$B$17,Paramètres!$A$1:$I$89,5,0)</f>
        <v>2.2370400000004129</v>
      </c>
      <c r="GB162" s="13">
        <f t="shared" si="185"/>
        <v>0.9386934556823372</v>
      </c>
      <c r="GC162" s="20">
        <f t="shared" si="186"/>
        <v>5.5310691019807896</v>
      </c>
      <c r="GD162" s="59">
        <f t="shared" si="134"/>
        <v>296.02807054783199</v>
      </c>
      <c r="GE162" s="59">
        <f ca="1">AVERAGE(OFFSET($GD$3,0,0,'Données projet'!$E$17+1,1))-AVERAGE(OFFSET($H$3,0,0,'Données projet'!$E$17+1,1))</f>
        <v>337.47103484642059</v>
      </c>
      <c r="GF162" s="59">
        <f t="shared" si="158"/>
        <v>252.98767501756402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104.07168940115223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104.07168940115223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69.226454939777597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2.5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9.1666666666666661</v>
      </c>
      <c r="H163" s="66">
        <f t="shared" si="110"/>
        <v>220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69.239874217184777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369.00000000000011</v>
      </c>
      <c r="O163" s="13">
        <f>N163*VLOOKUP('Données projet'!$B$9,Paramètres!$A$1:$I$89,3,0)*VLOOKUP('Données projet'!$B$9,Paramètres!$A$1:$I$89,5,0)</f>
        <v>333.87120000000004</v>
      </c>
      <c r="P163" s="13">
        <f t="shared" si="141"/>
        <v>78.232360111376309</v>
      </c>
      <c r="Q163" s="20">
        <f t="shared" si="162"/>
        <v>717.74703386064709</v>
      </c>
      <c r="R163" s="59">
        <f t="shared" si="109"/>
        <v>1008.2932393236579</v>
      </c>
      <c r="S163" s="59">
        <f ca="1">AVERAGE(OFFSET($R$3,0,0,'Données projet'!$E$9+1,1))-AVERAGE(OFFSET($H$3,0,0,'Données projet'!$E$9+1,1))</f>
        <v>441.35963046694803</v>
      </c>
      <c r="T163" s="59">
        <f t="shared" si="142"/>
        <v>620.99339242993983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0.80540151093195766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0.80540151093195766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69.239874217184777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213.00000000000003</v>
      </c>
      <c r="AJ163" s="13">
        <f>AI163*VLOOKUP('Données projet'!$B$10,Paramètres!$A$1:$I$89,3,0)*VLOOKUP('Données projet'!$B$10,Paramètres!$A$1:$I$89,5,0)</f>
        <v>186.07680000000005</v>
      </c>
      <c r="AK163" s="13">
        <f t="shared" si="164"/>
        <v>46.671538591528673</v>
      </c>
      <c r="AL163" s="20">
        <f t="shared" si="165"/>
        <v>405.37002304691242</v>
      </c>
      <c r="AM163" s="59">
        <f t="shared" si="113"/>
        <v>695.91622850992326</v>
      </c>
      <c r="AN163" s="59">
        <f ca="1">AVERAGE(OFFSET($AM$3,0,0,'Données projet'!$E$10+1,1))-AVERAGE(OFFSET($H$3,0,0,'Données projet'!$E$10+1,1))</f>
        <v>273.89085939326111</v>
      </c>
      <c r="AO163" s="59">
        <f t="shared" si="144"/>
        <v>266.46247641705179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7.5482204365395669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7.5482204365395669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69.239874217184777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8.8960000000000043</v>
      </c>
      <c r="BD163" s="12">
        <f>IF('Données projet'!$A$88&gt;35,BD162+BC163-BL162,IF(A163&lt;'Données projet'!$A$88,$BA$205^A163,IF(A163='Données projet'!$A$88,'Données projet'!$B$88,BD162+BC163-BL162)))</f>
        <v>544.73599999999999</v>
      </c>
      <c r="BE163" s="13">
        <f>BD163*VLOOKUP('Données projet'!$B$11,Paramètres!$A$1:$I$89,3,0)*VLOOKUP('Données projet'!$B$11,Paramètres!$A$1:$I$89,5,0)</f>
        <v>518.3707776</v>
      </c>
      <c r="BF163" s="13">
        <f t="shared" si="167"/>
        <v>115.4006939044155</v>
      </c>
      <c r="BG163" s="20">
        <f t="shared" si="168"/>
        <v>1103.8186462035235</v>
      </c>
      <c r="BH163" s="59">
        <f t="shared" si="116"/>
        <v>1394.3648516665344</v>
      </c>
      <c r="BI163" s="59">
        <f ca="1">AVERAGE(OFFSET($BH$3,0,0,'Données projet'!$E$11+1,1))-AVERAGE(OFFSET($H$3,0,0,'Données projet'!$E$11+1,1))</f>
        <v>674.33345465979289</v>
      </c>
      <c r="BJ163" s="59">
        <f t="shared" si="146"/>
        <v>206.09542990296671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113.84453170508559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113.84453170508559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69.239874217184777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8.8960000000000043</v>
      </c>
      <c r="BY163" s="12">
        <f>IF('Données projet'!$A$114&gt;35,BY162+BX163-CG162,IF(A163&lt;'Données projet'!$A$114,$BV$205^A163,IF(A163='Données projet'!$A$114,'Données projet'!$B$114,BY162+BX163-CG162)))</f>
        <v>544.73599999999999</v>
      </c>
      <c r="BZ163" s="13">
        <f>BY163*VLOOKUP('Données projet'!$B$12,Paramètres!$A$1:$I$89,3,0)*VLOOKUP('Données projet'!$B$12,Paramètres!$A$1:$I$89,5,0)</f>
        <v>620.34535679999999</v>
      </c>
      <c r="CA163" s="13">
        <f t="shared" si="170"/>
        <v>135.24557268819967</v>
      </c>
      <c r="CB163" s="20">
        <f t="shared" si="171"/>
        <v>1315.9875355252809</v>
      </c>
      <c r="CC163" s="59">
        <f t="shared" si="119"/>
        <v>1606.5337409882918</v>
      </c>
      <c r="CD163" s="59">
        <f ca="1">AVERAGE(OFFSET($CC$3,0,0,'Données projet'!$E$12+1,1))-AVERAGE(OFFSET($H$3,0,0,'Données projet'!$E$12+1,1))</f>
        <v>792.99561449396947</v>
      </c>
      <c r="CE163" s="59">
        <f t="shared" si="148"/>
        <v>236.67982295656702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136.24017728641385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136.24017728641385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69.239874217184777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8.8960000000000043</v>
      </c>
      <c r="CT163" s="12">
        <f>IF('Données projet'!$A$140&gt;35,CT162+CS163-DB162,IF(A163&lt;'Données projet'!$A$140,$CQ$205^A163,IF(A163='Données projet'!$A$140,'Données projet'!$B$140,CT162+CS163-DB162)))</f>
        <v>544.73599999999999</v>
      </c>
      <c r="CU163" s="17">
        <f>CT163*VLOOKUP('Données projet'!$B$13,Paramètres!$A$1:$I$89,3,0)*VLOOKUP('Données projet'!$B$13,Paramètres!$A$1:$I$89,5,0)</f>
        <v>594.85171199999991</v>
      </c>
      <c r="CV163" s="13">
        <f t="shared" si="173"/>
        <v>130.32256111159032</v>
      </c>
      <c r="CW163" s="20">
        <f t="shared" si="174"/>
        <v>1263.0118590026862</v>
      </c>
      <c r="CX163" s="59">
        <f t="shared" si="122"/>
        <v>1553.558064465697</v>
      </c>
      <c r="CY163" s="59">
        <f ca="1">AVERAGE(OFFSET($CX$3,0,0,'Données projet'!$E$13+1,1))-AVERAGE(OFFSET($H$3,0,0,'Données projet'!$E$13+1,1))</f>
        <v>763.36868301262712</v>
      </c>
      <c r="CZ163" s="59">
        <f t="shared" si="150"/>
        <v>229.04531240965548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130.64126589108182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130.64126589108182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69.239874217184777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259.99999999999983</v>
      </c>
      <c r="DP163" s="17">
        <f>DO163*VLOOKUP('Données projet'!$B$14,Paramètres!$A$1:$I$89,3,0)*VLOOKUP('Données projet'!$B$14,Paramètres!$A$1:$I$89,5,0)</f>
        <v>227.13599999999985</v>
      </c>
      <c r="DQ163" s="13">
        <f t="shared" si="176"/>
        <v>55.662966886685133</v>
      </c>
      <c r="DR163" s="20">
        <f t="shared" si="177"/>
        <v>492.5415339943097</v>
      </c>
      <c r="DS163" s="59">
        <f t="shared" si="125"/>
        <v>783.08773945732059</v>
      </c>
      <c r="DT163" s="59">
        <f ca="1">AVERAGE(OFFSET($DS$3,0,0,'Données projet'!$E$14+1,1))-AVERAGE(OFFSET($H$3,0,0,'Données projet'!$E$14+1,1))</f>
        <v>396.6970447595329</v>
      </c>
      <c r="DU163" s="59">
        <f t="shared" si="152"/>
        <v>369.61271293069467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19.498228214648581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19.498228214648581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69.239874217184777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243</v>
      </c>
      <c r="EK163" s="17">
        <f>EJ163*VLOOKUP('Données projet'!$B$15,Paramètres!$A$1:$I$89,3,0)*VLOOKUP('Données projet'!$B$15,Paramètres!$A$1:$I$89,5,0)</f>
        <v>253.98360000000002</v>
      </c>
      <c r="EL163" s="13">
        <f t="shared" si="179"/>
        <v>61.438182405444294</v>
      </c>
      <c r="EM163" s="20">
        <f t="shared" si="180"/>
        <v>549.35960435614891</v>
      </c>
      <c r="EN163" s="59">
        <f t="shared" si="128"/>
        <v>839.90580981915969</v>
      </c>
      <c r="EO163" s="59">
        <f ca="1">AVERAGE(OFFSET($EN$3,0,0,'Données projet'!$E$15+1,1))-AVERAGE(OFFSET($H$3,0,0,'Données projet'!$E$15+1,1))</f>
        <v>431.09356354216391</v>
      </c>
      <c r="EP163" s="59">
        <f t="shared" si="154"/>
        <v>386.91437941921049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20.469095238595791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20.469095238595791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69.239874217184777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20.879999999999939</v>
      </c>
      <c r="FF163" s="17">
        <f>FE163*VLOOKUP('Données projet'!$B$16,Paramètres!$A$1:$I$89,3,0)*VLOOKUP('Données projet'!$B$16,Paramètres!$A$1:$I$89,5,0)</f>
        <v>14.006303999999959</v>
      </c>
      <c r="FG163" s="13">
        <f t="shared" si="182"/>
        <v>4.7472658384215451</v>
      </c>
      <c r="FH163" s="20">
        <f t="shared" si="183"/>
        <v>32.662467468584119</v>
      </c>
      <c r="FI163" s="59">
        <f t="shared" si="131"/>
        <v>323.20867293159495</v>
      </c>
      <c r="FJ163" s="59">
        <f ca="1">AVERAGE(OFFSET($FI$3,0,0,'Données projet'!$E$16+1,1))-AVERAGE(OFFSET($H$3,0,0,'Données projet'!$E$16+1,1))</f>
        <v>552.1327469597087</v>
      </c>
      <c r="FK163" s="59">
        <f t="shared" si="156"/>
        <v>208.33496548935977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318.50242999843329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318.50242999843329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69.239874217184777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4.7800000000008822</v>
      </c>
      <c r="GA163" s="17">
        <f>FZ163*VLOOKUP('Données projet'!$B$17,Paramètres!$A$1:$I$89,3,0)*VLOOKUP('Données projet'!$B$17,Paramètres!$A$1:$I$89,5,0)</f>
        <v>2.2370400000004129</v>
      </c>
      <c r="GB163" s="13">
        <f t="shared" si="185"/>
        <v>0.9386934556823372</v>
      </c>
      <c r="GC163" s="20">
        <f t="shared" si="186"/>
        <v>5.5310691019807896</v>
      </c>
      <c r="GD163" s="59">
        <f t="shared" si="134"/>
        <v>296.07727456499163</v>
      </c>
      <c r="GE163" s="59">
        <f ca="1">AVERAGE(OFFSET($GD$3,0,0,'Données projet'!$E$17+1,1))-AVERAGE(OFFSET($H$3,0,0,'Données projet'!$E$17+1,1))</f>
        <v>337.47103484642059</v>
      </c>
      <c r="GF163" s="59">
        <f t="shared" si="158"/>
        <v>252.98767501756402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102.03090704945829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102.03090704945829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69.239874217184777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2.5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9.1666666666666661</v>
      </c>
      <c r="H164" s="66">
        <f t="shared" si="110"/>
        <v>220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69.253060700129964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369.00000000000011</v>
      </c>
      <c r="O164" s="13">
        <f>N164*VLOOKUP('Données projet'!$B$9,Paramètres!$A$1:$I$89,3,0)*VLOOKUP('Données projet'!$B$9,Paramètres!$A$1:$I$89,5,0)</f>
        <v>333.87120000000004</v>
      </c>
      <c r="P164" s="13">
        <f t="shared" si="141"/>
        <v>78.232360111376309</v>
      </c>
      <c r="Q164" s="20">
        <f t="shared" si="162"/>
        <v>717.74703386064709</v>
      </c>
      <c r="R164" s="59">
        <f t="shared" si="109"/>
        <v>1008.3415897611237</v>
      </c>
      <c r="S164" s="59">
        <f ca="1">AVERAGE(OFFSET($R$3,0,0,'Données projet'!$E$9+1,1))-AVERAGE(OFFSET($H$3,0,0,'Données projet'!$E$9+1,1))</f>
        <v>441.35963046694803</v>
      </c>
      <c r="T164" s="59">
        <f t="shared" si="142"/>
        <v>620.99339242993983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0.78960807854899706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0.78960807854899706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69.253060700129964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213.00000000000003</v>
      </c>
      <c r="AJ164" s="13">
        <f>AI164*VLOOKUP('Données projet'!$B$10,Paramètres!$A$1:$I$89,3,0)*VLOOKUP('Données projet'!$B$10,Paramètres!$A$1:$I$89,5,0)</f>
        <v>186.07680000000005</v>
      </c>
      <c r="AK164" s="13">
        <f t="shared" si="164"/>
        <v>46.671538591528673</v>
      </c>
      <c r="AL164" s="20">
        <f t="shared" si="165"/>
        <v>405.37002304691242</v>
      </c>
      <c r="AM164" s="59">
        <f t="shared" si="113"/>
        <v>695.96457894738899</v>
      </c>
      <c r="AN164" s="59">
        <f ca="1">AVERAGE(OFFSET($AM$3,0,0,'Données projet'!$E$10+1,1))-AVERAGE(OFFSET($H$3,0,0,'Données projet'!$E$10+1,1))</f>
        <v>273.89085939326111</v>
      </c>
      <c r="AO164" s="59">
        <f t="shared" si="144"/>
        <v>266.46247641705179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7.4002044377388891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7.4002044377388891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69.253060700129964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8.8960000000000043</v>
      </c>
      <c r="BD164" s="12">
        <f>IF('Données projet'!$A$88&gt;35,BD163+BC164-BL163,IF(A164&lt;'Données projet'!$A$88,$BA$205^A164,IF(A164='Données projet'!$A$88,'Données projet'!$B$88,BD163+BC164-BL163)))</f>
        <v>553.63199999999995</v>
      </c>
      <c r="BE164" s="13">
        <f>BD164*VLOOKUP('Données projet'!$B$11,Paramètres!$A$1:$I$89,3,0)*VLOOKUP('Données projet'!$B$11,Paramètres!$A$1:$I$89,5,0)</f>
        <v>526.83621119999998</v>
      </c>
      <c r="BF164" s="13">
        <f t="shared" si="167"/>
        <v>117.06434534304272</v>
      </c>
      <c r="BG164" s="20">
        <f t="shared" si="168"/>
        <v>1121.4601359791325</v>
      </c>
      <c r="BH164" s="59">
        <f t="shared" si="116"/>
        <v>1412.054691879609</v>
      </c>
      <c r="BI164" s="59">
        <f ca="1">AVERAGE(OFFSET($BH$3,0,0,'Données projet'!$E$11+1,1))-AVERAGE(OFFSET($H$3,0,0,'Données projet'!$E$11+1,1))</f>
        <v>674.33345465979289</v>
      </c>
      <c r="BJ164" s="59">
        <f t="shared" si="146"/>
        <v>206.09542990296671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111.61210987665673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111.61210987665673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69.253060700129964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8.8960000000000043</v>
      </c>
      <c r="BY164" s="12">
        <f>IF('Données projet'!$A$114&gt;35,BY163+BX164-CG163,IF(A164&lt;'Données projet'!$A$114,$BV$205^A164,IF(A164='Données projet'!$A$114,'Données projet'!$B$114,BY163+BX164-CG163)))</f>
        <v>553.63199999999995</v>
      </c>
      <c r="BZ164" s="13">
        <f>BY164*VLOOKUP('Données projet'!$B$12,Paramètres!$A$1:$I$89,3,0)*VLOOKUP('Données projet'!$B$12,Paramètres!$A$1:$I$89,5,0)</f>
        <v>630.47612159999994</v>
      </c>
      <c r="CA164" s="13">
        <f t="shared" si="170"/>
        <v>137.19531392421899</v>
      </c>
      <c r="CB164" s="20">
        <f t="shared" si="171"/>
        <v>1337.0277502046813</v>
      </c>
      <c r="CC164" s="59">
        <f t="shared" si="119"/>
        <v>1627.6223061051578</v>
      </c>
      <c r="CD164" s="59">
        <f ca="1">AVERAGE(OFFSET($CC$3,0,0,'Données projet'!$E$12+1,1))-AVERAGE(OFFSET($H$3,0,0,'Données projet'!$E$12+1,1))</f>
        <v>792.99561449396947</v>
      </c>
      <c r="CE164" s="59">
        <f t="shared" si="148"/>
        <v>236.67982295656702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133.56859050813014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133.56859050813014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69.253060700129964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8.8960000000000043</v>
      </c>
      <c r="CT164" s="12">
        <f>IF('Données projet'!$A$140&gt;35,CT163+CS164-DB163,IF(A164&lt;'Données projet'!$A$140,$CQ$205^A164,IF(A164='Données projet'!$A$140,'Données projet'!$B$140,CT163+CS164-DB163)))</f>
        <v>553.63199999999995</v>
      </c>
      <c r="CU164" s="17">
        <f>CT164*VLOOKUP('Données projet'!$B$13,Paramètres!$A$1:$I$89,3,0)*VLOOKUP('Données projet'!$B$13,Paramètres!$A$1:$I$89,5,0)</f>
        <v>604.56614399999989</v>
      </c>
      <c r="CV164" s="13">
        <f t="shared" si="173"/>
        <v>132.20133071810972</v>
      </c>
      <c r="CW164" s="20">
        <f t="shared" si="174"/>
        <v>1283.2033518007074</v>
      </c>
      <c r="CX164" s="59">
        <f t="shared" si="122"/>
        <v>1573.7979077011839</v>
      </c>
      <c r="CY164" s="59">
        <f ca="1">AVERAGE(OFFSET($CX$3,0,0,'Données projet'!$E$13+1,1))-AVERAGE(OFFSET($H$3,0,0,'Données projet'!$E$13+1,1))</f>
        <v>763.36868301262712</v>
      </c>
      <c r="CZ164" s="59">
        <f t="shared" si="150"/>
        <v>229.04531240965548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128.07947035026183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128.07947035026183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69.253060700129964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259.99999999999983</v>
      </c>
      <c r="DP164" s="17">
        <f>DO164*VLOOKUP('Données projet'!$B$14,Paramètres!$A$1:$I$89,3,0)*VLOOKUP('Données projet'!$B$14,Paramètres!$A$1:$I$89,5,0)</f>
        <v>227.13599999999985</v>
      </c>
      <c r="DQ164" s="13">
        <f t="shared" si="176"/>
        <v>55.662966886685133</v>
      </c>
      <c r="DR164" s="20">
        <f t="shared" si="177"/>
        <v>492.5415339943097</v>
      </c>
      <c r="DS164" s="59">
        <f t="shared" si="125"/>
        <v>783.13608989478621</v>
      </c>
      <c r="DT164" s="59">
        <f ca="1">AVERAGE(OFFSET($DS$3,0,0,'Données projet'!$E$14+1,1))-AVERAGE(OFFSET($H$3,0,0,'Données projet'!$E$14+1,1))</f>
        <v>396.6970447595329</v>
      </c>
      <c r="DU164" s="59">
        <f t="shared" si="152"/>
        <v>369.61271293069467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19.115879852104221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19.115879852104221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69.253060700129964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243</v>
      </c>
      <c r="EK164" s="17">
        <f>EJ164*VLOOKUP('Données projet'!$B$15,Paramètres!$A$1:$I$89,3,0)*VLOOKUP('Données projet'!$B$15,Paramètres!$A$1:$I$89,5,0)</f>
        <v>253.98360000000002</v>
      </c>
      <c r="EL164" s="13">
        <f t="shared" si="179"/>
        <v>61.438182405444294</v>
      </c>
      <c r="EM164" s="20">
        <f t="shared" si="180"/>
        <v>549.35960435614891</v>
      </c>
      <c r="EN164" s="59">
        <f t="shared" si="128"/>
        <v>839.95416025662553</v>
      </c>
      <c r="EO164" s="59">
        <f ca="1">AVERAGE(OFFSET($EN$3,0,0,'Données projet'!$E$15+1,1))-AVERAGE(OFFSET($H$3,0,0,'Données projet'!$E$15+1,1))</f>
        <v>431.09356354216391</v>
      </c>
      <c r="EP164" s="59">
        <f t="shared" si="154"/>
        <v>386.91437941921049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20.067708765882241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20.067708765882241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69.253060700129964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20.879999999999939</v>
      </c>
      <c r="FF164" s="17">
        <f>FE164*VLOOKUP('Données projet'!$B$16,Paramètres!$A$1:$I$89,3,0)*VLOOKUP('Données projet'!$B$16,Paramètres!$A$1:$I$89,5,0)</f>
        <v>14.006303999999959</v>
      </c>
      <c r="FG164" s="13">
        <f t="shared" si="182"/>
        <v>4.7472658384215451</v>
      </c>
      <c r="FH164" s="20">
        <f t="shared" si="183"/>
        <v>32.662467468584119</v>
      </c>
      <c r="FI164" s="59">
        <f t="shared" si="131"/>
        <v>323.25702336906068</v>
      </c>
      <c r="FJ164" s="59">
        <f ca="1">AVERAGE(OFFSET($FI$3,0,0,'Données projet'!$E$16+1,1))-AVERAGE(OFFSET($H$3,0,0,'Données projet'!$E$16+1,1))</f>
        <v>552.1327469597087</v>
      </c>
      <c r="FK164" s="59">
        <f t="shared" si="156"/>
        <v>208.33496548935977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312.25679161346403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312.25679161346403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69.253060700129964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4.7800000000008822</v>
      </c>
      <c r="GA164" s="17">
        <f>FZ164*VLOOKUP('Données projet'!$B$17,Paramètres!$A$1:$I$89,3,0)*VLOOKUP('Données projet'!$B$17,Paramètres!$A$1:$I$89,5,0)</f>
        <v>2.2370400000004129</v>
      </c>
      <c r="GB164" s="13">
        <f t="shared" si="185"/>
        <v>0.9386934556823372</v>
      </c>
      <c r="GC164" s="20">
        <f t="shared" si="186"/>
        <v>5.5310691019807896</v>
      </c>
      <c r="GD164" s="59">
        <f t="shared" si="134"/>
        <v>296.12562500245735</v>
      </c>
      <c r="GE164" s="59">
        <f ca="1">AVERAGE(OFFSET($GD$3,0,0,'Données projet'!$E$17+1,1))-AVERAGE(OFFSET($H$3,0,0,'Données projet'!$E$17+1,1))</f>
        <v>337.47103484642059</v>
      </c>
      <c r="GF164" s="59">
        <f t="shared" si="158"/>
        <v>252.98767501756402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100.03014319492675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100.03014319492675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69.253060700129964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2.5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9.1666666666666661</v>
      </c>
      <c r="H165" s="66">
        <f t="shared" si="110"/>
        <v>220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69.266018427076602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369.00000000000011</v>
      </c>
      <c r="O165" s="13">
        <f>N165*VLOOKUP('Données projet'!$B$9,Paramètres!$A$1:$I$89,3,0)*VLOOKUP('Données projet'!$B$9,Paramètres!$A$1:$I$89,5,0)</f>
        <v>333.87120000000004</v>
      </c>
      <c r="P165" s="13">
        <f t="shared" si="141"/>
        <v>78.232360111376309</v>
      </c>
      <c r="Q165" s="20">
        <f t="shared" si="162"/>
        <v>717.74703386064709</v>
      </c>
      <c r="R165" s="59">
        <f t="shared" si="109"/>
        <v>1008.3891014265946</v>
      </c>
      <c r="S165" s="59">
        <f ca="1">AVERAGE(OFFSET($R$3,0,0,'Données projet'!$E$9+1,1))-AVERAGE(OFFSET($H$3,0,0,'Données projet'!$E$9+1,1))</f>
        <v>441.35963046694803</v>
      </c>
      <c r="T165" s="59">
        <f t="shared" si="142"/>
        <v>620.99339242993983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0.77412434574202382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0.77412434574202382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69.266018427076602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213.00000000000003</v>
      </c>
      <c r="AJ165" s="13">
        <f>AI165*VLOOKUP('Données projet'!$B$10,Paramètres!$A$1:$I$89,3,0)*VLOOKUP('Données projet'!$B$10,Paramètres!$A$1:$I$89,5,0)</f>
        <v>186.07680000000005</v>
      </c>
      <c r="AK165" s="13">
        <f t="shared" si="164"/>
        <v>46.671538591528673</v>
      </c>
      <c r="AL165" s="20">
        <f t="shared" si="165"/>
        <v>405.37002304691242</v>
      </c>
      <c r="AM165" s="59">
        <f t="shared" si="113"/>
        <v>696.01209061285999</v>
      </c>
      <c r="AN165" s="59">
        <f ca="1">AVERAGE(OFFSET($AM$3,0,0,'Données projet'!$E$10+1,1))-AVERAGE(OFFSET($H$3,0,0,'Données projet'!$E$10+1,1))</f>
        <v>273.89085939326111</v>
      </c>
      <c r="AO165" s="59">
        <f t="shared" si="144"/>
        <v>266.46247641705179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7.2550909423938474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7.2550909423938474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69.266018427076602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8.8960000000000043</v>
      </c>
      <c r="BD165" s="12">
        <f>IF('Données projet'!$A$88&gt;35,BD164+BC165-BL164,IF(A165&lt;'Données projet'!$A$88,$BA$205^A165,IF(A165='Données projet'!$A$88,'Données projet'!$B$88,BD164+BC165-BL164)))</f>
        <v>562.52799999999991</v>
      </c>
      <c r="BE165" s="13">
        <f>BD165*VLOOKUP('Données projet'!$B$11,Paramètres!$A$1:$I$89,3,0)*VLOOKUP('Données projet'!$B$11,Paramètres!$A$1:$I$89,5,0)</f>
        <v>535.30164479999985</v>
      </c>
      <c r="BF165" s="13">
        <f t="shared" si="167"/>
        <v>118.72488791148284</v>
      </c>
      <c r="BG165" s="20">
        <f t="shared" si="168"/>
        <v>1139.0962111391655</v>
      </c>
      <c r="BH165" s="59">
        <f t="shared" si="116"/>
        <v>1429.7382787051131</v>
      </c>
      <c r="BI165" s="59">
        <f ca="1">AVERAGE(OFFSET($BH$3,0,0,'Données projet'!$E$11+1,1))-AVERAGE(OFFSET($H$3,0,0,'Données projet'!$E$11+1,1))</f>
        <v>674.33345465979289</v>
      </c>
      <c r="BJ165" s="59">
        <f t="shared" si="146"/>
        <v>206.09542990296671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109.42346447864051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109.42346447864051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69.266018427076602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8.8960000000000043</v>
      </c>
      <c r="BY165" s="12">
        <f>IF('Données projet'!$A$114&gt;35,BY164+BX165-CG164,IF(A165&lt;'Données projet'!$A$114,$BV$205^A165,IF(A165='Données projet'!$A$114,'Données projet'!$B$114,BY164+BX165-CG164)))</f>
        <v>562.52799999999991</v>
      </c>
      <c r="BZ165" s="13">
        <f>BY165*VLOOKUP('Données projet'!$B$12,Paramètres!$A$1:$I$89,3,0)*VLOOKUP('Données projet'!$B$12,Paramètres!$A$1:$I$89,5,0)</f>
        <v>640.60688639999989</v>
      </c>
      <c r="CA165" s="13">
        <f t="shared" si="170"/>
        <v>139.14141167323112</v>
      </c>
      <c r="CB165" s="20">
        <f t="shared" si="171"/>
        <v>1358.0616191442107</v>
      </c>
      <c r="CC165" s="59">
        <f t="shared" si="119"/>
        <v>1648.7036867101583</v>
      </c>
      <c r="CD165" s="59">
        <f ca="1">AVERAGE(OFFSET($CC$3,0,0,'Données projet'!$E$12+1,1))-AVERAGE(OFFSET($H$3,0,0,'Données projet'!$E$12+1,1))</f>
        <v>792.99561449396947</v>
      </c>
      <c r="CE165" s="59">
        <f t="shared" si="148"/>
        <v>236.67982295656702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130.94939191706155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130.94939191706155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69.266018427076602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8.8960000000000043</v>
      </c>
      <c r="CT165" s="12">
        <f>IF('Données projet'!$A$140&gt;35,CT164+CS165-DB164,IF(A165&lt;'Données projet'!$A$140,$CQ$205^A165,IF(A165='Données projet'!$A$140,'Données projet'!$B$140,CT164+CS165-DB164)))</f>
        <v>562.52799999999991</v>
      </c>
      <c r="CU165" s="17">
        <f>CT165*VLOOKUP('Données projet'!$B$13,Paramètres!$A$1:$I$89,3,0)*VLOOKUP('Données projet'!$B$13,Paramètres!$A$1:$I$89,5,0)</f>
        <v>614.28057599999988</v>
      </c>
      <c r="CV165" s="13">
        <f t="shared" si="173"/>
        <v>134.07658946250868</v>
      </c>
      <c r="CW165" s="20">
        <f t="shared" si="174"/>
        <v>1303.3887298472023</v>
      </c>
      <c r="CX165" s="59">
        <f t="shared" si="122"/>
        <v>1594.0307974131499</v>
      </c>
      <c r="CY165" s="59">
        <f ca="1">AVERAGE(OFFSET($CX$3,0,0,'Données projet'!$E$13+1,1))-AVERAGE(OFFSET($H$3,0,0,'Données projet'!$E$13+1,1))</f>
        <v>763.36868301262712</v>
      </c>
      <c r="CZ165" s="59">
        <f t="shared" si="150"/>
        <v>229.04531240965548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125.56791005745632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125.56791005745632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69.266018427076602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259.99999999999983</v>
      </c>
      <c r="DP165" s="17">
        <f>DO165*VLOOKUP('Données projet'!$B$14,Paramètres!$A$1:$I$89,3,0)*VLOOKUP('Données projet'!$B$14,Paramètres!$A$1:$I$89,5,0)</f>
        <v>227.13599999999985</v>
      </c>
      <c r="DQ165" s="13">
        <f t="shared" si="176"/>
        <v>55.662966886685133</v>
      </c>
      <c r="DR165" s="20">
        <f t="shared" si="177"/>
        <v>492.5415339943097</v>
      </c>
      <c r="DS165" s="59">
        <f t="shared" si="125"/>
        <v>783.18360156025733</v>
      </c>
      <c r="DT165" s="59">
        <f ca="1">AVERAGE(OFFSET($DS$3,0,0,'Données projet'!$E$14+1,1))-AVERAGE(OFFSET($H$3,0,0,'Données projet'!$E$14+1,1))</f>
        <v>396.6970447595329</v>
      </c>
      <c r="DU165" s="59">
        <f t="shared" si="152"/>
        <v>369.61271293069467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18.741029107739884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18.741029107739884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69.266018427076602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243</v>
      </c>
      <c r="EK165" s="17">
        <f>EJ165*VLOOKUP('Données projet'!$B$15,Paramètres!$A$1:$I$89,3,0)*VLOOKUP('Données projet'!$B$15,Paramètres!$A$1:$I$89,5,0)</f>
        <v>253.98360000000002</v>
      </c>
      <c r="EL165" s="13">
        <f t="shared" si="179"/>
        <v>61.438182405444294</v>
      </c>
      <c r="EM165" s="20">
        <f t="shared" si="180"/>
        <v>549.35960435614891</v>
      </c>
      <c r="EN165" s="59">
        <f t="shared" si="128"/>
        <v>840.00167192209642</v>
      </c>
      <c r="EO165" s="59">
        <f ca="1">AVERAGE(OFFSET($EN$3,0,0,'Données projet'!$E$15+1,1))-AVERAGE(OFFSET($H$3,0,0,'Données projet'!$E$15+1,1))</f>
        <v>431.09356354216391</v>
      </c>
      <c r="EP165" s="59">
        <f t="shared" si="154"/>
        <v>386.91437941921049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19.674193237077027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19.674193237077027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69.266018427076602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20.879999999999939</v>
      </c>
      <c r="FF165" s="17">
        <f>FE165*VLOOKUP('Données projet'!$B$16,Paramètres!$A$1:$I$89,3,0)*VLOOKUP('Données projet'!$B$16,Paramètres!$A$1:$I$89,5,0)</f>
        <v>14.006303999999959</v>
      </c>
      <c r="FG165" s="13">
        <f t="shared" si="182"/>
        <v>4.7472658384215451</v>
      </c>
      <c r="FH165" s="20">
        <f t="shared" si="183"/>
        <v>32.662467468584119</v>
      </c>
      <c r="FI165" s="59">
        <f t="shared" si="131"/>
        <v>323.30453503453168</v>
      </c>
      <c r="FJ165" s="59">
        <f ca="1">AVERAGE(OFFSET($FI$3,0,0,'Données projet'!$E$16+1,1))-AVERAGE(OFFSET($H$3,0,0,'Données projet'!$E$16+1,1))</f>
        <v>552.1327469597087</v>
      </c>
      <c r="FK165" s="59">
        <f t="shared" si="156"/>
        <v>208.33496548935977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306.13362638776073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306.13362638776073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69.266018427076602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4.7800000000008822</v>
      </c>
      <c r="GA165" s="17">
        <f>FZ165*VLOOKUP('Données projet'!$B$17,Paramètres!$A$1:$I$89,3,0)*VLOOKUP('Données projet'!$B$17,Paramètres!$A$1:$I$89,5,0)</f>
        <v>2.2370400000004129</v>
      </c>
      <c r="GB165" s="13">
        <f t="shared" si="185"/>
        <v>0.9386934556823372</v>
      </c>
      <c r="GC165" s="20">
        <f t="shared" si="186"/>
        <v>5.5310691019807896</v>
      </c>
      <c r="GD165" s="59">
        <f t="shared" si="134"/>
        <v>296.17313666792836</v>
      </c>
      <c r="GE165" s="59">
        <f ca="1">AVERAGE(OFFSET($GD$3,0,0,'Données projet'!$E$17+1,1))-AVERAGE(OFFSET($H$3,0,0,'Données projet'!$E$17+1,1))</f>
        <v>337.47103484642059</v>
      </c>
      <c r="GF165" s="59">
        <f t="shared" si="158"/>
        <v>252.98767501756402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98.068613099237112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98.068613099237112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69.266018427076602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2.5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9.1666666666666661</v>
      </c>
      <c r="H166" s="66">
        <f t="shared" si="110"/>
        <v>220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69.278751366429844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369.00000000000011</v>
      </c>
      <c r="O166" s="13">
        <f>N166*VLOOKUP('Données projet'!$B$9,Paramètres!$A$1:$I$89,3,0)*VLOOKUP('Données projet'!$B$9,Paramètres!$A$1:$I$89,5,0)</f>
        <v>333.87120000000004</v>
      </c>
      <c r="P166" s="13">
        <f t="shared" si="141"/>
        <v>78.232360111376309</v>
      </c>
      <c r="Q166" s="20">
        <f t="shared" si="162"/>
        <v>717.74703386064709</v>
      </c>
      <c r="R166" s="59">
        <f t="shared" si="109"/>
        <v>1008.4357888708898</v>
      </c>
      <c r="S166" s="59">
        <f ca="1">AVERAGE(OFFSET($R$3,0,0,'Données projet'!$E$9+1,1))-AVERAGE(OFFSET($H$3,0,0,'Données projet'!$E$9+1,1))</f>
        <v>441.35963046694803</v>
      </c>
      <c r="T166" s="59">
        <f t="shared" si="142"/>
        <v>620.99339242993983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0.75894423949125078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0.75894423949125078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69.278751366429844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213.00000000000003</v>
      </c>
      <c r="AJ166" s="13">
        <f>AI166*VLOOKUP('Données projet'!$B$10,Paramètres!$A$1:$I$89,3,0)*VLOOKUP('Données projet'!$B$10,Paramètres!$A$1:$I$89,5,0)</f>
        <v>186.07680000000005</v>
      </c>
      <c r="AK166" s="13">
        <f t="shared" si="164"/>
        <v>46.671538591528673</v>
      </c>
      <c r="AL166" s="20">
        <f t="shared" si="165"/>
        <v>405.37002304691242</v>
      </c>
      <c r="AM166" s="59">
        <f t="shared" si="113"/>
        <v>696.05877805715522</v>
      </c>
      <c r="AN166" s="59">
        <f ca="1">AVERAGE(OFFSET($AM$3,0,0,'Données projet'!$E$10+1,1))-AVERAGE(OFFSET($H$3,0,0,'Données projet'!$E$10+1,1))</f>
        <v>273.89085939326111</v>
      </c>
      <c r="AO166" s="59">
        <f t="shared" si="144"/>
        <v>266.46247641705179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7.1128230341820302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7.1128230341820302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69.278751366429844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8.8960000000000043</v>
      </c>
      <c r="BD166" s="12">
        <f>IF('Données projet'!$A$88&gt;35,BD165+BC166-BL165,IF(A166&lt;'Données projet'!$A$88,$BA$205^A166,IF(A166='Données projet'!$A$88,'Données projet'!$B$88,BD165+BC166-BL165)))</f>
        <v>571.42399999999986</v>
      </c>
      <c r="BE166" s="13">
        <f>BD166*VLOOKUP('Données projet'!$B$11,Paramètres!$A$1:$I$89,3,0)*VLOOKUP('Données projet'!$B$11,Paramètres!$A$1:$I$89,5,0)</f>
        <v>543.76707839999983</v>
      </c>
      <c r="BF166" s="13">
        <f t="shared" si="167"/>
        <v>120.38237645130253</v>
      </c>
      <c r="BG166" s="20">
        <f t="shared" si="168"/>
        <v>1156.7269671993515</v>
      </c>
      <c r="BH166" s="59">
        <f t="shared" si="116"/>
        <v>1447.4157222095944</v>
      </c>
      <c r="BI166" s="59">
        <f ca="1">AVERAGE(OFFSET($BH$3,0,0,'Données projet'!$E$11+1,1))-AVERAGE(OFFSET($H$3,0,0,'Données projet'!$E$11+1,1))</f>
        <v>674.33345465979289</v>
      </c>
      <c r="BJ166" s="59">
        <f t="shared" si="146"/>
        <v>206.09542990296671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107.2777370819375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107.2777370819375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69.278751366429844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8.8960000000000043</v>
      </c>
      <c r="BY166" s="12">
        <f>IF('Données projet'!$A$114&gt;35,BY165+BX166-CG165,IF(A166&lt;'Données projet'!$A$114,$BV$205^A166,IF(A166='Données projet'!$A$114,'Données projet'!$B$114,BY165+BX166-CG165)))</f>
        <v>571.42399999999986</v>
      </c>
      <c r="BZ166" s="13">
        <f>BY166*VLOOKUP('Données projet'!$B$12,Paramètres!$A$1:$I$89,3,0)*VLOOKUP('Données projet'!$B$12,Paramètres!$A$1:$I$89,5,0)</f>
        <v>650.73765119999985</v>
      </c>
      <c r="CA166" s="13">
        <f t="shared" si="170"/>
        <v>141.08393020763194</v>
      </c>
      <c r="CB166" s="20">
        <f t="shared" si="171"/>
        <v>1379.0892542849588</v>
      </c>
      <c r="CC166" s="59">
        <f t="shared" si="119"/>
        <v>1669.7780092952016</v>
      </c>
      <c r="CD166" s="59">
        <f ca="1">AVERAGE(OFFSET($CC$3,0,0,'Données projet'!$E$12+1,1))-AVERAGE(OFFSET($H$3,0,0,'Données projet'!$E$12+1,1))</f>
        <v>792.99561449396947</v>
      </c>
      <c r="CE166" s="59">
        <f t="shared" si="148"/>
        <v>236.67982295656702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128.38155421281041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128.38155421281041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69.278751366429844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8.8960000000000043</v>
      </c>
      <c r="CT166" s="12">
        <f>IF('Données projet'!$A$140&gt;35,CT165+CS166-DB165,IF(A166&lt;'Données projet'!$A$140,$CQ$205^A166,IF(A166='Données projet'!$A$140,'Données projet'!$B$140,CT165+CS166-DB165)))</f>
        <v>571.42399999999986</v>
      </c>
      <c r="CU166" s="17">
        <f>CT166*VLOOKUP('Données projet'!$B$13,Paramètres!$A$1:$I$89,3,0)*VLOOKUP('Données projet'!$B$13,Paramètres!$A$1:$I$89,5,0)</f>
        <v>623.99500799999987</v>
      </c>
      <c r="CV166" s="13">
        <f t="shared" si="173"/>
        <v>135.94839927763263</v>
      </c>
      <c r="CW166" s="20">
        <f t="shared" si="174"/>
        <v>1323.5681010085434</v>
      </c>
      <c r="CX166" s="59">
        <f t="shared" si="122"/>
        <v>1614.2568560187863</v>
      </c>
      <c r="CY166" s="59">
        <f ca="1">AVERAGE(OFFSET($CX$3,0,0,'Données projet'!$E$13+1,1))-AVERAGE(OFFSET($H$3,0,0,'Données projet'!$E$13+1,1))</f>
        <v>763.36868301262712</v>
      </c>
      <c r="CZ166" s="59">
        <f t="shared" si="150"/>
        <v>229.04531240965548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123.10559993009221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123.10559993009221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69.278751366429844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259.99999999999983</v>
      </c>
      <c r="DP166" s="17">
        <f>DO166*VLOOKUP('Données projet'!$B$14,Paramètres!$A$1:$I$89,3,0)*VLOOKUP('Données projet'!$B$14,Paramètres!$A$1:$I$89,5,0)</f>
        <v>227.13599999999985</v>
      </c>
      <c r="DQ166" s="13">
        <f t="shared" si="176"/>
        <v>55.662966886685133</v>
      </c>
      <c r="DR166" s="20">
        <f t="shared" si="177"/>
        <v>492.5415339943097</v>
      </c>
      <c r="DS166" s="59">
        <f t="shared" si="125"/>
        <v>783.23028900455256</v>
      </c>
      <c r="DT166" s="59">
        <f ca="1">AVERAGE(OFFSET($DS$3,0,0,'Données projet'!$E$14+1,1))-AVERAGE(OFFSET($H$3,0,0,'Données projet'!$E$14+1,1))</f>
        <v>396.6970447595329</v>
      </c>
      <c r="DU166" s="59">
        <f t="shared" si="152"/>
        <v>369.61271293069467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18.373528957836154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18.373528957836154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69.278751366429844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243</v>
      </c>
      <c r="EK166" s="17">
        <f>EJ166*VLOOKUP('Données projet'!$B$15,Paramètres!$A$1:$I$89,3,0)*VLOOKUP('Données projet'!$B$15,Paramètres!$A$1:$I$89,5,0)</f>
        <v>253.98360000000002</v>
      </c>
      <c r="EL166" s="13">
        <f t="shared" si="179"/>
        <v>61.438182405444294</v>
      </c>
      <c r="EM166" s="20">
        <f t="shared" si="180"/>
        <v>549.35960435614891</v>
      </c>
      <c r="EN166" s="59">
        <f t="shared" si="128"/>
        <v>840.04835936639165</v>
      </c>
      <c r="EO166" s="59">
        <f ca="1">AVERAGE(OFFSET($EN$3,0,0,'Données projet'!$E$15+1,1))-AVERAGE(OFFSET($H$3,0,0,'Données projet'!$E$15+1,1))</f>
        <v>431.09356354216391</v>
      </c>
      <c r="EP166" s="59">
        <f t="shared" si="154"/>
        <v>386.91437941921049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19.288394307770911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19.288394307770911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69.278751366429844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20.879999999999939</v>
      </c>
      <c r="FF166" s="17">
        <f>FE166*VLOOKUP('Données projet'!$B$16,Paramètres!$A$1:$I$89,3,0)*VLOOKUP('Données projet'!$B$16,Paramètres!$A$1:$I$89,5,0)</f>
        <v>14.006303999999959</v>
      </c>
      <c r="FG166" s="13">
        <f t="shared" si="182"/>
        <v>4.7472658384215451</v>
      </c>
      <c r="FH166" s="20">
        <f t="shared" si="183"/>
        <v>32.662467468584119</v>
      </c>
      <c r="FI166" s="59">
        <f t="shared" si="131"/>
        <v>323.35122247882691</v>
      </c>
      <c r="FJ166" s="59">
        <f ca="1">AVERAGE(OFFSET($FI$3,0,0,'Données projet'!$E$16+1,1))-AVERAGE(OFFSET($H$3,0,0,'Données projet'!$E$16+1,1))</f>
        <v>552.1327469597087</v>
      </c>
      <c r="FK166" s="59">
        <f t="shared" si="156"/>
        <v>208.33496548935977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300.13053269737145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300.13053269737145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69.278751366429844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4.7800000000008822</v>
      </c>
      <c r="GA166" s="17">
        <f>FZ166*VLOOKUP('Données projet'!$B$17,Paramètres!$A$1:$I$89,3,0)*VLOOKUP('Données projet'!$B$17,Paramètres!$A$1:$I$89,5,0)</f>
        <v>2.2370400000004129</v>
      </c>
      <c r="GB166" s="13">
        <f t="shared" si="185"/>
        <v>0.9386934556823372</v>
      </c>
      <c r="GC166" s="20">
        <f t="shared" si="186"/>
        <v>5.5310691019807896</v>
      </c>
      <c r="GD166" s="59">
        <f t="shared" si="134"/>
        <v>296.21982411222359</v>
      </c>
      <c r="GE166" s="59">
        <f ca="1">AVERAGE(OFFSET($GD$3,0,0,'Données projet'!$E$17+1,1))-AVERAGE(OFFSET($H$3,0,0,'Données projet'!$E$17+1,1))</f>
        <v>337.47103484642059</v>
      </c>
      <c r="GF166" s="59">
        <f t="shared" si="158"/>
        <v>252.98767501756402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96.14554741230873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96.14554741230873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69.278751366429844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2.5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9.1666666666666661</v>
      </c>
      <c r="H167" s="66">
        <f t="shared" si="110"/>
        <v>220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69.291263417751907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369.00000000000011</v>
      </c>
      <c r="O167" s="13">
        <f>N167*VLOOKUP('Données projet'!$B$9,Paramètres!$A$1:$I$89,3,0)*VLOOKUP('Données projet'!$B$9,Paramètres!$A$1:$I$89,5,0)</f>
        <v>333.87120000000004</v>
      </c>
      <c r="P167" s="13">
        <f t="shared" si="141"/>
        <v>78.232360111376309</v>
      </c>
      <c r="Q167" s="20">
        <f t="shared" si="162"/>
        <v>717.74703386064709</v>
      </c>
      <c r="R167" s="59">
        <f t="shared" si="109"/>
        <v>1008.4816663924041</v>
      </c>
      <c r="S167" s="59">
        <f ca="1">AVERAGE(OFFSET($R$3,0,0,'Données projet'!$E$9+1,1))-AVERAGE(OFFSET($H$3,0,0,'Données projet'!$E$9+1,1))</f>
        <v>441.35963046694803</v>
      </c>
      <c r="T167" s="59">
        <f t="shared" si="142"/>
        <v>620.99339242993983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0.74406180586510484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0.74406180586510484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69.291263417751907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213.00000000000003</v>
      </c>
      <c r="AJ167" s="13">
        <f>AI167*VLOOKUP('Données projet'!$B$10,Paramètres!$A$1:$I$89,3,0)*VLOOKUP('Données projet'!$B$10,Paramètres!$A$1:$I$89,5,0)</f>
        <v>186.07680000000005</v>
      </c>
      <c r="AK167" s="13">
        <f t="shared" si="164"/>
        <v>46.671538591528673</v>
      </c>
      <c r="AL167" s="20">
        <f t="shared" si="165"/>
        <v>405.37002304691242</v>
      </c>
      <c r="AM167" s="59">
        <f t="shared" si="113"/>
        <v>696.10465557866939</v>
      </c>
      <c r="AN167" s="59">
        <f ca="1">AVERAGE(OFFSET($AM$3,0,0,'Données projet'!$E$10+1,1))-AVERAGE(OFFSET($H$3,0,0,'Données projet'!$E$10+1,1))</f>
        <v>273.89085939326111</v>
      </c>
      <c r="AO167" s="59">
        <f t="shared" si="144"/>
        <v>266.46247641705179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6.9733449128753904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6.9733449128753904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69.291263417751907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8.8960000000000043</v>
      </c>
      <c r="BC167" s="12">
        <f t="array" ref="BC167">INDEX(BB:BB,MIN(IF(ISNUMBER(BB167:BB363),ROW(BB167:BB363),"")))</f>
        <v>8.8960000000000043</v>
      </c>
      <c r="BD167" s="12">
        <f>IF('Données projet'!$A$88&gt;35,BD166+BC167-BL166,IF(A167&lt;'Données projet'!$A$88,$BA$205^A167,IF(A167='Données projet'!$A$88,'Données projet'!$B$88,BD166+BC167-BL166)))</f>
        <v>580.31999999999982</v>
      </c>
      <c r="BE167" s="13">
        <f>BD167*VLOOKUP('Données projet'!$B$11,Paramètres!$A$1:$I$89,3,0)*VLOOKUP('Données projet'!$B$11,Paramètres!$A$1:$I$89,5,0)</f>
        <v>552.23251199999982</v>
      </c>
      <c r="BF167" s="13">
        <f t="shared" si="167"/>
        <v>122.03686399854581</v>
      </c>
      <c r="BG167" s="20">
        <f t="shared" si="168"/>
        <v>1174.3524965308004</v>
      </c>
      <c r="BH167" s="59">
        <f t="shared" si="116"/>
        <v>1465.0871290625573</v>
      </c>
      <c r="BI167" s="59">
        <f ca="1">AVERAGE(OFFSET($BH$3,0,0,'Données projet'!$E$11+1,1))-AVERAGE(OFFSET($H$3,0,0,'Données projet'!$E$11+1,1))</f>
        <v>674.33345465979289</v>
      </c>
      <c r="BJ167" s="59">
        <f t="shared" si="146"/>
        <v>206.09542990296671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0.43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132.12481392060175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132.12481392060175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69.291263417751907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580.32000000000005</v>
      </c>
      <c r="BW167" s="12">
        <f>VLOOKUP(A167,'Données projet'!$A$113:$I$133,9,0)</f>
        <v>8.8960000000000043</v>
      </c>
      <c r="BX167" s="12">
        <f t="array" ref="BX167">INDEX(BW:BW,MIN(IF(ISNUMBER(BW167:BW363),ROW(BW167:BW363),"")))</f>
        <v>8.8960000000000043</v>
      </c>
      <c r="BY167" s="12">
        <f>IF('Données projet'!$A$114&gt;35,BY166+BX167-CG166,IF(A167&lt;'Données projet'!$A$114,$BV$205^A167,IF(A167='Données projet'!$A$114,'Données projet'!$B$114,BY166+BX167-CG166)))</f>
        <v>580.31999999999982</v>
      </c>
      <c r="BZ167" s="13">
        <f>BY167*VLOOKUP('Données projet'!$B$12,Paramètres!$A$1:$I$89,3,0)*VLOOKUP('Données projet'!$B$12,Paramètres!$A$1:$I$89,5,0)</f>
        <v>660.8684159999998</v>
      </c>
      <c r="CA167" s="13">
        <f t="shared" si="170"/>
        <v>143.0229316838082</v>
      </c>
      <c r="CB167" s="20">
        <f t="shared" si="171"/>
        <v>1400.1107638826322</v>
      </c>
      <c r="CC167" s="59">
        <f t="shared" si="119"/>
        <v>1690.8453964143891</v>
      </c>
      <c r="CD167" s="59">
        <f ca="1">AVERAGE(OFFSET($CC$3,0,0,'Données projet'!$E$12+1,1))-AVERAGE(OFFSET($H$3,0,0,'Données projet'!$E$12+1,1))</f>
        <v>792.99561449396947</v>
      </c>
      <c r="CE167" s="59">
        <f t="shared" si="148"/>
        <v>236.67982295656702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59.58</v>
      </c>
      <c r="CH167" s="16">
        <f>IF(ISNA(VLOOKUP(A167,'Données projet'!$A$113:$I$133,5,0)),0%,VLOOKUP(A167,'Données projet'!$A$113:$I$133,5,0)*VLOOKUP('Données projet'!$B$12,Paramètres!$A$1:$I$89,7,0))</f>
        <v>0.43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158.11658059350697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158.11658059350697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69.291263417751907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580.32000000000005</v>
      </c>
      <c r="CR167" s="12">
        <f>VLOOKUP(A167,'Données projet'!$A$139:$I$159,9,0)</f>
        <v>8.8960000000000043</v>
      </c>
      <c r="CS167" s="12">
        <f t="array" ref="CS167">INDEX(CR:CR,MIN(IF(ISNUMBER(CR167:CR363),ROW(CR167:CR363),"")))</f>
        <v>8.8960000000000043</v>
      </c>
      <c r="CT167" s="12">
        <f>IF('Données projet'!$A$140&gt;35,CT166+CS167-DB166,IF(A167&lt;'Données projet'!$A$140,$CQ$205^A167,IF(A167='Données projet'!$A$140,'Données projet'!$B$140,CT166+CS167-DB166)))</f>
        <v>580.31999999999982</v>
      </c>
      <c r="CU167" s="17">
        <f>CT167*VLOOKUP('Données projet'!$B$13,Paramètres!$A$1:$I$89,3,0)*VLOOKUP('Données projet'!$B$13,Paramètres!$A$1:$I$89,5,0)</f>
        <v>633.70943999999986</v>
      </c>
      <c r="CV167" s="13">
        <f t="shared" si="173"/>
        <v>137.81682005734277</v>
      </c>
      <c r="CW167" s="20">
        <f t="shared" si="174"/>
        <v>1343.7415695998716</v>
      </c>
      <c r="CX167" s="59">
        <f t="shared" si="122"/>
        <v>1634.4762021316285</v>
      </c>
      <c r="CY167" s="59">
        <f ca="1">AVERAGE(OFFSET($CX$3,0,0,'Données projet'!$E$13+1,1))-AVERAGE(OFFSET($H$3,0,0,'Données projet'!$E$13+1,1))</f>
        <v>763.36868301262712</v>
      </c>
      <c r="CZ167" s="59">
        <f t="shared" si="150"/>
        <v>229.04531240965548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59.58</v>
      </c>
      <c r="DC167" s="16">
        <f>IF(ISNA(VLOOKUP(A167,'Données projet'!$A$139:$I$159,5,0)),0%,VLOOKUP(A167,'Données projet'!$A$139:$I$159,5,0)*VLOOKUP('Données projet'!$B$13,Paramètres!$A$1:$I$89,7,0))</f>
        <v>0.43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151.61863892528069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151.61863892528069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69.291263417751907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259.99999999999983</v>
      </c>
      <c r="DP167" s="17">
        <f>DO167*VLOOKUP('Données projet'!$B$14,Paramètres!$A$1:$I$89,3,0)*VLOOKUP('Données projet'!$B$14,Paramètres!$A$1:$I$89,5,0)</f>
        <v>227.13599999999985</v>
      </c>
      <c r="DQ167" s="13">
        <f t="shared" si="176"/>
        <v>55.662966886685133</v>
      </c>
      <c r="DR167" s="20">
        <f t="shared" si="177"/>
        <v>492.5415339943097</v>
      </c>
      <c r="DS167" s="59">
        <f t="shared" si="125"/>
        <v>783.27616652606662</v>
      </c>
      <c r="DT167" s="59">
        <f ca="1">AVERAGE(OFFSET($DS$3,0,0,'Données projet'!$E$14+1,1))-AVERAGE(OFFSET($H$3,0,0,'Données projet'!$E$14+1,1))</f>
        <v>396.6970447595329</v>
      </c>
      <c r="DU167" s="59">
        <f t="shared" si="152"/>
        <v>369.61271293069467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18.013235261719078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18.013235261719078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69.291263417751907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243</v>
      </c>
      <c r="EK167" s="17">
        <f>EJ167*VLOOKUP('Données projet'!$B$15,Paramètres!$A$1:$I$89,3,0)*VLOOKUP('Données projet'!$B$15,Paramètres!$A$1:$I$89,5,0)</f>
        <v>253.98360000000002</v>
      </c>
      <c r="EL167" s="13">
        <f t="shared" si="179"/>
        <v>61.438182405444294</v>
      </c>
      <c r="EM167" s="20">
        <f t="shared" si="180"/>
        <v>549.35960435614891</v>
      </c>
      <c r="EN167" s="59">
        <f t="shared" si="128"/>
        <v>840.09423688790594</v>
      </c>
      <c r="EO167" s="59">
        <f ca="1">AVERAGE(OFFSET($EN$3,0,0,'Données projet'!$E$15+1,1))-AVERAGE(OFFSET($H$3,0,0,'Données projet'!$E$15+1,1))</f>
        <v>431.09356354216391</v>
      </c>
      <c r="EP167" s="59">
        <f t="shared" si="154"/>
        <v>386.91437941921049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18.910160660154379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18.910160660154379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69.291263417751907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20.879999999999939</v>
      </c>
      <c r="FF167" s="17">
        <f>FE167*VLOOKUP('Données projet'!$B$16,Paramètres!$A$1:$I$89,3,0)*VLOOKUP('Données projet'!$B$16,Paramètres!$A$1:$I$89,5,0)</f>
        <v>14.006303999999959</v>
      </c>
      <c r="FG167" s="13">
        <f t="shared" si="182"/>
        <v>4.7472658384215451</v>
      </c>
      <c r="FH167" s="20">
        <f t="shared" si="183"/>
        <v>32.662467468584119</v>
      </c>
      <c r="FI167" s="59">
        <f t="shared" si="131"/>
        <v>323.39710000034108</v>
      </c>
      <c r="FJ167" s="59">
        <f ca="1">AVERAGE(OFFSET($FI$3,0,0,'Données projet'!$E$16+1,1))-AVERAGE(OFFSET($H$3,0,0,'Données projet'!$E$16+1,1))</f>
        <v>552.1327469597087</v>
      </c>
      <c r="FK167" s="59">
        <f t="shared" si="156"/>
        <v>208.33496548935977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294.24515601272509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294.24515601272509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69.291263417751907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4.7800000000008822</v>
      </c>
      <c r="GA167" s="17">
        <f>FZ167*VLOOKUP('Données projet'!$B$17,Paramètres!$A$1:$I$89,3,0)*VLOOKUP('Données projet'!$B$17,Paramètres!$A$1:$I$89,5,0)</f>
        <v>2.2370400000004129</v>
      </c>
      <c r="GB167" s="13">
        <f t="shared" si="185"/>
        <v>0.9386934556823372</v>
      </c>
      <c r="GC167" s="20">
        <f t="shared" si="186"/>
        <v>5.5310691019807896</v>
      </c>
      <c r="GD167" s="59">
        <f t="shared" si="134"/>
        <v>296.26570163373776</v>
      </c>
      <c r="GE167" s="59">
        <f ca="1">AVERAGE(OFFSET($GD$3,0,0,'Données projet'!$E$17+1,1))-AVERAGE(OFFSET($H$3,0,0,'Données projet'!$E$17+1,1))</f>
        <v>337.47103484642059</v>
      </c>
      <c r="GF167" s="59">
        <f t="shared" si="158"/>
        <v>252.98767501756402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94.260191870546763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94.260191870546763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69.291263417751907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2.5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9.1666666666666661</v>
      </c>
      <c r="H168" s="66">
        <f t="shared" si="110"/>
        <v>220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69.303558412956292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369.00000000000011</v>
      </c>
      <c r="O168" s="13">
        <f>N168*VLOOKUP('Données projet'!$B$9,Paramètres!$A$1:$I$89,3,0)*VLOOKUP('Données projet'!$B$9,Paramètres!$A$1:$I$89,5,0)</f>
        <v>333.87120000000004</v>
      </c>
      <c r="P168" s="13">
        <f t="shared" si="141"/>
        <v>78.232360111376309</v>
      </c>
      <c r="Q168" s="20">
        <f t="shared" si="162"/>
        <v>717.74703386064709</v>
      </c>
      <c r="R168" s="59">
        <f t="shared" si="109"/>
        <v>1008.5267480414868</v>
      </c>
      <c r="S168" s="59">
        <f ca="1">AVERAGE(OFFSET($R$3,0,0,'Données projet'!$E$9+1,1))-AVERAGE(OFFSET($H$3,0,0,'Données projet'!$E$9+1,1))</f>
        <v>441.35963046694803</v>
      </c>
      <c r="T168" s="59">
        <f t="shared" si="142"/>
        <v>620.99339242993983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0.72947120768497942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0.72947120768497942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69.303558412956292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213.00000000000003</v>
      </c>
      <c r="AJ168" s="13">
        <f>AI168*VLOOKUP('Données projet'!$B$10,Paramètres!$A$1:$I$89,3,0)*VLOOKUP('Données projet'!$B$10,Paramètres!$A$1:$I$89,5,0)</f>
        <v>186.07680000000005</v>
      </c>
      <c r="AK168" s="13">
        <f t="shared" si="164"/>
        <v>46.671538591528673</v>
      </c>
      <c r="AL168" s="20">
        <f t="shared" si="165"/>
        <v>405.37002304691242</v>
      </c>
      <c r="AM168" s="59">
        <f t="shared" si="113"/>
        <v>696.14973722775221</v>
      </c>
      <c r="AN168" s="59">
        <f ca="1">AVERAGE(OFFSET($AM$3,0,0,'Données projet'!$E$10+1,1))-AVERAGE(OFFSET($H$3,0,0,'Données projet'!$E$10+1,1))</f>
        <v>273.89085939326111</v>
      </c>
      <c r="AO168" s="59">
        <f t="shared" si="144"/>
        <v>266.46247641705179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6.8366018724543203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6.8366018724543203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69.303558412956292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8.977999999999998</v>
      </c>
      <c r="BD168" s="12">
        <f>IF('Données projet'!$A$88&gt;35,BD167+BC168-BL167,IF(A168&lt;'Données projet'!$A$88,$BA$205^A168,IF(A168='Données projet'!$A$88,'Données projet'!$B$88,BD167+BC168-BL167)))</f>
        <v>529.71799999999973</v>
      </c>
      <c r="BE168" s="13">
        <f>BD168*VLOOKUP('Données projet'!$B$11,Paramètres!$A$1:$I$89,3,0)*VLOOKUP('Données projet'!$B$11,Paramètres!$A$1:$I$89,5,0)</f>
        <v>504.07964879999975</v>
      </c>
      <c r="BF168" s="13">
        <f t="shared" si="167"/>
        <v>112.58494660961439</v>
      </c>
      <c r="BG168" s="20">
        <f t="shared" si="168"/>
        <v>1074.0241703384111</v>
      </c>
      <c r="BH168" s="59">
        <f t="shared" si="116"/>
        <v>1364.8038845192509</v>
      </c>
      <c r="BI168" s="59">
        <f ca="1">AVERAGE(OFFSET($BH$3,0,0,'Données projet'!$E$11+1,1))-AVERAGE(OFFSET($H$3,0,0,'Données projet'!$E$11+1,1))</f>
        <v>674.33345465979289</v>
      </c>
      <c r="BJ168" s="59">
        <f t="shared" si="146"/>
        <v>206.09542990296671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129.53392690779782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129.53392690779782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69.303558412956292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8.977999999999998</v>
      </c>
      <c r="BY168" s="12">
        <f>IF('Données projet'!$A$114&gt;35,BY167+BX168-CG167,IF(A168&lt;'Données projet'!$A$114,$BV$205^A168,IF(A168='Données projet'!$A$114,'Données projet'!$B$114,BY167+BX168-CG167)))</f>
        <v>529.71799999999973</v>
      </c>
      <c r="BZ168" s="13">
        <f>BY168*VLOOKUP('Données projet'!$B$12,Paramètres!$A$1:$I$89,3,0)*VLOOKUP('Données projet'!$B$12,Paramètres!$A$1:$I$89,5,0)</f>
        <v>603.2428583999997</v>
      </c>
      <c r="CA168" s="13">
        <f t="shared" si="170"/>
        <v>131.94561544750891</v>
      </c>
      <c r="CB168" s="20">
        <f t="shared" si="171"/>
        <v>1280.453258617744</v>
      </c>
      <c r="CC168" s="59">
        <f t="shared" si="119"/>
        <v>1571.2329727985839</v>
      </c>
      <c r="CD168" s="59">
        <f ca="1">AVERAGE(OFFSET($CC$3,0,0,'Données projet'!$E$12+1,1))-AVERAGE(OFFSET($H$3,0,0,'Données projet'!$E$12+1,1))</f>
        <v>792.99561449396947</v>
      </c>
      <c r="CE168" s="59">
        <f t="shared" si="148"/>
        <v>236.67982295656702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155.01601088965964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155.01601088965964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69.303558412956292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8.977999999999998</v>
      </c>
      <c r="CT168" s="12">
        <f>IF('Données projet'!$A$140&gt;35,CT167+CS168-DB167,IF(A168&lt;'Données projet'!$A$140,$CQ$205^A168,IF(A168='Données projet'!$A$140,'Données projet'!$B$140,CT167+CS168-DB167)))</f>
        <v>529.71799999999973</v>
      </c>
      <c r="CU168" s="17">
        <f>CT168*VLOOKUP('Données projet'!$B$13,Paramètres!$A$1:$I$89,3,0)*VLOOKUP('Données projet'!$B$13,Paramètres!$A$1:$I$89,5,0)</f>
        <v>578.45205599999974</v>
      </c>
      <c r="CV168" s="13">
        <f t="shared" si="173"/>
        <v>127.14272408907243</v>
      </c>
      <c r="CW168" s="20">
        <f t="shared" si="174"/>
        <v>1228.9109086551341</v>
      </c>
      <c r="CX168" s="59">
        <f t="shared" si="122"/>
        <v>1519.690622835974</v>
      </c>
      <c r="CY168" s="59">
        <f ca="1">AVERAGE(OFFSET($CX$3,0,0,'Données projet'!$E$13+1,1))-AVERAGE(OFFSET($H$3,0,0,'Données projet'!$E$13+1,1))</f>
        <v>763.36868301262712</v>
      </c>
      <c r="CZ168" s="59">
        <f t="shared" si="150"/>
        <v>229.04531240965548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148.64548989419421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148.64548989419421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69.303558412956292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259.99999999999983</v>
      </c>
      <c r="DP168" s="17">
        <f>DO168*VLOOKUP('Données projet'!$B$14,Paramètres!$A$1:$I$89,3,0)*VLOOKUP('Données projet'!$B$14,Paramètres!$A$1:$I$89,5,0)</f>
        <v>227.13599999999985</v>
      </c>
      <c r="DQ168" s="13">
        <f t="shared" si="176"/>
        <v>55.662966886685133</v>
      </c>
      <c r="DR168" s="20">
        <f t="shared" si="177"/>
        <v>492.5415339943097</v>
      </c>
      <c r="DS168" s="59">
        <f t="shared" si="125"/>
        <v>783.32124817514944</v>
      </c>
      <c r="DT168" s="59">
        <f ca="1">AVERAGE(OFFSET($DS$3,0,0,'Données projet'!$E$14+1,1))-AVERAGE(OFFSET($H$3,0,0,'Données projet'!$E$14+1,1))</f>
        <v>396.6970447595329</v>
      </c>
      <c r="DU168" s="59">
        <f t="shared" si="152"/>
        <v>369.61271293069467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17.660006705225403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17.660006705225403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69.303558412956292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243</v>
      </c>
      <c r="EK168" s="17">
        <f>EJ168*VLOOKUP('Données projet'!$B$15,Paramètres!$A$1:$I$89,3,0)*VLOOKUP('Données projet'!$B$15,Paramètres!$A$1:$I$89,5,0)</f>
        <v>253.98360000000002</v>
      </c>
      <c r="EL168" s="13">
        <f t="shared" si="179"/>
        <v>61.438182405444294</v>
      </c>
      <c r="EM168" s="20">
        <f t="shared" si="180"/>
        <v>549.35960435614891</v>
      </c>
      <c r="EN168" s="59">
        <f t="shared" si="128"/>
        <v>840.13931853698864</v>
      </c>
      <c r="EO168" s="59">
        <f ca="1">AVERAGE(OFFSET($EN$3,0,0,'Données projet'!$E$15+1,1))-AVERAGE(OFFSET($H$3,0,0,'Données projet'!$E$15+1,1))</f>
        <v>431.09356354216391</v>
      </c>
      <c r="EP168" s="59">
        <f t="shared" si="154"/>
        <v>386.91437941921049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18.539343943667859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18.539343943667859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69.303558412956292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20.879999999999939</v>
      </c>
      <c r="FF168" s="17">
        <f>FE168*VLOOKUP('Données projet'!$B$16,Paramètres!$A$1:$I$89,3,0)*VLOOKUP('Données projet'!$B$16,Paramètres!$A$1:$I$89,5,0)</f>
        <v>14.006303999999959</v>
      </c>
      <c r="FG168" s="13">
        <f t="shared" si="182"/>
        <v>4.7472658384215451</v>
      </c>
      <c r="FH168" s="20">
        <f t="shared" si="183"/>
        <v>32.662467468584119</v>
      </c>
      <c r="FI168" s="59">
        <f t="shared" si="131"/>
        <v>323.44218164942384</v>
      </c>
      <c r="FJ168" s="59">
        <f ca="1">AVERAGE(OFFSET($FI$3,0,0,'Données projet'!$E$16+1,1))-AVERAGE(OFFSET($H$3,0,0,'Données projet'!$E$16+1,1))</f>
        <v>552.1327469597087</v>
      </c>
      <c r="FK168" s="59">
        <f t="shared" si="156"/>
        <v>208.33496548935977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288.47518797513936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288.47518797513936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69.303558412956292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4.7800000000008822</v>
      </c>
      <c r="GA168" s="17">
        <f>FZ168*VLOOKUP('Données projet'!$B$17,Paramètres!$A$1:$I$89,3,0)*VLOOKUP('Données projet'!$B$17,Paramètres!$A$1:$I$89,5,0)</f>
        <v>2.2370400000004129</v>
      </c>
      <c r="GB168" s="13">
        <f t="shared" si="185"/>
        <v>0.9386934556823372</v>
      </c>
      <c r="GC168" s="20">
        <f t="shared" si="186"/>
        <v>5.5310691019807896</v>
      </c>
      <c r="GD168" s="59">
        <f t="shared" si="134"/>
        <v>296.31078328282052</v>
      </c>
      <c r="GE168" s="59">
        <f ca="1">AVERAGE(OFFSET($GD$3,0,0,'Données projet'!$E$17+1,1))-AVERAGE(OFFSET($H$3,0,0,'Données projet'!$E$17+1,1))</f>
        <v>337.47103484642059</v>
      </c>
      <c r="GF168" s="59">
        <f t="shared" si="158"/>
        <v>252.98767501756402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92.411807001005414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92.411807001005414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69.303558412956292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2.5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9.1666666666666661</v>
      </c>
      <c r="H169" s="66">
        <f t="shared" si="110"/>
        <v>220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69.315640117481365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369.00000000000011</v>
      </c>
      <c r="O169" s="13">
        <f>N169*VLOOKUP('Données projet'!$B$9,Paramètres!$A$1:$I$89,3,0)*VLOOKUP('Données projet'!$B$9,Paramètres!$A$1:$I$89,5,0)</f>
        <v>333.87120000000004</v>
      </c>
      <c r="P169" s="13">
        <f t="shared" si="141"/>
        <v>78.232360111376309</v>
      </c>
      <c r="Q169" s="20">
        <f t="shared" si="162"/>
        <v>717.74703386064709</v>
      </c>
      <c r="R169" s="59">
        <f t="shared" si="109"/>
        <v>1008.5710476247455</v>
      </c>
      <c r="S169" s="59">
        <f ca="1">AVERAGE(OFFSET($R$3,0,0,'Données projet'!$E$9+1,1))-AVERAGE(OFFSET($H$3,0,0,'Données projet'!$E$9+1,1))</f>
        <v>441.35963046694803</v>
      </c>
      <c r="T169" s="59">
        <f t="shared" si="142"/>
        <v>620.99339242993983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0.71516672223578015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0.71516672223578015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69.315640117481365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213.00000000000003</v>
      </c>
      <c r="AJ169" s="13">
        <f>AI169*VLOOKUP('Données projet'!$B$10,Paramètres!$A$1:$I$89,3,0)*VLOOKUP('Données projet'!$B$10,Paramètres!$A$1:$I$89,5,0)</f>
        <v>186.07680000000005</v>
      </c>
      <c r="AK169" s="13">
        <f t="shared" si="164"/>
        <v>46.671538591528673</v>
      </c>
      <c r="AL169" s="20">
        <f t="shared" si="165"/>
        <v>405.37002304691242</v>
      </c>
      <c r="AM169" s="59">
        <f t="shared" si="113"/>
        <v>696.19403681101073</v>
      </c>
      <c r="AN169" s="59">
        <f ca="1">AVERAGE(OFFSET($AM$3,0,0,'Données projet'!$E$10+1,1))-AVERAGE(OFFSET($H$3,0,0,'Données projet'!$E$10+1,1))</f>
        <v>273.89085939326111</v>
      </c>
      <c r="AO169" s="59">
        <f t="shared" si="144"/>
        <v>266.46247641705179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6.7025402796508882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6.7025402796508882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69.315640117481365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8.977999999999998</v>
      </c>
      <c r="BD169" s="12">
        <f>IF('Données projet'!$A$88&gt;35,BD168+BC169-BL168,IF(A169&lt;'Données projet'!$A$88,$BA$205^A169,IF(A169='Données projet'!$A$88,'Données projet'!$B$88,BD168+BC169-BL168)))</f>
        <v>538.69599999999969</v>
      </c>
      <c r="BE169" s="13">
        <f>BD169*VLOOKUP('Données projet'!$B$11,Paramètres!$A$1:$I$89,3,0)*VLOOKUP('Données projet'!$B$11,Paramètres!$A$1:$I$89,5,0)</f>
        <v>512.62311359999978</v>
      </c>
      <c r="BF169" s="13">
        <f t="shared" si="167"/>
        <v>114.26934563002628</v>
      </c>
      <c r="BG169" s="20">
        <f t="shared" si="168"/>
        <v>1091.8376998256288</v>
      </c>
      <c r="BH169" s="59">
        <f t="shared" si="116"/>
        <v>1382.661713589727</v>
      </c>
      <c r="BI169" s="59">
        <f ca="1">AVERAGE(OFFSET($BH$3,0,0,'Données projet'!$E$11+1,1))-AVERAGE(OFFSET($H$3,0,0,'Données projet'!$E$11+1,1))</f>
        <v>674.33345465979289</v>
      </c>
      <c r="BJ169" s="59">
        <f t="shared" si="146"/>
        <v>206.09542990296671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126.99384560902993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126.99384560902993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69.315640117481365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8.977999999999998</v>
      </c>
      <c r="BY169" s="12">
        <f>IF('Données projet'!$A$114&gt;35,BY168+BX169-CG168,IF(A169&lt;'Données projet'!$A$114,$BV$205^A169,IF(A169='Données projet'!$A$114,'Données projet'!$B$114,BY168+BX169-CG168)))</f>
        <v>538.69599999999969</v>
      </c>
      <c r="BZ169" s="13">
        <f>BY169*VLOOKUP('Données projet'!$B$12,Paramètres!$A$1:$I$89,3,0)*VLOOKUP('Données projet'!$B$12,Paramètres!$A$1:$I$89,5,0)</f>
        <v>613.4670047999997</v>
      </c>
      <c r="CA169" s="13">
        <f t="shared" si="170"/>
        <v>133.91967212293693</v>
      </c>
      <c r="CB169" s="20">
        <f t="shared" si="171"/>
        <v>1301.6984623074479</v>
      </c>
      <c r="CC169" s="59">
        <f t="shared" si="119"/>
        <v>1592.5224760715462</v>
      </c>
      <c r="CD169" s="59">
        <f ca="1">AVERAGE(OFFSET($CC$3,0,0,'Données projet'!$E$12+1,1))-AVERAGE(OFFSET($H$3,0,0,'Données projet'!$E$12+1,1))</f>
        <v>792.99561449396947</v>
      </c>
      <c r="CE169" s="59">
        <f t="shared" si="148"/>
        <v>236.67982295656702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151.97624146654397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151.97624146654397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69.315640117481365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8.977999999999998</v>
      </c>
      <c r="CT169" s="12">
        <f>IF('Données projet'!$A$140&gt;35,CT168+CS169-DB168,IF(A169&lt;'Données projet'!$A$140,$CQ$205^A169,IF(A169='Données projet'!$A$140,'Données projet'!$B$140,CT168+CS169-DB168)))</f>
        <v>538.69599999999969</v>
      </c>
      <c r="CU169" s="17">
        <f>CT169*VLOOKUP('Données projet'!$B$13,Paramètres!$A$1:$I$89,3,0)*VLOOKUP('Données projet'!$B$13,Paramètres!$A$1:$I$89,5,0)</f>
        <v>588.25603199999966</v>
      </c>
      <c r="CV169" s="13">
        <f t="shared" si="173"/>
        <v>129.04492403993021</v>
      </c>
      <c r="CW169" s="20">
        <f t="shared" si="174"/>
        <v>1249.2991651028776</v>
      </c>
      <c r="CX169" s="59">
        <f t="shared" si="122"/>
        <v>1540.1231788669759</v>
      </c>
      <c r="CY169" s="59">
        <f ca="1">AVERAGE(OFFSET($CX$3,0,0,'Données projet'!$E$13+1,1))-AVERAGE(OFFSET($H$3,0,0,'Données projet'!$E$13+1,1))</f>
        <v>763.36868301262712</v>
      </c>
      <c r="CZ169" s="59">
        <f t="shared" si="150"/>
        <v>229.04531240965548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145.73064250216549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145.73064250216549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69.315640117481365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259.99999999999983</v>
      </c>
      <c r="DP169" s="17">
        <f>DO169*VLOOKUP('Données projet'!$B$14,Paramètres!$A$1:$I$89,3,0)*VLOOKUP('Données projet'!$B$14,Paramètres!$A$1:$I$89,5,0)</f>
        <v>227.13599999999985</v>
      </c>
      <c r="DQ169" s="13">
        <f t="shared" si="176"/>
        <v>55.662966886685133</v>
      </c>
      <c r="DR169" s="20">
        <f t="shared" si="177"/>
        <v>492.5415339943097</v>
      </c>
      <c r="DS169" s="59">
        <f t="shared" si="125"/>
        <v>783.36554775840796</v>
      </c>
      <c r="DT169" s="59">
        <f ca="1">AVERAGE(OFFSET($DS$3,0,0,'Données projet'!$E$14+1,1))-AVERAGE(OFFSET($H$3,0,0,'Données projet'!$E$14+1,1))</f>
        <v>396.6970447595329</v>
      </c>
      <c r="DU169" s="59">
        <f t="shared" si="152"/>
        <v>369.61271293069467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17.313704745276421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17.313704745276421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69.315640117481365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243</v>
      </c>
      <c r="EK169" s="17">
        <f>EJ169*VLOOKUP('Données projet'!$B$15,Paramètres!$A$1:$I$89,3,0)*VLOOKUP('Données projet'!$B$15,Paramètres!$A$1:$I$89,5,0)</f>
        <v>253.98360000000002</v>
      </c>
      <c r="EL169" s="13">
        <f t="shared" si="179"/>
        <v>61.438182405444294</v>
      </c>
      <c r="EM169" s="20">
        <f t="shared" si="180"/>
        <v>549.35960435614891</v>
      </c>
      <c r="EN169" s="59">
        <f t="shared" si="128"/>
        <v>840.18361812024727</v>
      </c>
      <c r="EO169" s="59">
        <f ca="1">AVERAGE(OFFSET($EN$3,0,0,'Données projet'!$E$15+1,1))-AVERAGE(OFFSET($H$3,0,0,'Données projet'!$E$15+1,1))</f>
        <v>431.09356354216391</v>
      </c>
      <c r="EP169" s="59">
        <f t="shared" si="154"/>
        <v>386.91437941921049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18.175798716815777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18.175798716815777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69.315640117481365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20.879999999999939</v>
      </c>
      <c r="FF169" s="17">
        <f>FE169*VLOOKUP('Données projet'!$B$16,Paramètres!$A$1:$I$89,3,0)*VLOOKUP('Données projet'!$B$16,Paramètres!$A$1:$I$89,5,0)</f>
        <v>14.006303999999959</v>
      </c>
      <c r="FG169" s="13">
        <f t="shared" si="182"/>
        <v>4.7472658384215451</v>
      </c>
      <c r="FH169" s="20">
        <f t="shared" si="183"/>
        <v>32.662467468584119</v>
      </c>
      <c r="FI169" s="59">
        <f t="shared" si="131"/>
        <v>323.48648123268242</v>
      </c>
      <c r="FJ169" s="59">
        <f ca="1">AVERAGE(OFFSET($FI$3,0,0,'Données projet'!$E$16+1,1))-AVERAGE(OFFSET($H$3,0,0,'Données projet'!$E$16+1,1))</f>
        <v>552.1327469597087</v>
      </c>
      <c r="FK169" s="59">
        <f t="shared" si="156"/>
        <v>208.33496548935977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282.8183654914377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282.8183654914377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69.315640117481365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4.7800000000008822</v>
      </c>
      <c r="GA169" s="17">
        <f>FZ169*VLOOKUP('Données projet'!$B$17,Paramètres!$A$1:$I$89,3,0)*VLOOKUP('Données projet'!$B$17,Paramètres!$A$1:$I$89,5,0)</f>
        <v>2.2370400000004129</v>
      </c>
      <c r="GB169" s="13">
        <f t="shared" si="185"/>
        <v>0.9386934556823372</v>
      </c>
      <c r="GC169" s="20">
        <f t="shared" si="186"/>
        <v>5.5310691019807896</v>
      </c>
      <c r="GD169" s="59">
        <f t="shared" si="134"/>
        <v>296.3550828660791</v>
      </c>
      <c r="GE169" s="59">
        <f ca="1">AVERAGE(OFFSET($GD$3,0,0,'Données projet'!$E$17+1,1))-AVERAGE(OFFSET($H$3,0,0,'Données projet'!$E$17+1,1))</f>
        <v>337.47103484642059</v>
      </c>
      <c r="GF169" s="59">
        <f t="shared" si="158"/>
        <v>252.98767501756402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90.59966783135232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90.59966783135232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69.315640117481365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2.5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9.1666666666666661</v>
      </c>
      <c r="H170" s="66">
        <f t="shared" si="110"/>
        <v>220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69.327512231443592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369.00000000000011</v>
      </c>
      <c r="O170" s="13">
        <f>N170*VLOOKUP('Données projet'!$B$9,Paramètres!$A$1:$I$89,3,0)*VLOOKUP('Données projet'!$B$9,Paramètres!$A$1:$I$89,5,0)</f>
        <v>333.87120000000004</v>
      </c>
      <c r="P170" s="13">
        <f t="shared" si="141"/>
        <v>78.232360111376309</v>
      </c>
      <c r="Q170" s="20">
        <f t="shared" si="162"/>
        <v>717.74703386064709</v>
      </c>
      <c r="R170" s="59">
        <f t="shared" si="109"/>
        <v>1008.6145787092736</v>
      </c>
      <c r="S170" s="59">
        <f ca="1">AVERAGE(OFFSET($R$3,0,0,'Données projet'!$E$9+1,1))-AVERAGE(OFFSET($H$3,0,0,'Données projet'!$E$9+1,1))</f>
        <v>441.35963046694803</v>
      </c>
      <c r="T170" s="59">
        <f t="shared" si="142"/>
        <v>620.99339242993983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0.70114273902136504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0.70114273902136504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69.327512231443592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213.00000000000003</v>
      </c>
      <c r="AJ170" s="13">
        <f>AI170*VLOOKUP('Données projet'!$B$10,Paramètres!$A$1:$I$89,3,0)*VLOOKUP('Données projet'!$B$10,Paramètres!$A$1:$I$89,5,0)</f>
        <v>186.07680000000005</v>
      </c>
      <c r="AK170" s="13">
        <f t="shared" si="164"/>
        <v>46.671538591528673</v>
      </c>
      <c r="AL170" s="20">
        <f t="shared" si="165"/>
        <v>405.37002304691242</v>
      </c>
      <c r="AM170" s="59">
        <f t="shared" si="113"/>
        <v>696.23756789553886</v>
      </c>
      <c r="AN170" s="59">
        <f ca="1">AVERAGE(OFFSET($AM$3,0,0,'Données projet'!$E$10+1,1))-AVERAGE(OFFSET($H$3,0,0,'Données projet'!$E$10+1,1))</f>
        <v>273.89085939326111</v>
      </c>
      <c r="AO170" s="59">
        <f t="shared" si="144"/>
        <v>266.46247641705179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6.5711075529128342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6.5711075529128342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69.327512231443592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8.977999999999998</v>
      </c>
      <c r="BD170" s="12">
        <f>IF('Données projet'!$A$88&gt;35,BD169+BC170-BL169,IF(A170&lt;'Données projet'!$A$88,$BA$205^A170,IF(A170='Données projet'!$A$88,'Données projet'!$B$88,BD169+BC170-BL169)))</f>
        <v>547.67399999999964</v>
      </c>
      <c r="BE170" s="13">
        <f>BD170*VLOOKUP('Données projet'!$B$11,Paramètres!$A$1:$I$89,3,0)*VLOOKUP('Données projet'!$B$11,Paramètres!$A$1:$I$89,5,0)</f>
        <v>521.16657839999971</v>
      </c>
      <c r="BF170" s="13">
        <f t="shared" si="167"/>
        <v>115.95048002107703</v>
      </c>
      <c r="BG170" s="20">
        <f t="shared" si="168"/>
        <v>1109.6455434167087</v>
      </c>
      <c r="BH170" s="59">
        <f t="shared" si="116"/>
        <v>1400.5130882653352</v>
      </c>
      <c r="BI170" s="59">
        <f ca="1">AVERAGE(OFFSET($BH$3,0,0,'Données projet'!$E$11+1,1))-AVERAGE(OFFSET($H$3,0,0,'Données projet'!$E$11+1,1))</f>
        <v>674.33345465979289</v>
      </c>
      <c r="BJ170" s="59">
        <f t="shared" si="146"/>
        <v>206.09542990296671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124.50357375523427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124.50357375523427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69.327512231443592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8.977999999999998</v>
      </c>
      <c r="BY170" s="12">
        <f>IF('Données projet'!$A$114&gt;35,BY169+BX170-CG169,IF(A170&lt;'Données projet'!$A$114,$BV$205^A170,IF(A170='Données projet'!$A$114,'Données projet'!$B$114,BY169+BX170-CG169)))</f>
        <v>547.67399999999964</v>
      </c>
      <c r="BZ170" s="13">
        <f>BY170*VLOOKUP('Données projet'!$B$12,Paramètres!$A$1:$I$89,3,0)*VLOOKUP('Données projet'!$B$12,Paramètres!$A$1:$I$89,5,0)</f>
        <v>623.69115119999958</v>
      </c>
      <c r="CA170" s="13">
        <f t="shared" si="170"/>
        <v>135.88990276705948</v>
      </c>
      <c r="CB170" s="20">
        <f t="shared" si="171"/>
        <v>1322.937002325961</v>
      </c>
      <c r="CC170" s="59">
        <f t="shared" si="119"/>
        <v>1613.8045471745875</v>
      </c>
      <c r="CD170" s="59">
        <f ca="1">AVERAGE(OFFSET($CC$3,0,0,'Données projet'!$E$12+1,1))-AVERAGE(OFFSET($H$3,0,0,'Données projet'!$E$12+1,1))</f>
        <v>792.99561449396947</v>
      </c>
      <c r="CE170" s="59">
        <f t="shared" si="148"/>
        <v>236.67982295656702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148.99608006773934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148.99608006773934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69.327512231443592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8.977999999999998</v>
      </c>
      <c r="CT170" s="12">
        <f>IF('Données projet'!$A$140&gt;35,CT169+CS170-DB169,IF(A170&lt;'Données projet'!$A$140,$CQ$205^A170,IF(A170='Données projet'!$A$140,'Données projet'!$B$140,CT169+CS170-DB169)))</f>
        <v>547.67399999999964</v>
      </c>
      <c r="CU170" s="17">
        <f>CT170*VLOOKUP('Données projet'!$B$13,Paramètres!$A$1:$I$89,3,0)*VLOOKUP('Données projet'!$B$13,Paramètres!$A$1:$I$89,5,0)</f>
        <v>598.06000799999958</v>
      </c>
      <c r="CV170" s="13">
        <f t="shared" si="173"/>
        <v>130.94343722907945</v>
      </c>
      <c r="CW170" s="20">
        <f t="shared" si="174"/>
        <v>1269.6810004406459</v>
      </c>
      <c r="CX170" s="59">
        <f t="shared" si="122"/>
        <v>1560.5485452892724</v>
      </c>
      <c r="CY170" s="59">
        <f ca="1">AVERAGE(OFFSET($CX$3,0,0,'Données projet'!$E$13+1,1))-AVERAGE(OFFSET($H$3,0,0,'Données projet'!$E$13+1,1))</f>
        <v>763.36868301262712</v>
      </c>
      <c r="CZ170" s="59">
        <f t="shared" si="150"/>
        <v>229.04531240965548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142.87295348961311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142.87295348961311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69.327512231443592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259.99999999999983</v>
      </c>
      <c r="DP170" s="17">
        <f>DO170*VLOOKUP('Données projet'!$B$14,Paramètres!$A$1:$I$89,3,0)*VLOOKUP('Données projet'!$B$14,Paramètres!$A$1:$I$89,5,0)</f>
        <v>227.13599999999985</v>
      </c>
      <c r="DQ170" s="13">
        <f t="shared" si="176"/>
        <v>55.662966886685133</v>
      </c>
      <c r="DR170" s="20">
        <f t="shared" si="177"/>
        <v>492.5415339943097</v>
      </c>
      <c r="DS170" s="59">
        <f t="shared" si="125"/>
        <v>783.4090788429362</v>
      </c>
      <c r="DT170" s="59">
        <f ca="1">AVERAGE(OFFSET($DS$3,0,0,'Données projet'!$E$14+1,1))-AVERAGE(OFFSET($H$3,0,0,'Données projet'!$E$14+1,1))</f>
        <v>396.6970447595329</v>
      </c>
      <c r="DU170" s="59">
        <f t="shared" si="152"/>
        <v>369.61271293069467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16.974193555538701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16.974193555538701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69.327512231443592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243</v>
      </c>
      <c r="EK170" s="17">
        <f>EJ170*VLOOKUP('Données projet'!$B$15,Paramètres!$A$1:$I$89,3,0)*VLOOKUP('Données projet'!$B$15,Paramètres!$A$1:$I$89,5,0)</f>
        <v>253.98360000000002</v>
      </c>
      <c r="EL170" s="13">
        <f t="shared" si="179"/>
        <v>61.438182405444294</v>
      </c>
      <c r="EM170" s="20">
        <f t="shared" si="180"/>
        <v>549.35960435614891</v>
      </c>
      <c r="EN170" s="59">
        <f t="shared" si="128"/>
        <v>840.2271492047754</v>
      </c>
      <c r="EO170" s="59">
        <f ca="1">AVERAGE(OFFSET($EN$3,0,0,'Données projet'!$E$15+1,1))-AVERAGE(OFFSET($H$3,0,0,'Données projet'!$E$15+1,1))</f>
        <v>431.09356354216391</v>
      </c>
      <c r="EP170" s="59">
        <f t="shared" si="154"/>
        <v>386.91437941921049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17.819382390121572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17.819382390121572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69.327512231443592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20.879999999999939</v>
      </c>
      <c r="FF170" s="17">
        <f>FE170*VLOOKUP('Données projet'!$B$16,Paramètres!$A$1:$I$89,3,0)*VLOOKUP('Données projet'!$B$16,Paramètres!$A$1:$I$89,5,0)</f>
        <v>14.006303999999959</v>
      </c>
      <c r="FG170" s="13">
        <f t="shared" si="182"/>
        <v>4.7472658384215451</v>
      </c>
      <c r="FH170" s="20">
        <f t="shared" si="183"/>
        <v>32.662467468584119</v>
      </c>
      <c r="FI170" s="59">
        <f t="shared" si="131"/>
        <v>323.53001231721061</v>
      </c>
      <c r="FJ170" s="59">
        <f ca="1">AVERAGE(OFFSET($FI$3,0,0,'Données projet'!$E$16+1,1))-AVERAGE(OFFSET($H$3,0,0,'Données projet'!$E$16+1,1))</f>
        <v>552.1327469597087</v>
      </c>
      <c r="FK170" s="59">
        <f t="shared" si="156"/>
        <v>208.33496548935977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277.2724698463204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277.2724698463204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69.327512231443592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4.7800000000008822</v>
      </c>
      <c r="GA170" s="17">
        <f>FZ170*VLOOKUP('Données projet'!$B$17,Paramètres!$A$1:$I$89,3,0)*VLOOKUP('Données projet'!$B$17,Paramètres!$A$1:$I$89,5,0)</f>
        <v>2.2370400000004129</v>
      </c>
      <c r="GB170" s="13">
        <f t="shared" si="185"/>
        <v>0.9386934556823372</v>
      </c>
      <c r="GC170" s="20">
        <f t="shared" si="186"/>
        <v>5.5310691019807896</v>
      </c>
      <c r="GD170" s="59">
        <f t="shared" si="134"/>
        <v>296.39861395060728</v>
      </c>
      <c r="GE170" s="59">
        <f ca="1">AVERAGE(OFFSET($GD$3,0,0,'Données projet'!$E$17+1,1))-AVERAGE(OFFSET($H$3,0,0,'Données projet'!$E$17+1,1))</f>
        <v>337.47103484642059</v>
      </c>
      <c r="GF170" s="59">
        <f t="shared" si="158"/>
        <v>252.98767501756402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88.823063605520375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88.823063605520375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69.327512231443592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2.5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9.1666666666666661</v>
      </c>
      <c r="H171" s="66">
        <f t="shared" si="110"/>
        <v>220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69.339178390770627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369.00000000000011</v>
      </c>
      <c r="O171" s="13">
        <f>N171*VLOOKUP('Données projet'!$B$9,Paramètres!$A$1:$I$89,3,0)*VLOOKUP('Données projet'!$B$9,Paramètres!$A$1:$I$89,5,0)</f>
        <v>333.87120000000004</v>
      </c>
      <c r="P171" s="13">
        <f t="shared" si="141"/>
        <v>78.232360111376309</v>
      </c>
      <c r="Q171" s="20">
        <f t="shared" si="162"/>
        <v>717.74703386064709</v>
      </c>
      <c r="R171" s="59">
        <f t="shared" si="109"/>
        <v>1008.6573546268061</v>
      </c>
      <c r="S171" s="59">
        <f ca="1">AVERAGE(OFFSET($R$3,0,0,'Données projet'!$E$9+1,1))-AVERAGE(OFFSET($H$3,0,0,'Données projet'!$E$9+1,1))</f>
        <v>441.35963046694803</v>
      </c>
      <c r="T171" s="59">
        <f t="shared" si="142"/>
        <v>620.99339242993983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0.68739375756399945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0.68739375756399945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69.339178390770627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213.00000000000003</v>
      </c>
      <c r="AJ171" s="13">
        <f>AI171*VLOOKUP('Données projet'!$B$10,Paramètres!$A$1:$I$89,3,0)*VLOOKUP('Données projet'!$B$10,Paramètres!$A$1:$I$89,5,0)</f>
        <v>186.07680000000005</v>
      </c>
      <c r="AK171" s="13">
        <f t="shared" si="164"/>
        <v>46.671538591528673</v>
      </c>
      <c r="AL171" s="20">
        <f t="shared" si="165"/>
        <v>405.37002304691242</v>
      </c>
      <c r="AM171" s="59">
        <f t="shared" si="113"/>
        <v>696.28034381307134</v>
      </c>
      <c r="AN171" s="59">
        <f ca="1">AVERAGE(OFFSET($AM$3,0,0,'Données projet'!$E$10+1,1))-AVERAGE(OFFSET($H$3,0,0,'Données projet'!$E$10+1,1))</f>
        <v>273.89085939326111</v>
      </c>
      <c r="AO171" s="59">
        <f t="shared" si="144"/>
        <v>266.46247641705179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6.4422521417800658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6.4422521417800658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69.339178390770627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8.977999999999998</v>
      </c>
      <c r="BD171" s="12">
        <f>IF('Données projet'!$A$88&gt;35,BD170+BC171-BL170,IF(A171&lt;'Données projet'!$A$88,$BA$205^A171,IF(A171='Données projet'!$A$88,'Données projet'!$B$88,BD170+BC171-BL170)))</f>
        <v>556.65199999999959</v>
      </c>
      <c r="BE171" s="13">
        <f>BD171*VLOOKUP('Données projet'!$B$11,Paramètres!$A$1:$I$89,3,0)*VLOOKUP('Données projet'!$B$11,Paramètres!$A$1:$I$89,5,0)</f>
        <v>529.71004319999963</v>
      </c>
      <c r="BF171" s="13">
        <f t="shared" si="167"/>
        <v>117.6284094775115</v>
      </c>
      <c r="BG171" s="20">
        <f t="shared" si="168"/>
        <v>1127.4478050799985</v>
      </c>
      <c r="BH171" s="59">
        <f t="shared" si="116"/>
        <v>1418.3581258461575</v>
      </c>
      <c r="BI171" s="59">
        <f ca="1">AVERAGE(OFFSET($BH$3,0,0,'Données projet'!$E$11+1,1))-AVERAGE(OFFSET($H$3,0,0,'Données projet'!$E$11+1,1))</f>
        <v>674.33345465979289</v>
      </c>
      <c r="BJ171" s="59">
        <f t="shared" si="146"/>
        <v>206.09542990296671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122.06213461357569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122.06213461357569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69.339178390770627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8.977999999999998</v>
      </c>
      <c r="BY171" s="12">
        <f>IF('Données projet'!$A$114&gt;35,BY170+BX171-CG170,IF(A171&lt;'Données projet'!$A$114,$BV$205^A171,IF(A171='Données projet'!$A$114,'Données projet'!$B$114,BY170+BX171-CG170)))</f>
        <v>556.65199999999959</v>
      </c>
      <c r="BZ171" s="13">
        <f>BY171*VLOOKUP('Données projet'!$B$12,Paramètres!$A$1:$I$89,3,0)*VLOOKUP('Données projet'!$B$12,Paramètres!$A$1:$I$89,5,0)</f>
        <v>633.91529759999958</v>
      </c>
      <c r="CA171" s="13">
        <f t="shared" si="170"/>
        <v>137.85637734002734</v>
      </c>
      <c r="CB171" s="20">
        <f t="shared" si="171"/>
        <v>1344.1690005205469</v>
      </c>
      <c r="CC171" s="59">
        <f t="shared" si="119"/>
        <v>1635.0793212867059</v>
      </c>
      <c r="CD171" s="59">
        <f ca="1">AVERAGE(OFFSET($CC$3,0,0,'Données projet'!$E$12+1,1))-AVERAGE(OFFSET($H$3,0,0,'Données projet'!$E$12+1,1))</f>
        <v>792.99561449396947</v>
      </c>
      <c r="CE171" s="59">
        <f t="shared" si="148"/>
        <v>236.67982295656702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146.07435781624631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146.07435781624631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69.339178390770627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8.977999999999998</v>
      </c>
      <c r="CT171" s="12">
        <f>IF('Données projet'!$A$140&gt;35,CT170+CS171-DB170,IF(A171&lt;'Données projet'!$A$140,$CQ$205^A171,IF(A171='Données projet'!$A$140,'Données projet'!$B$140,CT170+CS171-DB170)))</f>
        <v>556.65199999999959</v>
      </c>
      <c r="CU171" s="17">
        <f>CT171*VLOOKUP('Données projet'!$B$13,Paramètres!$A$1:$I$89,3,0)*VLOOKUP('Données projet'!$B$13,Paramètres!$A$1:$I$89,5,0)</f>
        <v>607.8639839999995</v>
      </c>
      <c r="CV171" s="13">
        <f t="shared" si="173"/>
        <v>132.8383310700838</v>
      </c>
      <c r="CW171" s="20">
        <f t="shared" si="174"/>
        <v>1290.0565320803951</v>
      </c>
      <c r="CX171" s="59">
        <f t="shared" si="122"/>
        <v>1580.966852846554</v>
      </c>
      <c r="CY171" s="59">
        <f ca="1">AVERAGE(OFFSET($CX$3,0,0,'Données projet'!$E$13+1,1))-AVERAGE(OFFSET($H$3,0,0,'Données projet'!$E$13+1,1))</f>
        <v>763.36868301262712</v>
      </c>
      <c r="CZ171" s="59">
        <f t="shared" si="150"/>
        <v>229.04531240965548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140.07130201557868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140.07130201557868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69.339178390770627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259.99999999999983</v>
      </c>
      <c r="DP171" s="17">
        <f>DO171*VLOOKUP('Données projet'!$B$14,Paramètres!$A$1:$I$89,3,0)*VLOOKUP('Données projet'!$B$14,Paramètres!$A$1:$I$89,5,0)</f>
        <v>227.13599999999985</v>
      </c>
      <c r="DQ171" s="13">
        <f t="shared" si="176"/>
        <v>55.662966886685133</v>
      </c>
      <c r="DR171" s="20">
        <f t="shared" si="177"/>
        <v>492.5415339943097</v>
      </c>
      <c r="DS171" s="59">
        <f t="shared" si="125"/>
        <v>783.45185476046868</v>
      </c>
      <c r="DT171" s="59">
        <f ca="1">AVERAGE(OFFSET($DS$3,0,0,'Données projet'!$E$14+1,1))-AVERAGE(OFFSET($H$3,0,0,'Données projet'!$E$14+1,1))</f>
        <v>396.6970447595329</v>
      </c>
      <c r="DU171" s="59">
        <f t="shared" si="152"/>
        <v>369.61271293069467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16.641339973150359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16.641339973150359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69.339178390770627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243</v>
      </c>
      <c r="EK171" s="17">
        <f>EJ171*VLOOKUP('Données projet'!$B$15,Paramètres!$A$1:$I$89,3,0)*VLOOKUP('Données projet'!$B$15,Paramètres!$A$1:$I$89,5,0)</f>
        <v>253.98360000000002</v>
      </c>
      <c r="EL171" s="13">
        <f t="shared" si="179"/>
        <v>61.438182405444294</v>
      </c>
      <c r="EM171" s="20">
        <f t="shared" si="180"/>
        <v>549.35960435614891</v>
      </c>
      <c r="EN171" s="59">
        <f t="shared" si="128"/>
        <v>840.26992512230788</v>
      </c>
      <c r="EO171" s="59">
        <f ca="1">AVERAGE(OFFSET($EN$3,0,0,'Données projet'!$E$15+1,1))-AVERAGE(OFFSET($H$3,0,0,'Données projet'!$E$15+1,1))</f>
        <v>431.09356354216391</v>
      </c>
      <c r="EP171" s="59">
        <f t="shared" si="154"/>
        <v>386.91437941921049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17.469955170201345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17.469955170201345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69.339178390770627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20.879999999999939</v>
      </c>
      <c r="FF171" s="17">
        <f>FE171*VLOOKUP('Données projet'!$B$16,Paramètres!$A$1:$I$89,3,0)*VLOOKUP('Données projet'!$B$16,Paramètres!$A$1:$I$89,5,0)</f>
        <v>14.006303999999959</v>
      </c>
      <c r="FG171" s="13">
        <f t="shared" si="182"/>
        <v>4.7472658384215451</v>
      </c>
      <c r="FH171" s="20">
        <f t="shared" si="183"/>
        <v>32.662467468584119</v>
      </c>
      <c r="FI171" s="59">
        <f t="shared" si="131"/>
        <v>323.57278823474309</v>
      </c>
      <c r="FJ171" s="59">
        <f ca="1">AVERAGE(OFFSET($FI$3,0,0,'Données projet'!$E$16+1,1))-AVERAGE(OFFSET($H$3,0,0,'Données projet'!$E$16+1,1))</f>
        <v>552.1327469597087</v>
      </c>
      <c r="FK171" s="59">
        <f t="shared" si="156"/>
        <v>208.33496548935977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271.83532583214151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271.83532583214151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69.339178390770627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4.7800000000008822</v>
      </c>
      <c r="GA171" s="17">
        <f>FZ171*VLOOKUP('Données projet'!$B$17,Paramètres!$A$1:$I$89,3,0)*VLOOKUP('Données projet'!$B$17,Paramètres!$A$1:$I$89,5,0)</f>
        <v>2.2370400000004129</v>
      </c>
      <c r="GB171" s="13">
        <f t="shared" si="185"/>
        <v>0.9386934556823372</v>
      </c>
      <c r="GC171" s="20">
        <f t="shared" si="186"/>
        <v>5.5310691019807896</v>
      </c>
      <c r="GD171" s="59">
        <f t="shared" si="134"/>
        <v>296.44138986813977</v>
      </c>
      <c r="GE171" s="59">
        <f ca="1">AVERAGE(OFFSET($GD$3,0,0,'Données projet'!$E$17+1,1))-AVERAGE(OFFSET($H$3,0,0,'Données projet'!$E$17+1,1))</f>
        <v>337.47103484642059</v>
      </c>
      <c r="GF171" s="59">
        <f t="shared" si="158"/>
        <v>252.98767501756402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87.081297504935407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87.081297504935407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69.339178390770627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2.5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9.1666666666666661</v>
      </c>
      <c r="H172" s="66">
        <f t="shared" si="110"/>
        <v>220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69.350642168314963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369.00000000000011</v>
      </c>
      <c r="O172" s="13">
        <f>N172*VLOOKUP('Données projet'!$B$9,Paramètres!$A$1:$I$89,3,0)*VLOOKUP('Données projet'!$B$9,Paramètres!$A$1:$I$89,5,0)</f>
        <v>333.87120000000004</v>
      </c>
      <c r="P172" s="13">
        <f t="shared" si="141"/>
        <v>78.232360111376309</v>
      </c>
      <c r="Q172" s="20">
        <f t="shared" si="162"/>
        <v>717.74703386064709</v>
      </c>
      <c r="R172" s="59">
        <f t="shared" si="109"/>
        <v>1008.6993884778019</v>
      </c>
      <c r="S172" s="59">
        <f ca="1">AVERAGE(OFFSET($R$3,0,0,'Données projet'!$E$9+1,1))-AVERAGE(OFFSET($H$3,0,0,'Données projet'!$E$9+1,1))</f>
        <v>441.35963046694803</v>
      </c>
      <c r="T172" s="59">
        <f t="shared" si="142"/>
        <v>620.99339242993983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0.67391438524696223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0.67391438524696223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69.350642168314963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213.00000000000003</v>
      </c>
      <c r="AJ172" s="13">
        <f>AI172*VLOOKUP('Données projet'!$B$10,Paramètres!$A$1:$I$89,3,0)*VLOOKUP('Données projet'!$B$10,Paramètres!$A$1:$I$89,5,0)</f>
        <v>186.07680000000005</v>
      </c>
      <c r="AK172" s="13">
        <f t="shared" si="164"/>
        <v>46.671538591528673</v>
      </c>
      <c r="AL172" s="20">
        <f t="shared" si="165"/>
        <v>405.37002304691242</v>
      </c>
      <c r="AM172" s="59">
        <f t="shared" si="113"/>
        <v>696.32237766406729</v>
      </c>
      <c r="AN172" s="59">
        <f ca="1">AVERAGE(OFFSET($AM$3,0,0,'Données projet'!$E$10+1,1))-AVERAGE(OFFSET($H$3,0,0,'Données projet'!$E$10+1,1))</f>
        <v>273.89085939326111</v>
      </c>
      <c r="AO172" s="59">
        <f t="shared" si="144"/>
        <v>266.46247641705179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6.3159235066655706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6.3159235066655706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69.350642168314963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8.977999999999998</v>
      </c>
      <c r="BD172" s="12">
        <f>IF('Données projet'!$A$88&gt;35,BD171+BC172-BL171,IF(A172&lt;'Données projet'!$A$88,$BA$205^A172,IF(A172='Données projet'!$A$88,'Données projet'!$B$88,BD171+BC172-BL171)))</f>
        <v>565.62999999999954</v>
      </c>
      <c r="BE172" s="13">
        <f>BD172*VLOOKUP('Données projet'!$B$11,Paramètres!$A$1:$I$89,3,0)*VLOOKUP('Données projet'!$B$11,Paramètres!$A$1:$I$89,5,0)</f>
        <v>538.25350799999956</v>
      </c>
      <c r="BF172" s="13">
        <f t="shared" si="167"/>
        <v>119.30319165807148</v>
      </c>
      <c r="BG172" s="20">
        <f t="shared" si="168"/>
        <v>1145.2445852378071</v>
      </c>
      <c r="BH172" s="59">
        <f t="shared" si="116"/>
        <v>1436.196939854962</v>
      </c>
      <c r="BI172" s="59">
        <f ca="1">AVERAGE(OFFSET($BH$3,0,0,'Données projet'!$E$11+1,1))-AVERAGE(OFFSET($H$3,0,0,'Données projet'!$E$11+1,1))</f>
        <v>674.33345465979289</v>
      </c>
      <c r="BJ172" s="59">
        <f t="shared" si="146"/>
        <v>206.09542990296671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119.6685706043542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119.6685706043542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69.350642168314963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8.977999999999998</v>
      </c>
      <c r="BY172" s="12">
        <f>IF('Données projet'!$A$114&gt;35,BY171+BX172-CG171,IF(A172&lt;'Données projet'!$A$114,$BV$205^A172,IF(A172='Données projet'!$A$114,'Données projet'!$B$114,BY171+BX172-CG171)))</f>
        <v>565.62999999999954</v>
      </c>
      <c r="BZ172" s="13">
        <f>BY172*VLOOKUP('Données projet'!$B$12,Paramètres!$A$1:$I$89,3,0)*VLOOKUP('Données projet'!$B$12,Paramètres!$A$1:$I$89,5,0)</f>
        <v>644.13944399999946</v>
      </c>
      <c r="CA172" s="13">
        <f t="shared" si="170"/>
        <v>139.81916341586702</v>
      </c>
      <c r="CB172" s="20">
        <f t="shared" si="171"/>
        <v>1365.394574582634</v>
      </c>
      <c r="CC172" s="59">
        <f t="shared" si="119"/>
        <v>1656.346929199789</v>
      </c>
      <c r="CD172" s="59">
        <f ca="1">AVERAGE(OFFSET($CC$3,0,0,'Données projet'!$E$12+1,1))-AVERAGE(OFFSET($H$3,0,0,'Données projet'!$E$12+1,1))</f>
        <v>792.99561449396947</v>
      </c>
      <c r="CE172" s="59">
        <f t="shared" si="148"/>
        <v>236.67982295656702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143.20992875603042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143.20992875603042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69.350642168314963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8.977999999999998</v>
      </c>
      <c r="CT172" s="12">
        <f>IF('Données projet'!$A$140&gt;35,CT171+CS172-DB171,IF(A172&lt;'Données projet'!$A$140,$CQ$205^A172,IF(A172='Données projet'!$A$140,'Données projet'!$B$140,CT171+CS172-DB171)))</f>
        <v>565.62999999999954</v>
      </c>
      <c r="CU172" s="17">
        <f>CT172*VLOOKUP('Données projet'!$B$13,Paramètres!$A$1:$I$89,3,0)*VLOOKUP('Données projet'!$B$13,Paramètres!$A$1:$I$89,5,0)</f>
        <v>617.66795999999943</v>
      </c>
      <c r="CV172" s="13">
        <f t="shared" si="173"/>
        <v>134.72967067723914</v>
      </c>
      <c r="CW172" s="20">
        <f t="shared" si="174"/>
        <v>1310.4258734295238</v>
      </c>
      <c r="CX172" s="59">
        <f t="shared" si="122"/>
        <v>1601.3782280466787</v>
      </c>
      <c r="CY172" s="59">
        <f ca="1">AVERAGE(OFFSET($CX$3,0,0,'Données projet'!$E$13+1,1))-AVERAGE(OFFSET($H$3,0,0,'Données projet'!$E$13+1,1))</f>
        <v>763.36868301262712</v>
      </c>
      <c r="CZ172" s="59">
        <f t="shared" si="150"/>
        <v>229.04531240965548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137.32458921811141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137.32458921811141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69.350642168314963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259.99999999999983</v>
      </c>
      <c r="DP172" s="17">
        <f>DO172*VLOOKUP('Données projet'!$B$14,Paramètres!$A$1:$I$89,3,0)*VLOOKUP('Données projet'!$B$14,Paramètres!$A$1:$I$89,5,0)</f>
        <v>227.13599999999985</v>
      </c>
      <c r="DQ172" s="13">
        <f t="shared" si="176"/>
        <v>55.662966886685133</v>
      </c>
      <c r="DR172" s="20">
        <f t="shared" si="177"/>
        <v>492.5415339943097</v>
      </c>
      <c r="DS172" s="59">
        <f t="shared" si="125"/>
        <v>783.49388861146463</v>
      </c>
      <c r="DT172" s="59">
        <f ca="1">AVERAGE(OFFSET($DS$3,0,0,'Données projet'!$E$14+1,1))-AVERAGE(OFFSET($H$3,0,0,'Données projet'!$E$14+1,1))</f>
        <v>396.6970447595329</v>
      </c>
      <c r="DU172" s="59">
        <f t="shared" si="152"/>
        <v>369.61271293069467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16.315013446492014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16.315013446492014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69.350642168314963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243</v>
      </c>
      <c r="EK172" s="17">
        <f>EJ172*VLOOKUP('Données projet'!$B$15,Paramètres!$A$1:$I$89,3,0)*VLOOKUP('Données projet'!$B$15,Paramètres!$A$1:$I$89,5,0)</f>
        <v>253.98360000000002</v>
      </c>
      <c r="EL172" s="13">
        <f t="shared" si="179"/>
        <v>61.438182405444294</v>
      </c>
      <c r="EM172" s="20">
        <f t="shared" si="180"/>
        <v>549.35960435614891</v>
      </c>
      <c r="EN172" s="59">
        <f t="shared" si="128"/>
        <v>840.31195897330372</v>
      </c>
      <c r="EO172" s="59">
        <f ca="1">AVERAGE(OFFSET($EN$3,0,0,'Données projet'!$E$15+1,1))-AVERAGE(OFFSET($H$3,0,0,'Données projet'!$E$15+1,1))</f>
        <v>431.09356354216391</v>
      </c>
      <c r="EP172" s="59">
        <f t="shared" si="154"/>
        <v>386.91437941921049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17.127380004934196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17.127380004934196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69.350642168314963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20.879999999999939</v>
      </c>
      <c r="FF172" s="17">
        <f>FE172*VLOOKUP('Données projet'!$B$16,Paramètres!$A$1:$I$89,3,0)*VLOOKUP('Données projet'!$B$16,Paramètres!$A$1:$I$89,5,0)</f>
        <v>14.006303999999959</v>
      </c>
      <c r="FG172" s="13">
        <f t="shared" si="182"/>
        <v>4.7472658384215451</v>
      </c>
      <c r="FH172" s="20">
        <f t="shared" si="183"/>
        <v>32.662467468584119</v>
      </c>
      <c r="FI172" s="59">
        <f t="shared" si="131"/>
        <v>323.61482208573898</v>
      </c>
      <c r="FJ172" s="59">
        <f ca="1">AVERAGE(OFFSET($FI$3,0,0,'Données projet'!$E$16+1,1))-AVERAGE(OFFSET($H$3,0,0,'Données projet'!$E$16+1,1))</f>
        <v>552.1327469597087</v>
      </c>
      <c r="FK172" s="59">
        <f t="shared" si="156"/>
        <v>208.33496548935977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266.50480089575029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266.50480089575029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69.350642168314963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4.7800000000008822</v>
      </c>
      <c r="GA172" s="17">
        <f>FZ172*VLOOKUP('Données projet'!$B$17,Paramètres!$A$1:$I$89,3,0)*VLOOKUP('Données projet'!$B$17,Paramètres!$A$1:$I$89,5,0)</f>
        <v>2.2370400000004129</v>
      </c>
      <c r="GB172" s="13">
        <f t="shared" si="185"/>
        <v>0.9386934556823372</v>
      </c>
      <c r="GC172" s="20">
        <f t="shared" si="186"/>
        <v>5.5310691019807896</v>
      </c>
      <c r="GD172" s="59">
        <f t="shared" si="134"/>
        <v>296.48342371913566</v>
      </c>
      <c r="GE172" s="59">
        <f ca="1">AVERAGE(OFFSET($GD$3,0,0,'Données projet'!$E$17+1,1))-AVERAGE(OFFSET($H$3,0,0,'Données projet'!$E$17+1,1))</f>
        <v>337.47103484642059</v>
      </c>
      <c r="GF172" s="59">
        <f t="shared" si="158"/>
        <v>252.98767501756402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85.373686375210497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85.373686375210497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69.350642168314963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2.5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9.1666666666666661</v>
      </c>
      <c r="H173" s="66">
        <f t="shared" si="110"/>
        <v>220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69.361907074948078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369.00000000000011</v>
      </c>
      <c r="O173" s="13">
        <f>N173*VLOOKUP('Données projet'!$B$9,Paramètres!$A$1:$I$89,3,0)*VLOOKUP('Données projet'!$B$9,Paramètres!$A$1:$I$89,5,0)</f>
        <v>333.87120000000004</v>
      </c>
      <c r="P173" s="13">
        <f t="shared" si="141"/>
        <v>78.232360111376309</v>
      </c>
      <c r="Q173" s="20">
        <f t="shared" si="162"/>
        <v>717.74703386064709</v>
      </c>
      <c r="R173" s="59">
        <f t="shared" si="109"/>
        <v>1008.7406931354567</v>
      </c>
      <c r="S173" s="59">
        <f ca="1">AVERAGE(OFFSET($R$3,0,0,'Données projet'!$E$9+1,1))-AVERAGE(OFFSET($H$3,0,0,'Données projet'!$E$9+1,1))</f>
        <v>441.35963046694803</v>
      </c>
      <c r="T173" s="59">
        <f t="shared" si="142"/>
        <v>620.99339242993983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0.66069933519945678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0.66069933519945678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69.361907074948078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213.00000000000003</v>
      </c>
      <c r="AJ173" s="13">
        <f>AI173*VLOOKUP('Données projet'!$B$10,Paramètres!$A$1:$I$89,3,0)*VLOOKUP('Données projet'!$B$10,Paramètres!$A$1:$I$89,5,0)</f>
        <v>186.07680000000005</v>
      </c>
      <c r="AK173" s="13">
        <f t="shared" si="164"/>
        <v>46.671538591528673</v>
      </c>
      <c r="AL173" s="20">
        <f t="shared" si="165"/>
        <v>405.37002304691242</v>
      </c>
      <c r="AM173" s="59">
        <f t="shared" si="113"/>
        <v>696.36368232172208</v>
      </c>
      <c r="AN173" s="59">
        <f ca="1">AVERAGE(OFFSET($AM$3,0,0,'Données projet'!$E$10+1,1))-AVERAGE(OFFSET($H$3,0,0,'Données projet'!$E$10+1,1))</f>
        <v>273.89085939326111</v>
      </c>
      <c r="AO173" s="59">
        <f t="shared" si="144"/>
        <v>266.46247641705179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6.1920720990328117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6.1920720990328117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69.361907074948078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8.977999999999998</v>
      </c>
      <c r="BD173" s="12">
        <f>IF('Données projet'!$A$88&gt;35,BD172+BC173-BL172,IF(A173&lt;'Données projet'!$A$88,$BA$205^A173,IF(A173='Données projet'!$A$88,'Données projet'!$B$88,BD172+BC173-BL172)))</f>
        <v>574.60799999999949</v>
      </c>
      <c r="BE173" s="13">
        <f>BD173*VLOOKUP('Données projet'!$B$11,Paramètres!$A$1:$I$89,3,0)*VLOOKUP('Données projet'!$B$11,Paramètres!$A$1:$I$89,5,0)</f>
        <v>546.79697279999959</v>
      </c>
      <c r="BF173" s="13">
        <f t="shared" si="167"/>
        <v>120.97488228613159</v>
      </c>
      <c r="BG173" s="20">
        <f t="shared" si="168"/>
        <v>1163.0359809416784</v>
      </c>
      <c r="BH173" s="59">
        <f t="shared" si="116"/>
        <v>1454.0296402164881</v>
      </c>
      <c r="BI173" s="59">
        <f ca="1">AVERAGE(OFFSET($BH$3,0,0,'Données projet'!$E$11+1,1))-AVERAGE(OFFSET($H$3,0,0,'Données projet'!$E$11+1,1))</f>
        <v>674.33345465979289</v>
      </c>
      <c r="BJ173" s="59">
        <f t="shared" si="146"/>
        <v>206.09542990296671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117.32194292542366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117.32194292542366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69.361907074948078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8.977999999999998</v>
      </c>
      <c r="BY173" s="12">
        <f>IF('Données projet'!$A$114&gt;35,BY172+BX173-CG172,IF(A173&lt;'Données projet'!$A$114,$BV$205^A173,IF(A173='Données projet'!$A$114,'Données projet'!$B$114,BY172+BX173-CG172)))</f>
        <v>574.60799999999949</v>
      </c>
      <c r="BZ173" s="13">
        <f>BY173*VLOOKUP('Données projet'!$B$12,Paramètres!$A$1:$I$89,3,0)*VLOOKUP('Données projet'!$B$12,Paramètres!$A$1:$I$89,5,0)</f>
        <v>654.36359039999945</v>
      </c>
      <c r="CA173" s="13">
        <f t="shared" si="170"/>
        <v>141.77832630042258</v>
      </c>
      <c r="CB173" s="20">
        <f t="shared" si="171"/>
        <v>1386.6138382532347</v>
      </c>
      <c r="CC173" s="59">
        <f t="shared" si="119"/>
        <v>1677.6074975280444</v>
      </c>
      <c r="CD173" s="59">
        <f ca="1">AVERAGE(OFFSET($CC$3,0,0,'Données projet'!$E$12+1,1))-AVERAGE(OFFSET($H$3,0,0,'Données projet'!$E$12+1,1))</f>
        <v>792.99561449396947</v>
      </c>
      <c r="CE173" s="59">
        <f t="shared" si="148"/>
        <v>236.67982295656702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140.40166940255617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140.40166940255617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69.361907074948078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8.977999999999998</v>
      </c>
      <c r="CT173" s="12">
        <f>IF('Données projet'!$A$140&gt;35,CT172+CS173-DB172,IF(A173&lt;'Données projet'!$A$140,$CQ$205^A173,IF(A173='Données projet'!$A$140,'Données projet'!$B$140,CT172+CS173-DB172)))</f>
        <v>574.60799999999949</v>
      </c>
      <c r="CU173" s="17">
        <f>CT173*VLOOKUP('Données projet'!$B$13,Paramètres!$A$1:$I$89,3,0)*VLOOKUP('Données projet'!$B$13,Paramètres!$A$1:$I$89,5,0)</f>
        <v>627.47193599999946</v>
      </c>
      <c r="CV173" s="13">
        <f t="shared" si="173"/>
        <v>136.61751897922173</v>
      </c>
      <c r="CW173" s="20">
        <f t="shared" si="174"/>
        <v>1330.7891340888102</v>
      </c>
      <c r="CX173" s="59">
        <f t="shared" si="122"/>
        <v>1621.7827933636199</v>
      </c>
      <c r="CY173" s="59">
        <f ca="1">AVERAGE(OFFSET($CX$3,0,0,'Données projet'!$E$13+1,1))-AVERAGE(OFFSET($H$3,0,0,'Données projet'!$E$13+1,1))</f>
        <v>763.36868301262712</v>
      </c>
      <c r="CZ173" s="59">
        <f t="shared" si="150"/>
        <v>229.04531240965548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134.63173778327308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134.63173778327308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69.361907074948078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259.99999999999983</v>
      </c>
      <c r="DP173" s="17">
        <f>DO173*VLOOKUP('Données projet'!$B$14,Paramètres!$A$1:$I$89,3,0)*VLOOKUP('Données projet'!$B$14,Paramètres!$A$1:$I$89,5,0)</f>
        <v>227.13599999999985</v>
      </c>
      <c r="DQ173" s="13">
        <f t="shared" si="176"/>
        <v>55.662966886685133</v>
      </c>
      <c r="DR173" s="20">
        <f t="shared" si="177"/>
        <v>492.5415339943097</v>
      </c>
      <c r="DS173" s="59">
        <f t="shared" si="125"/>
        <v>783.53519326911942</v>
      </c>
      <c r="DT173" s="59">
        <f ca="1">AVERAGE(OFFSET($DS$3,0,0,'Données projet'!$E$14+1,1))-AVERAGE(OFFSET($H$3,0,0,'Données projet'!$E$14+1,1))</f>
        <v>396.6970447595329</v>
      </c>
      <c r="DU173" s="59">
        <f t="shared" si="152"/>
        <v>369.61271293069467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15.995085983981911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15.995085983981911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69.361907074948078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243</v>
      </c>
      <c r="EK173" s="17">
        <f>EJ173*VLOOKUP('Données projet'!$B$15,Paramètres!$A$1:$I$89,3,0)*VLOOKUP('Données projet'!$B$15,Paramètres!$A$1:$I$89,5,0)</f>
        <v>253.98360000000002</v>
      </c>
      <c r="EL173" s="13">
        <f t="shared" si="179"/>
        <v>61.438182405444294</v>
      </c>
      <c r="EM173" s="20">
        <f t="shared" si="180"/>
        <v>549.35960435614891</v>
      </c>
      <c r="EN173" s="59">
        <f t="shared" si="128"/>
        <v>840.35326363095851</v>
      </c>
      <c r="EO173" s="59">
        <f ca="1">AVERAGE(OFFSET($EN$3,0,0,'Données projet'!$E$15+1,1))-AVERAGE(OFFSET($H$3,0,0,'Données projet'!$E$15+1,1))</f>
        <v>431.09356354216391</v>
      </c>
      <c r="EP173" s="59">
        <f t="shared" si="154"/>
        <v>386.91437941921049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16.791522529707716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16.791522529707716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69.361907074948078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20.879999999999939</v>
      </c>
      <c r="FF173" s="17">
        <f>FE173*VLOOKUP('Données projet'!$B$16,Paramètres!$A$1:$I$89,3,0)*VLOOKUP('Données projet'!$B$16,Paramètres!$A$1:$I$89,5,0)</f>
        <v>14.006303999999959</v>
      </c>
      <c r="FG173" s="13">
        <f t="shared" si="182"/>
        <v>4.7472658384215451</v>
      </c>
      <c r="FH173" s="20">
        <f t="shared" si="183"/>
        <v>32.662467468584119</v>
      </c>
      <c r="FI173" s="59">
        <f t="shared" si="131"/>
        <v>323.65612674339377</v>
      </c>
      <c r="FJ173" s="59">
        <f ca="1">AVERAGE(OFFSET($FI$3,0,0,'Données projet'!$E$16+1,1))-AVERAGE(OFFSET($H$3,0,0,'Données projet'!$E$16+1,1))</f>
        <v>552.1327469597087</v>
      </c>
      <c r="FK173" s="59">
        <f t="shared" si="156"/>
        <v>208.33496548935977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261.2788043020625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261.2788043020625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69.361907074948078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4.7800000000008822</v>
      </c>
      <c r="GA173" s="17">
        <f>FZ173*VLOOKUP('Données projet'!$B$17,Paramètres!$A$1:$I$89,3,0)*VLOOKUP('Données projet'!$B$17,Paramètres!$A$1:$I$89,5,0)</f>
        <v>2.2370400000004129</v>
      </c>
      <c r="GB173" s="13">
        <f t="shared" si="185"/>
        <v>0.9386934556823372</v>
      </c>
      <c r="GC173" s="20">
        <f t="shared" si="186"/>
        <v>5.5310691019807896</v>
      </c>
      <c r="GD173" s="59">
        <f t="shared" si="134"/>
        <v>296.52472837679045</v>
      </c>
      <c r="GE173" s="59">
        <f ca="1">AVERAGE(OFFSET($GD$3,0,0,'Données projet'!$E$17+1,1))-AVERAGE(OFFSET($H$3,0,0,'Données projet'!$E$17+1,1))</f>
        <v>337.47103484642059</v>
      </c>
      <c r="GF173" s="59">
        <f t="shared" si="158"/>
        <v>252.98767501756402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83.699560458199542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83.699560458199542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69.361907074948078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2.5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9.1666666666666661</v>
      </c>
      <c r="H174" s="66">
        <f t="shared" si="110"/>
        <v>220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69.372976560635664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369.00000000000011</v>
      </c>
      <c r="O174" s="13">
        <f>N174*VLOOKUP('Données projet'!$B$9,Paramètres!$A$1:$I$89,3,0)*VLOOKUP('Données projet'!$B$9,Paramètres!$A$1:$I$89,5,0)</f>
        <v>333.87120000000004</v>
      </c>
      <c r="P174" s="13">
        <f t="shared" si="141"/>
        <v>78.232360111376309</v>
      </c>
      <c r="Q174" s="20">
        <f t="shared" si="162"/>
        <v>717.74703386064709</v>
      </c>
      <c r="R174" s="59">
        <f t="shared" si="109"/>
        <v>1008.7812812496445</v>
      </c>
      <c r="S174" s="59">
        <f ca="1">AVERAGE(OFFSET($R$3,0,0,'Données projet'!$E$9+1,1))-AVERAGE(OFFSET($H$3,0,0,'Données projet'!$E$9+1,1))</f>
        <v>441.35963046694803</v>
      </c>
      <c r="T174" s="59">
        <f t="shared" si="142"/>
        <v>620.99339242993983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0.64774342422299824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0.64774342422299824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69.372976560635664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213.00000000000003</v>
      </c>
      <c r="AJ174" s="13">
        <f>AI174*VLOOKUP('Données projet'!$B$10,Paramètres!$A$1:$I$89,3,0)*VLOOKUP('Données projet'!$B$10,Paramètres!$A$1:$I$89,5,0)</f>
        <v>186.07680000000005</v>
      </c>
      <c r="AK174" s="13">
        <f t="shared" si="164"/>
        <v>46.671538591528673</v>
      </c>
      <c r="AL174" s="20">
        <f t="shared" si="165"/>
        <v>405.37002304691242</v>
      </c>
      <c r="AM174" s="59">
        <f t="shared" si="113"/>
        <v>696.40427043590989</v>
      </c>
      <c r="AN174" s="59">
        <f ca="1">AVERAGE(OFFSET($AM$3,0,0,'Données projet'!$E$10+1,1))-AVERAGE(OFFSET($H$3,0,0,'Données projet'!$E$10+1,1))</f>
        <v>273.89085939326111</v>
      </c>
      <c r="AO174" s="59">
        <f t="shared" si="144"/>
        <v>266.46247641705179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6.0706493419618317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6.0706493419618317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69.372976560635664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8.977999999999998</v>
      </c>
      <c r="BD174" s="12">
        <f>IF('Données projet'!$A$88&gt;35,BD173+BC174-BL173,IF(A174&lt;'Données projet'!$A$88,$BA$205^A174,IF(A174='Données projet'!$A$88,'Données projet'!$B$88,BD173+BC174-BL173)))</f>
        <v>583.58599999999944</v>
      </c>
      <c r="BE174" s="13">
        <f>BD174*VLOOKUP('Données projet'!$B$11,Paramètres!$A$1:$I$89,3,0)*VLOOKUP('Données projet'!$B$11,Paramètres!$A$1:$I$89,5,0)</f>
        <v>555.34043759999952</v>
      </c>
      <c r="BF174" s="13">
        <f t="shared" si="167"/>
        <v>122.64353524386648</v>
      </c>
      <c r="BG174" s="20">
        <f t="shared" si="168"/>
        <v>1180.8220860363999</v>
      </c>
      <c r="BH174" s="59">
        <f t="shared" si="116"/>
        <v>1471.8563334253975</v>
      </c>
      <c r="BI174" s="59">
        <f ca="1">AVERAGE(OFFSET($BH$3,0,0,'Données projet'!$E$11+1,1))-AVERAGE(OFFSET($H$3,0,0,'Données projet'!$E$11+1,1))</f>
        <v>674.33345465979289</v>
      </c>
      <c r="BJ174" s="59">
        <f t="shared" si="146"/>
        <v>206.09542990296671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115.02133118397539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115.02133118397539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69.372976560635664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8.977999999999998</v>
      </c>
      <c r="BY174" s="12">
        <f>IF('Données projet'!$A$114&gt;35,BY173+BX174-CG173,IF(A174&lt;'Données projet'!$A$114,$BV$205^A174,IF(A174='Données projet'!$A$114,'Données projet'!$B$114,BY173+BX174-CG173)))</f>
        <v>583.58599999999944</v>
      </c>
      <c r="BZ174" s="13">
        <f>BY174*VLOOKUP('Données projet'!$B$12,Paramètres!$A$1:$I$89,3,0)*VLOOKUP('Données projet'!$B$12,Paramètres!$A$1:$I$89,5,0)</f>
        <v>664.58773679999933</v>
      </c>
      <c r="CA174" s="13">
        <f t="shared" si="170"/>
        <v>143.73392914171606</v>
      </c>
      <c r="CB174" s="20">
        <f t="shared" si="171"/>
        <v>1407.8269015151543</v>
      </c>
      <c r="CC174" s="59">
        <f t="shared" si="119"/>
        <v>1698.8611489041518</v>
      </c>
      <c r="CD174" s="59">
        <f ca="1">AVERAGE(OFFSET($CC$3,0,0,'Données projet'!$E$12+1,1))-AVERAGE(OFFSET($H$3,0,0,'Données projet'!$E$12+1,1))</f>
        <v>792.99561449396947</v>
      </c>
      <c r="CE174" s="59">
        <f t="shared" si="148"/>
        <v>236.67982295656702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137.64847830213446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137.64847830213446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69.372976560635664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8.977999999999998</v>
      </c>
      <c r="CT174" s="12">
        <f>IF('Données projet'!$A$140&gt;35,CT173+CS174-DB173,IF(A174&lt;'Données projet'!$A$140,$CQ$205^A174,IF(A174='Données projet'!$A$140,'Données projet'!$B$140,CT173+CS174-DB173)))</f>
        <v>583.58599999999944</v>
      </c>
      <c r="CU174" s="17">
        <f>CT174*VLOOKUP('Données projet'!$B$13,Paramètres!$A$1:$I$89,3,0)*VLOOKUP('Données projet'!$B$13,Paramètres!$A$1:$I$89,5,0)</f>
        <v>637.27591199999938</v>
      </c>
      <c r="CV174" s="13">
        <f t="shared" si="173"/>
        <v>138.5019368254311</v>
      </c>
      <c r="CW174" s="20">
        <f t="shared" si="174"/>
        <v>1351.1464200376247</v>
      </c>
      <c r="CX174" s="59">
        <f t="shared" si="122"/>
        <v>1642.1806674266222</v>
      </c>
      <c r="CY174" s="59">
        <f ca="1">AVERAGE(OFFSET($CX$3,0,0,'Données projet'!$E$13+1,1))-AVERAGE(OFFSET($H$3,0,0,'Données projet'!$E$13+1,1))</f>
        <v>763.36868301262712</v>
      </c>
      <c r="CZ174" s="59">
        <f t="shared" si="150"/>
        <v>229.04531240965548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131.99169152259475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131.99169152259475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69.372976560635664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259.99999999999983</v>
      </c>
      <c r="DP174" s="17">
        <f>DO174*VLOOKUP('Données projet'!$B$14,Paramètres!$A$1:$I$89,3,0)*VLOOKUP('Données projet'!$B$14,Paramètres!$A$1:$I$89,5,0)</f>
        <v>227.13599999999985</v>
      </c>
      <c r="DQ174" s="13">
        <f t="shared" si="176"/>
        <v>55.662966886685133</v>
      </c>
      <c r="DR174" s="20">
        <f t="shared" si="177"/>
        <v>492.5415339943097</v>
      </c>
      <c r="DS174" s="59">
        <f t="shared" si="125"/>
        <v>783.57578138330723</v>
      </c>
      <c r="DT174" s="59">
        <f ca="1">AVERAGE(OFFSET($DS$3,0,0,'Données projet'!$E$14+1,1))-AVERAGE(OFFSET($H$3,0,0,'Données projet'!$E$14+1,1))</f>
        <v>396.6970447595329</v>
      </c>
      <c r="DU174" s="59">
        <f t="shared" si="152"/>
        <v>369.61271293069467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15.681432103875146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15.681432103875146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69.372976560635664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243</v>
      </c>
      <c r="EK174" s="17">
        <f>EJ174*VLOOKUP('Données projet'!$B$15,Paramètres!$A$1:$I$89,3,0)*VLOOKUP('Données projet'!$B$15,Paramètres!$A$1:$I$89,5,0)</f>
        <v>253.98360000000002</v>
      </c>
      <c r="EL174" s="13">
        <f t="shared" si="179"/>
        <v>61.438182405444294</v>
      </c>
      <c r="EM174" s="20">
        <f t="shared" si="180"/>
        <v>549.35960435614891</v>
      </c>
      <c r="EN174" s="59">
        <f t="shared" si="128"/>
        <v>840.39385174514632</v>
      </c>
      <c r="EO174" s="59">
        <f ca="1">AVERAGE(OFFSET($EN$3,0,0,'Données projet'!$E$15+1,1))-AVERAGE(OFFSET($H$3,0,0,'Données projet'!$E$15+1,1))</f>
        <v>431.09356354216391</v>
      </c>
      <c r="EP174" s="59">
        <f t="shared" si="154"/>
        <v>386.91437941921049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16.462251014717594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16.462251014717594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69.372976560635664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20.879999999999939</v>
      </c>
      <c r="FF174" s="17">
        <f>FE174*VLOOKUP('Données projet'!$B$16,Paramètres!$A$1:$I$89,3,0)*VLOOKUP('Données projet'!$B$16,Paramètres!$A$1:$I$89,5,0)</f>
        <v>14.006303999999959</v>
      </c>
      <c r="FG174" s="13">
        <f t="shared" si="182"/>
        <v>4.7472658384215451</v>
      </c>
      <c r="FH174" s="20">
        <f t="shared" si="183"/>
        <v>32.662467468584119</v>
      </c>
      <c r="FI174" s="59">
        <f t="shared" si="131"/>
        <v>323.69671485758158</v>
      </c>
      <c r="FJ174" s="59">
        <f ca="1">AVERAGE(OFFSET($FI$3,0,0,'Données projet'!$E$16+1,1))-AVERAGE(OFFSET($H$3,0,0,'Données projet'!$E$16+1,1))</f>
        <v>552.1327469597087</v>
      </c>
      <c r="FK174" s="59">
        <f t="shared" si="156"/>
        <v>208.33496548935977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256.15528631403373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256.15528631403373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69.372976560635664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4.7800000000008822</v>
      </c>
      <c r="GA174" s="17">
        <f>FZ174*VLOOKUP('Données projet'!$B$17,Paramètres!$A$1:$I$89,3,0)*VLOOKUP('Données projet'!$B$17,Paramètres!$A$1:$I$89,5,0)</f>
        <v>2.2370400000004129</v>
      </c>
      <c r="GB174" s="13">
        <f t="shared" si="185"/>
        <v>0.9386934556823372</v>
      </c>
      <c r="GC174" s="20">
        <f t="shared" si="186"/>
        <v>5.5310691019807896</v>
      </c>
      <c r="GD174" s="59">
        <f t="shared" si="134"/>
        <v>296.56531649097826</v>
      </c>
      <c r="GE174" s="59">
        <f ca="1">AVERAGE(OFFSET($GD$3,0,0,'Données projet'!$E$17+1,1))-AVERAGE(OFFSET($H$3,0,0,'Données projet'!$E$17+1,1))</f>
        <v>337.47103484642059</v>
      </c>
      <c r="GF174" s="59">
        <f t="shared" si="158"/>
        <v>252.98767501756402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82.058263129305189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82.058263129305189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69.372976560635664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2.5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9.1666666666666661</v>
      </c>
      <c r="H175" s="66">
        <f t="shared" si="110"/>
        <v>220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69.383854015494222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369.00000000000011</v>
      </c>
      <c r="O175" s="13">
        <f>N175*VLOOKUP('Données projet'!$B$9,Paramètres!$A$1:$I$89,3,0)*VLOOKUP('Données projet'!$B$9,Paramètres!$A$1:$I$89,5,0)</f>
        <v>333.87120000000004</v>
      </c>
      <c r="P175" s="13">
        <f t="shared" si="141"/>
        <v>78.232360111376309</v>
      </c>
      <c r="Q175" s="20">
        <f t="shared" si="162"/>
        <v>717.74703386064709</v>
      </c>
      <c r="R175" s="59">
        <f t="shared" si="109"/>
        <v>1008.8211652507925</v>
      </c>
      <c r="S175" s="59">
        <f ca="1">AVERAGE(OFFSET($R$3,0,0,'Données projet'!$E$9+1,1))-AVERAGE(OFFSET($H$3,0,0,'Données projet'!$E$9+1,1))</f>
        <v>441.35963046694803</v>
      </c>
      <c r="T175" s="59">
        <f t="shared" si="142"/>
        <v>620.99339242993983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0.63504157075846268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0.63504157075846268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69.383854015494222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213.00000000000003</v>
      </c>
      <c r="AJ175" s="13">
        <f>AI175*VLOOKUP('Données projet'!$B$10,Paramètres!$A$1:$I$89,3,0)*VLOOKUP('Données projet'!$B$10,Paramètres!$A$1:$I$89,5,0)</f>
        <v>186.07680000000005</v>
      </c>
      <c r="AK175" s="13">
        <f t="shared" si="164"/>
        <v>46.671538591528673</v>
      </c>
      <c r="AL175" s="20">
        <f t="shared" si="165"/>
        <v>405.37002304691242</v>
      </c>
      <c r="AM175" s="59">
        <f t="shared" si="113"/>
        <v>696.44415443705793</v>
      </c>
      <c r="AN175" s="59">
        <f ca="1">AVERAGE(OFFSET($AM$3,0,0,'Données projet'!$E$10+1,1))-AVERAGE(OFFSET($H$3,0,0,'Données projet'!$E$10+1,1))</f>
        <v>273.89085939326111</v>
      </c>
      <c r="AO175" s="59">
        <f t="shared" si="144"/>
        <v>266.46247641705179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5.9516076110964446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5.9516076110964446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69.383854015494222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8.977999999999998</v>
      </c>
      <c r="BD175" s="12">
        <f>IF('Données projet'!$A$88&gt;35,BD174+BC175-BL174,IF(A175&lt;'Données projet'!$A$88,$BA$205^A175,IF(A175='Données projet'!$A$88,'Données projet'!$B$88,BD174+BC175-BL174)))</f>
        <v>592.5639999999994</v>
      </c>
      <c r="BE175" s="13">
        <f>BD175*VLOOKUP('Données projet'!$B$11,Paramètres!$A$1:$I$89,3,0)*VLOOKUP('Données projet'!$B$11,Paramètres!$A$1:$I$89,5,0)</f>
        <v>563.88390239999944</v>
      </c>
      <c r="BF175" s="13">
        <f t="shared" si="167"/>
        <v>124.30920266045823</v>
      </c>
      <c r="BG175" s="20">
        <f t="shared" si="168"/>
        <v>1198.6029913136304</v>
      </c>
      <c r="BH175" s="59">
        <f t="shared" si="116"/>
        <v>1489.6771227037759</v>
      </c>
      <c r="BI175" s="59">
        <f ca="1">AVERAGE(OFFSET($BH$3,0,0,'Données projet'!$E$11+1,1))-AVERAGE(OFFSET($H$3,0,0,'Données projet'!$E$11+1,1))</f>
        <v>674.33345465979289</v>
      </c>
      <c r="BJ175" s="59">
        <f t="shared" si="146"/>
        <v>206.09542990296671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112.76583303554231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112.76583303554231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69.383854015494222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8.977999999999998</v>
      </c>
      <c r="BY175" s="12">
        <f>IF('Données projet'!$A$114&gt;35,BY174+BX175-CG174,IF(A175&lt;'Données projet'!$A$114,$BV$205^A175,IF(A175='Données projet'!$A$114,'Données projet'!$B$114,BY174+BX175-CG174)))</f>
        <v>592.5639999999994</v>
      </c>
      <c r="BZ175" s="13">
        <f>BY175*VLOOKUP('Données projet'!$B$12,Paramètres!$A$1:$I$89,3,0)*VLOOKUP('Données projet'!$B$12,Paramètres!$A$1:$I$89,5,0)</f>
        <v>674.81188319999933</v>
      </c>
      <c r="CA175" s="13">
        <f t="shared" si="170"/>
        <v>145.68603303332364</v>
      </c>
      <c r="CB175" s="20">
        <f t="shared" si="171"/>
        <v>1429.0338707730373</v>
      </c>
      <c r="CC175" s="59">
        <f t="shared" si="119"/>
        <v>1720.1080021631828</v>
      </c>
      <c r="CD175" s="59">
        <f ca="1">AVERAGE(OFFSET($CC$3,0,0,'Données projet'!$E$12+1,1))-AVERAGE(OFFSET($H$3,0,0,'Données projet'!$E$12+1,1))</f>
        <v>792.99561449396947</v>
      </c>
      <c r="CE175" s="59">
        <f t="shared" si="148"/>
        <v>236.67982295656702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134.94927559991129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134.94927559991129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69.383854015494222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8.977999999999998</v>
      </c>
      <c r="CT175" s="12">
        <f>IF('Données projet'!$A$140&gt;35,CT174+CS175-DB174,IF(A175&lt;'Données projet'!$A$140,$CQ$205^A175,IF(A175='Données projet'!$A$140,'Données projet'!$B$140,CT174+CS175-DB174)))</f>
        <v>592.5639999999994</v>
      </c>
      <c r="CU175" s="17">
        <f>CT175*VLOOKUP('Données projet'!$B$13,Paramètres!$A$1:$I$89,3,0)*VLOOKUP('Données projet'!$B$13,Paramètres!$A$1:$I$89,5,0)</f>
        <v>647.0798879999993</v>
      </c>
      <c r="CV175" s="13">
        <f t="shared" si="173"/>
        <v>140.38298308560479</v>
      </c>
      <c r="CW175" s="20">
        <f t="shared" si="174"/>
        <v>1371.497833807427</v>
      </c>
      <c r="CX175" s="59">
        <f t="shared" si="122"/>
        <v>1662.5719651975726</v>
      </c>
      <c r="CY175" s="59">
        <f ca="1">AVERAGE(OFFSET($CX$3,0,0,'Données projet'!$E$13+1,1))-AVERAGE(OFFSET($H$3,0,0,'Données projet'!$E$13+1,1))</f>
        <v>763.36868301262712</v>
      </c>
      <c r="CZ175" s="59">
        <f t="shared" si="150"/>
        <v>229.04531240965548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129.4034149588191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129.4034149588191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69.383854015494222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259.99999999999983</v>
      </c>
      <c r="DP175" s="17">
        <f>DO175*VLOOKUP('Données projet'!$B$14,Paramètres!$A$1:$I$89,3,0)*VLOOKUP('Données projet'!$B$14,Paramètres!$A$1:$I$89,5,0)</f>
        <v>227.13599999999985</v>
      </c>
      <c r="DQ175" s="13">
        <f t="shared" si="176"/>
        <v>55.662966886685133</v>
      </c>
      <c r="DR175" s="20">
        <f t="shared" si="177"/>
        <v>492.5415339943097</v>
      </c>
      <c r="DS175" s="59">
        <f t="shared" si="125"/>
        <v>783.61566538445527</v>
      </c>
      <c r="DT175" s="59">
        <f ca="1">AVERAGE(OFFSET($DS$3,0,0,'Données projet'!$E$14+1,1))-AVERAGE(OFFSET($H$3,0,0,'Données projet'!$E$14+1,1))</f>
        <v>396.6970447595329</v>
      </c>
      <c r="DU175" s="59">
        <f t="shared" si="152"/>
        <v>369.61271293069467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15.373928785047299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15.373928785047299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69.383854015494222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243</v>
      </c>
      <c r="EK175" s="17">
        <f>EJ175*VLOOKUP('Données projet'!$B$15,Paramètres!$A$1:$I$89,3,0)*VLOOKUP('Données projet'!$B$15,Paramètres!$A$1:$I$89,5,0)</f>
        <v>253.98360000000002</v>
      </c>
      <c r="EL175" s="13">
        <f t="shared" si="179"/>
        <v>61.438182405444294</v>
      </c>
      <c r="EM175" s="20">
        <f t="shared" si="180"/>
        <v>549.35960435614891</v>
      </c>
      <c r="EN175" s="59">
        <f t="shared" si="128"/>
        <v>840.43373574629436</v>
      </c>
      <c r="EO175" s="59">
        <f ca="1">AVERAGE(OFFSET($EN$3,0,0,'Données projet'!$E$15+1,1))-AVERAGE(OFFSET($H$3,0,0,'Données projet'!$E$15+1,1))</f>
        <v>431.09356354216391</v>
      </c>
      <c r="EP175" s="59">
        <f t="shared" si="154"/>
        <v>386.91437941921049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16.139436313300635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16.139436313300635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69.383854015494222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20.879999999999939</v>
      </c>
      <c r="FF175" s="17">
        <f>FE175*VLOOKUP('Données projet'!$B$16,Paramètres!$A$1:$I$89,3,0)*VLOOKUP('Données projet'!$B$16,Paramètres!$A$1:$I$89,5,0)</f>
        <v>14.006303999999959</v>
      </c>
      <c r="FG175" s="13">
        <f t="shared" si="182"/>
        <v>4.7472658384215451</v>
      </c>
      <c r="FH175" s="20">
        <f t="shared" si="183"/>
        <v>32.662467468584119</v>
      </c>
      <c r="FI175" s="59">
        <f t="shared" si="131"/>
        <v>323.73659885872962</v>
      </c>
      <c r="FJ175" s="59">
        <f ca="1">AVERAGE(OFFSET($FI$3,0,0,'Données projet'!$E$16+1,1))-AVERAGE(OFFSET($H$3,0,0,'Données projet'!$E$16+1,1))</f>
        <v>552.1327469597087</v>
      </c>
      <c r="FK175" s="59">
        <f t="shared" si="156"/>
        <v>208.33496548935977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251.13223738871284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251.13223738871284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69.383854015494222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4.7800000000008822</v>
      </c>
      <c r="GA175" s="17">
        <f>FZ175*VLOOKUP('Données projet'!$B$17,Paramètres!$A$1:$I$89,3,0)*VLOOKUP('Données projet'!$B$17,Paramètres!$A$1:$I$89,5,0)</f>
        <v>2.2370400000004129</v>
      </c>
      <c r="GB175" s="13">
        <f t="shared" si="185"/>
        <v>0.9386934556823372</v>
      </c>
      <c r="GC175" s="20">
        <f t="shared" si="186"/>
        <v>5.5310691019807896</v>
      </c>
      <c r="GD175" s="59">
        <f t="shared" si="134"/>
        <v>296.6052004921263</v>
      </c>
      <c r="GE175" s="59">
        <f ca="1">AVERAGE(OFFSET($GD$3,0,0,'Données projet'!$E$17+1,1))-AVERAGE(OFFSET($H$3,0,0,'Données projet'!$E$17+1,1))</f>
        <v>337.47103484642059</v>
      </c>
      <c r="GF175" s="59">
        <f t="shared" si="158"/>
        <v>252.98767501756402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80.44915063993794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80.44915063993794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69.383854015494222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2.5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9.1666666666666661</v>
      </c>
      <c r="H176" s="66">
        <f t="shared" si="110"/>
        <v>220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69.394542770829332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369.00000000000011</v>
      </c>
      <c r="O176" s="13">
        <f>N176*VLOOKUP('Données projet'!$B$9,Paramètres!$A$1:$I$89,3,0)*VLOOKUP('Données projet'!$B$9,Paramètres!$A$1:$I$89,5,0)</f>
        <v>333.87120000000004</v>
      </c>
      <c r="P176" s="13">
        <f t="shared" si="141"/>
        <v>78.232360111376309</v>
      </c>
      <c r="Q176" s="20">
        <f t="shared" si="162"/>
        <v>717.74703386064709</v>
      </c>
      <c r="R176" s="59">
        <f t="shared" si="109"/>
        <v>1008.860357353688</v>
      </c>
      <c r="S176" s="59">
        <f ca="1">AVERAGE(OFFSET($R$3,0,0,'Données projet'!$E$9+1,1))-AVERAGE(OFFSET($H$3,0,0,'Données projet'!$E$9+1,1))</f>
        <v>441.35963046694803</v>
      </c>
      <c r="T176" s="59">
        <f t="shared" si="142"/>
        <v>620.99339242993983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0.62258879289300106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0.62258879289300106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69.394542770829332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213.00000000000003</v>
      </c>
      <c r="AJ176" s="13">
        <f>AI176*VLOOKUP('Données projet'!$B$10,Paramètres!$A$1:$I$89,3,0)*VLOOKUP('Données projet'!$B$10,Paramètres!$A$1:$I$89,5,0)</f>
        <v>186.07680000000005</v>
      </c>
      <c r="AK176" s="13">
        <f t="shared" si="164"/>
        <v>46.671538591528673</v>
      </c>
      <c r="AL176" s="20">
        <f t="shared" si="165"/>
        <v>405.37002304691242</v>
      </c>
      <c r="AM176" s="59">
        <f t="shared" si="113"/>
        <v>696.48334653995335</v>
      </c>
      <c r="AN176" s="59">
        <f ca="1">AVERAGE(OFFSET($AM$3,0,0,'Données projet'!$E$10+1,1))-AVERAGE(OFFSET($H$3,0,0,'Données projet'!$E$10+1,1))</f>
        <v>273.89085939326111</v>
      </c>
      <c r="AO176" s="59">
        <f t="shared" si="144"/>
        <v>266.46247641705179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5.8349002159650416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5.8349002159650416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69.394542770829332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8.977999999999998</v>
      </c>
      <c r="BD176" s="12">
        <f>IF('Données projet'!$A$88&gt;35,BD175+BC176-BL175,IF(A176&lt;'Données projet'!$A$88,$BA$205^A176,IF(A176='Données projet'!$A$88,'Données projet'!$B$88,BD175+BC176-BL175)))</f>
        <v>601.54199999999935</v>
      </c>
      <c r="BE176" s="13">
        <f>BD176*VLOOKUP('Données projet'!$B$11,Paramètres!$A$1:$I$89,3,0)*VLOOKUP('Données projet'!$B$11,Paramètres!$A$1:$I$89,5,0)</f>
        <v>572.42736719999937</v>
      </c>
      <c r="BF176" s="13">
        <f t="shared" si="167"/>
        <v>125.97193499480747</v>
      </c>
      <c r="BG176" s="20">
        <f t="shared" si="168"/>
        <v>1216.3787846559553</v>
      </c>
      <c r="BH176" s="59">
        <f t="shared" si="116"/>
        <v>1507.4921081489963</v>
      </c>
      <c r="BI176" s="59">
        <f ca="1">AVERAGE(OFFSET($BH$3,0,0,'Données projet'!$E$11+1,1))-AVERAGE(OFFSET($H$3,0,0,'Données projet'!$E$11+1,1))</f>
        <v>674.33345465979289</v>
      </c>
      <c r="BJ176" s="59">
        <f t="shared" si="146"/>
        <v>206.09542990296671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110.55456383008199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110.55456383008199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69.394542770829332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8.977999999999998</v>
      </c>
      <c r="BY176" s="12">
        <f>IF('Données projet'!$A$114&gt;35,BY175+BX176-CG175,IF(A176&lt;'Données projet'!$A$114,$BV$205^A176,IF(A176='Données projet'!$A$114,'Données projet'!$B$114,BY175+BX176-CG175)))</f>
        <v>601.54199999999935</v>
      </c>
      <c r="BZ176" s="13">
        <f>BY176*VLOOKUP('Données projet'!$B$12,Paramètres!$A$1:$I$89,3,0)*VLOOKUP('Données projet'!$B$12,Paramètres!$A$1:$I$89,5,0)</f>
        <v>685.03602959999932</v>
      </c>
      <c r="CA176" s="13">
        <f t="shared" si="170"/>
        <v>147.63469711131015</v>
      </c>
      <c r="CB176" s="20">
        <f t="shared" si="171"/>
        <v>1450.2348490221973</v>
      </c>
      <c r="CC176" s="59">
        <f t="shared" si="119"/>
        <v>1741.3481725152383</v>
      </c>
      <c r="CD176" s="59">
        <f ca="1">AVERAGE(OFFSET($CC$3,0,0,'Données projet'!$E$12+1,1))-AVERAGE(OFFSET($H$3,0,0,'Données projet'!$E$12+1,1))</f>
        <v>792.99561449396947</v>
      </c>
      <c r="CE176" s="59">
        <f t="shared" si="148"/>
        <v>236.67982295656702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132.3030026163276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132.3030026163276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69.394542770829332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8.977999999999998</v>
      </c>
      <c r="CT176" s="12">
        <f>IF('Données projet'!$A$140&gt;35,CT175+CS176-DB175,IF(A176&lt;'Données projet'!$A$140,$CQ$205^A176,IF(A176='Données projet'!$A$140,'Données projet'!$B$140,CT175+CS176-DB175)))</f>
        <v>601.54199999999935</v>
      </c>
      <c r="CU176" s="17">
        <f>CT176*VLOOKUP('Données projet'!$B$13,Paramètres!$A$1:$I$89,3,0)*VLOOKUP('Données projet'!$B$13,Paramètres!$A$1:$I$89,5,0)</f>
        <v>656.88386399999922</v>
      </c>
      <c r="CV176" s="13">
        <f t="shared" si="173"/>
        <v>142.26071474322328</v>
      </c>
      <c r="CW176" s="20">
        <f t="shared" si="174"/>
        <v>1391.8434746444457</v>
      </c>
      <c r="CX176" s="59">
        <f t="shared" si="122"/>
        <v>1682.9567981374867</v>
      </c>
      <c r="CY176" s="59">
        <f ca="1">AVERAGE(OFFSET($CX$3,0,0,'Données projet'!$E$13+1,1))-AVERAGE(OFFSET($H$3,0,0,'Données projet'!$E$13+1,1))</f>
        <v>763.36868301262712</v>
      </c>
      <c r="CZ176" s="59">
        <f t="shared" si="150"/>
        <v>229.04531240965548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126.86589291976625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126.86589291976625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69.394542770829332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259.99999999999983</v>
      </c>
      <c r="DP176" s="17">
        <f>DO176*VLOOKUP('Données projet'!$B$14,Paramètres!$A$1:$I$89,3,0)*VLOOKUP('Données projet'!$B$14,Paramètres!$A$1:$I$89,5,0)</f>
        <v>227.13599999999985</v>
      </c>
      <c r="DQ176" s="13">
        <f t="shared" si="176"/>
        <v>55.662966886685133</v>
      </c>
      <c r="DR176" s="20">
        <f t="shared" si="177"/>
        <v>492.5415339943097</v>
      </c>
      <c r="DS176" s="59">
        <f t="shared" si="125"/>
        <v>783.65485748735068</v>
      </c>
      <c r="DT176" s="59">
        <f ca="1">AVERAGE(OFFSET($DS$3,0,0,'Données projet'!$E$14+1,1))-AVERAGE(OFFSET($H$3,0,0,'Données projet'!$E$14+1,1))</f>
        <v>396.6970447595329</v>
      </c>
      <c r="DU176" s="59">
        <f t="shared" si="152"/>
        <v>369.61271293069467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15.072455418743163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15.072455418743163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69.394542770829332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243</v>
      </c>
      <c r="EK176" s="17">
        <f>EJ176*VLOOKUP('Données projet'!$B$15,Paramètres!$A$1:$I$89,3,0)*VLOOKUP('Données projet'!$B$15,Paramètres!$A$1:$I$89,5,0)</f>
        <v>253.98360000000002</v>
      </c>
      <c r="EL176" s="13">
        <f t="shared" si="179"/>
        <v>61.438182405444294</v>
      </c>
      <c r="EM176" s="20">
        <f t="shared" si="180"/>
        <v>549.35960435614891</v>
      </c>
      <c r="EN176" s="59">
        <f t="shared" si="128"/>
        <v>840.47292784918977</v>
      </c>
      <c r="EO176" s="59">
        <f ca="1">AVERAGE(OFFSET($EN$3,0,0,'Données projet'!$E$15+1,1))-AVERAGE(OFFSET($H$3,0,0,'Données projet'!$E$15+1,1))</f>
        <v>431.09356354216391</v>
      </c>
      <c r="EP176" s="59">
        <f t="shared" si="154"/>
        <v>386.91437941921049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15.822951811280937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15.822951811280937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69.394542770829332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20.879999999999939</v>
      </c>
      <c r="FF176" s="17">
        <f>FE176*VLOOKUP('Données projet'!$B$16,Paramètres!$A$1:$I$89,3,0)*VLOOKUP('Données projet'!$B$16,Paramètres!$A$1:$I$89,5,0)</f>
        <v>14.006303999999959</v>
      </c>
      <c r="FG176" s="13">
        <f t="shared" si="182"/>
        <v>4.7472658384215451</v>
      </c>
      <c r="FH176" s="20">
        <f t="shared" si="183"/>
        <v>32.662467468584119</v>
      </c>
      <c r="FI176" s="59">
        <f t="shared" si="131"/>
        <v>323.77579096162503</v>
      </c>
      <c r="FJ176" s="59">
        <f ca="1">AVERAGE(OFFSET($FI$3,0,0,'Données projet'!$E$16+1,1))-AVERAGE(OFFSET($H$3,0,0,'Données projet'!$E$16+1,1))</f>
        <v>552.1327469597087</v>
      </c>
      <c r="FK176" s="59">
        <f t="shared" si="156"/>
        <v>208.33496548935977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246.20768738906017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246.20768738906017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69.394542770829332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4.7800000000008822</v>
      </c>
      <c r="GA176" s="17">
        <f>FZ176*VLOOKUP('Données projet'!$B$17,Paramètres!$A$1:$I$89,3,0)*VLOOKUP('Données projet'!$B$17,Paramètres!$A$1:$I$89,5,0)</f>
        <v>2.2370400000004129</v>
      </c>
      <c r="GB176" s="13">
        <f t="shared" si="185"/>
        <v>0.9386934556823372</v>
      </c>
      <c r="GC176" s="20">
        <f t="shared" si="186"/>
        <v>5.5310691019807896</v>
      </c>
      <c r="GD176" s="59">
        <f t="shared" si="134"/>
        <v>296.64439259502171</v>
      </c>
      <c r="GE176" s="59">
        <f ca="1">AVERAGE(OFFSET($GD$3,0,0,'Données projet'!$E$17+1,1))-AVERAGE(OFFSET($H$3,0,0,'Données projet'!$E$17+1,1))</f>
        <v>337.47103484642059</v>
      </c>
      <c r="GF176" s="59">
        <f t="shared" si="158"/>
        <v>252.98767501756402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78.871591865025479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78.871591865025479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69.394542770829332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2.5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9.1666666666666661</v>
      </c>
      <c r="H177" s="66">
        <f t="shared" si="110"/>
        <v>220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69.405046100155872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369.00000000000011</v>
      </c>
      <c r="O177" s="13">
        <f>N177*VLOOKUP('Données projet'!$B$9,Paramètres!$A$1:$I$89,3,0)*VLOOKUP('Données projet'!$B$9,Paramètres!$A$1:$I$89,5,0)</f>
        <v>333.87120000000004</v>
      </c>
      <c r="P177" s="13">
        <f t="shared" si="141"/>
        <v>78.232360111376309</v>
      </c>
      <c r="Q177" s="20">
        <f t="shared" si="162"/>
        <v>717.74703386064709</v>
      </c>
      <c r="R177" s="59">
        <f t="shared" si="109"/>
        <v>1008.8988695612186</v>
      </c>
      <c r="S177" s="59">
        <f ca="1">AVERAGE(OFFSET($R$3,0,0,'Données projet'!$E$9+1,1))-AVERAGE(OFFSET($H$3,0,0,'Données projet'!$E$9+1,1))</f>
        <v>441.35963046694803</v>
      </c>
      <c r="T177" s="59">
        <f t="shared" si="142"/>
        <v>620.99339242993983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0.61038020640603663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0.61038020640603663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69.405046100155872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213.00000000000003</v>
      </c>
      <c r="AJ177" s="13">
        <f>AI177*VLOOKUP('Données projet'!$B$10,Paramètres!$A$1:$I$89,3,0)*VLOOKUP('Données projet'!$B$10,Paramètres!$A$1:$I$89,5,0)</f>
        <v>186.07680000000005</v>
      </c>
      <c r="AK177" s="13">
        <f t="shared" si="164"/>
        <v>46.671538591528673</v>
      </c>
      <c r="AL177" s="20">
        <f t="shared" si="165"/>
        <v>405.37002304691242</v>
      </c>
      <c r="AM177" s="59">
        <f t="shared" si="113"/>
        <v>696.52185874748398</v>
      </c>
      <c r="AN177" s="59">
        <f ca="1">AVERAGE(OFFSET($AM$3,0,0,'Données projet'!$E$10+1,1))-AVERAGE(OFFSET($H$3,0,0,'Données projet'!$E$10+1,1))</f>
        <v>273.89085939326111</v>
      </c>
      <c r="AO177" s="59">
        <f t="shared" si="144"/>
        <v>266.46247641705179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5.7204813816676827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5.7204813816676827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69.405046100155872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8.977999999999998</v>
      </c>
      <c r="BC177" s="12">
        <f t="array" ref="BC177">INDEX(BB:BB,MIN(IF(ISNUMBER(BB177:BB373),ROW(BB177:BB373),"")))</f>
        <v>8.977999999999998</v>
      </c>
      <c r="BD177" s="12">
        <f>IF('Données projet'!$A$88&gt;35,BD176+BC177-BL176,IF(A177&lt;'Données projet'!$A$88,$BA$205^A177,IF(A177='Données projet'!$A$88,'Données projet'!$B$88,BD176+BC177-BL176)))</f>
        <v>610.5199999999993</v>
      </c>
      <c r="BE177" s="13">
        <f>BD177*VLOOKUP('Données projet'!$B$11,Paramètres!$A$1:$I$89,3,0)*VLOOKUP('Données projet'!$B$11,Paramètres!$A$1:$I$89,5,0)</f>
        <v>580.9708319999994</v>
      </c>
      <c r="BF177" s="13">
        <f t="shared" si="167"/>
        <v>127.63178111316594</v>
      </c>
      <c r="BG177" s="20">
        <f t="shared" si="168"/>
        <v>1234.1495511720962</v>
      </c>
      <c r="BH177" s="59">
        <f t="shared" si="116"/>
        <v>1525.3013868726678</v>
      </c>
      <c r="BI177" s="59">
        <f ca="1">AVERAGE(OFFSET($BH$3,0,0,'Données projet'!$E$11+1,1))-AVERAGE(OFFSET($H$3,0,0,'Données projet'!$E$11+1,1))</f>
        <v>674.33345465979289</v>
      </c>
      <c r="BJ177" s="59">
        <f t="shared" si="146"/>
        <v>206.09542990296671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0.43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205.53683780282853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205.53683780282853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69.405046100155872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610.52</v>
      </c>
      <c r="BW177" s="12">
        <f>VLOOKUP(A177,'Données projet'!$A$113:$I$133,9,0)</f>
        <v>8.977999999999998</v>
      </c>
      <c r="BX177" s="12">
        <f t="array" ref="BX177">INDEX(BW:BW,MIN(IF(ISNUMBER(BW177:BW373),ROW(BW177:BW373),"")))</f>
        <v>8.977999999999998</v>
      </c>
      <c r="BY177" s="12">
        <f>IF('Données projet'!$A$114&gt;35,BY176+BX177-CG176,IF(A177&lt;'Données projet'!$A$114,$BV$205^A177,IF(A177='Données projet'!$A$114,'Données projet'!$B$114,BY176+BX177-CG176)))</f>
        <v>610.5199999999993</v>
      </c>
      <c r="BZ177" s="13">
        <f>BY177*VLOOKUP('Données projet'!$B$12,Paramètres!$A$1:$I$89,3,0)*VLOOKUP('Données projet'!$B$12,Paramètres!$A$1:$I$89,5,0)</f>
        <v>695.26017599999921</v>
      </c>
      <c r="CA177" s="13">
        <f t="shared" si="170"/>
        <v>149.57997864521161</v>
      </c>
      <c r="CB177" s="20">
        <f t="shared" si="171"/>
        <v>1471.4299360070752</v>
      </c>
      <c r="CC177" s="59">
        <f t="shared" si="119"/>
        <v>1762.5817717076468</v>
      </c>
      <c r="CD177" s="59">
        <f ca="1">AVERAGE(OFFSET($CC$3,0,0,'Données projet'!$E$12+1,1))-AVERAGE(OFFSET($H$3,0,0,'Données projet'!$E$12+1,1))</f>
        <v>792.99561449396947</v>
      </c>
      <c r="CE177" s="59">
        <f t="shared" si="148"/>
        <v>236.67982295656702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214.77</v>
      </c>
      <c r="CH177" s="16">
        <f>IF(ISNA(VLOOKUP(A177,'Données projet'!$A$113:$I$133,5,0)),0%,VLOOKUP(A177,'Données projet'!$A$113:$I$133,5,0)*VLOOKUP('Données projet'!$B$12,Paramètres!$A$1:$I$89,7,0))</f>
        <v>0.43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245.97031409190953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245.97031409190953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69.405046100155872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610.52</v>
      </c>
      <c r="CR177" s="12">
        <f>VLOOKUP(A177,'Données projet'!$A$139:$I$159,9,0)</f>
        <v>8.977999999999998</v>
      </c>
      <c r="CS177" s="12">
        <f t="array" ref="CS177">INDEX(CR:CR,MIN(IF(ISNUMBER(CR177:CR373),ROW(CR177:CR373),"")))</f>
        <v>8.977999999999998</v>
      </c>
      <c r="CT177" s="12">
        <f>IF('Données projet'!$A$140&gt;35,CT176+CS177-DB176,IF(A177&lt;'Données projet'!$A$140,$CQ$205^A177,IF(A177='Données projet'!$A$140,'Données projet'!$B$140,CT176+CS177-DB176)))</f>
        <v>610.5199999999993</v>
      </c>
      <c r="CU177" s="17">
        <f>CT177*VLOOKUP('Données projet'!$B$13,Paramètres!$A$1:$I$89,3,0)*VLOOKUP('Données projet'!$B$13,Paramètres!$A$1:$I$89,5,0)</f>
        <v>666.68783999999914</v>
      </c>
      <c r="CV177" s="13">
        <f t="shared" si="173"/>
        <v>144.13518698318018</v>
      </c>
      <c r="CW177" s="20">
        <f t="shared" si="174"/>
        <v>1412.1834386623705</v>
      </c>
      <c r="CX177" s="59">
        <f t="shared" si="122"/>
        <v>1703.3352743629421</v>
      </c>
      <c r="CY177" s="59">
        <f ca="1">AVERAGE(OFFSET($CX$3,0,0,'Données projet'!$E$13+1,1))-AVERAGE(OFFSET($H$3,0,0,'Données projet'!$E$13+1,1))</f>
        <v>763.36868301262712</v>
      </c>
      <c r="CZ177" s="59">
        <f t="shared" si="150"/>
        <v>229.04531240965548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214.77</v>
      </c>
      <c r="DC177" s="16">
        <f>IF(ISNA(VLOOKUP(A177,'Données projet'!$A$139:$I$159,5,0)),0%,VLOOKUP(A177,'Données projet'!$A$139:$I$159,5,0)*VLOOKUP('Données projet'!$B$13,Paramètres!$A$1:$I$89,7,0))</f>
        <v>0.43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235.86194501963931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235.86194501963931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69.405046100155872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259.99999999999983</v>
      </c>
      <c r="DP177" s="17">
        <f>DO177*VLOOKUP('Données projet'!$B$14,Paramètres!$A$1:$I$89,3,0)*VLOOKUP('Données projet'!$B$14,Paramètres!$A$1:$I$89,5,0)</f>
        <v>227.13599999999985</v>
      </c>
      <c r="DQ177" s="13">
        <f t="shared" si="176"/>
        <v>55.662966886685133</v>
      </c>
      <c r="DR177" s="20">
        <f t="shared" si="177"/>
        <v>492.5415339943097</v>
      </c>
      <c r="DS177" s="59">
        <f t="shared" si="125"/>
        <v>783.69336969488131</v>
      </c>
      <c r="DT177" s="59">
        <f ca="1">AVERAGE(OFFSET($DS$3,0,0,'Données projet'!$E$14+1,1))-AVERAGE(OFFSET($H$3,0,0,'Données projet'!$E$14+1,1))</f>
        <v>396.6970447595329</v>
      </c>
      <c r="DU177" s="59">
        <f t="shared" si="152"/>
        <v>369.61271293069467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14.776893761271653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14.776893761271653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69.405046100155872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243</v>
      </c>
      <c r="EK177" s="17">
        <f>EJ177*VLOOKUP('Données projet'!$B$15,Paramètres!$A$1:$I$89,3,0)*VLOOKUP('Données projet'!$B$15,Paramètres!$A$1:$I$89,5,0)</f>
        <v>253.98360000000002</v>
      </c>
      <c r="EL177" s="13">
        <f t="shared" si="179"/>
        <v>61.438182405444294</v>
      </c>
      <c r="EM177" s="20">
        <f t="shared" si="180"/>
        <v>549.35960435614891</v>
      </c>
      <c r="EN177" s="59">
        <f t="shared" si="128"/>
        <v>840.5114400567204</v>
      </c>
      <c r="EO177" s="59">
        <f ca="1">AVERAGE(OFFSET($EN$3,0,0,'Données projet'!$E$15+1,1))-AVERAGE(OFFSET($H$3,0,0,'Données projet'!$E$15+1,1))</f>
        <v>431.09356354216391</v>
      </c>
      <c r="EP177" s="59">
        <f t="shared" si="154"/>
        <v>386.91437941921049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15.512673377309362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15.512673377309362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69.405046100155872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20.879999999999939</v>
      </c>
      <c r="FF177" s="17">
        <f>FE177*VLOOKUP('Données projet'!$B$16,Paramètres!$A$1:$I$89,3,0)*VLOOKUP('Données projet'!$B$16,Paramètres!$A$1:$I$89,5,0)</f>
        <v>14.006303999999959</v>
      </c>
      <c r="FG177" s="13">
        <f t="shared" si="182"/>
        <v>4.7472658384215451</v>
      </c>
      <c r="FH177" s="20">
        <f t="shared" si="183"/>
        <v>32.662467468584119</v>
      </c>
      <c r="FI177" s="59">
        <f t="shared" si="131"/>
        <v>323.81430316915566</v>
      </c>
      <c r="FJ177" s="59">
        <f ca="1">AVERAGE(OFFSET($FI$3,0,0,'Données projet'!$E$16+1,1))-AVERAGE(OFFSET($H$3,0,0,'Données projet'!$E$16+1,1))</f>
        <v>552.1327469597087</v>
      </c>
      <c r="FK177" s="59">
        <f t="shared" si="156"/>
        <v>208.33496548935977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241.37970481122176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241.37970481122176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69.405046100155872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4.7800000000008822</v>
      </c>
      <c r="GA177" s="17">
        <f>FZ177*VLOOKUP('Données projet'!$B$17,Paramètres!$A$1:$I$89,3,0)*VLOOKUP('Données projet'!$B$17,Paramètres!$A$1:$I$89,5,0)</f>
        <v>2.2370400000004129</v>
      </c>
      <c r="GB177" s="13">
        <f t="shared" si="185"/>
        <v>0.9386934556823372</v>
      </c>
      <c r="GC177" s="20">
        <f t="shared" si="186"/>
        <v>5.5310691019807896</v>
      </c>
      <c r="GD177" s="59">
        <f t="shared" si="134"/>
        <v>296.68290480255234</v>
      </c>
      <c r="GE177" s="59">
        <f ca="1">AVERAGE(OFFSET($GD$3,0,0,'Données projet'!$E$17+1,1))-AVERAGE(OFFSET($H$3,0,0,'Données projet'!$E$17+1,1))</f>
        <v>337.47103484642059</v>
      </c>
      <c r="GF177" s="59">
        <f t="shared" si="158"/>
        <v>252.98767501756402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77.324968055473207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77.324968055473207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69.405046100155872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2.5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9.1666666666666661</v>
      </c>
      <c r="H178" s="66">
        <f t="shared" si="110"/>
        <v>220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69.415367220200508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369.00000000000011</v>
      </c>
      <c r="O178" s="13">
        <f>N178*VLOOKUP('Données projet'!$B$9,Paramètres!$A$1:$I$89,3,0)*VLOOKUP('Données projet'!$B$9,Paramètres!$A$1:$I$89,5,0)</f>
        <v>333.87120000000004</v>
      </c>
      <c r="P178" s="13">
        <f t="shared" si="141"/>
        <v>78.232360111376309</v>
      </c>
      <c r="Q178" s="20">
        <f t="shared" si="162"/>
        <v>717.74703386064709</v>
      </c>
      <c r="R178" s="59">
        <f t="shared" si="109"/>
        <v>1008.9367136680489</v>
      </c>
      <c r="S178" s="59">
        <f ca="1">AVERAGE(OFFSET($R$3,0,0,'Données projet'!$E$9+1,1))-AVERAGE(OFFSET($H$3,0,0,'Données projet'!$E$9+1,1))</f>
        <v>441.35963046694803</v>
      </c>
      <c r="T178" s="59">
        <f t="shared" si="142"/>
        <v>620.99339242993983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0.59841102285357906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0.59841102285357906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69.415367220200508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213.00000000000003</v>
      </c>
      <c r="AJ178" s="13">
        <f>AI178*VLOOKUP('Données projet'!$B$10,Paramètres!$A$1:$I$89,3,0)*VLOOKUP('Données projet'!$B$10,Paramètres!$A$1:$I$89,5,0)</f>
        <v>186.07680000000005</v>
      </c>
      <c r="AK178" s="13">
        <f t="shared" si="164"/>
        <v>46.671538591528673</v>
      </c>
      <c r="AL178" s="20">
        <f t="shared" si="165"/>
        <v>405.37002304691242</v>
      </c>
      <c r="AM178" s="59">
        <f t="shared" si="113"/>
        <v>696.55970285431431</v>
      </c>
      <c r="AN178" s="59">
        <f ca="1">AVERAGE(OFFSET($AM$3,0,0,'Données projet'!$E$10+1,1))-AVERAGE(OFFSET($H$3,0,0,'Données projet'!$E$10+1,1))</f>
        <v>273.89085939326111</v>
      </c>
      <c r="AO178" s="59">
        <f t="shared" si="144"/>
        <v>266.46247641705179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5.6083062309222971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5.6083062309222971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69.415367220200508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-2.2700000000000009</v>
      </c>
      <c r="BD178" s="12">
        <f>IF('Données projet'!$A$88&gt;35,BD177+BC178-BL177,IF(A178&lt;'Données projet'!$A$88,$BA$205^A178,IF(A178='Données projet'!$A$88,'Données projet'!$B$88,BD177+BC178-BL177)))</f>
        <v>393.47999999999934</v>
      </c>
      <c r="BE178" s="13">
        <f>BD178*VLOOKUP('Données projet'!$B$11,Paramètres!$A$1:$I$89,3,0)*VLOOKUP('Données projet'!$B$11,Paramètres!$A$1:$I$89,5,0)</f>
        <v>374.43556799999936</v>
      </c>
      <c r="BF178" s="13">
        <f t="shared" si="167"/>
        <v>86.574116251768999</v>
      </c>
      <c r="BG178" s="20">
        <f t="shared" si="168"/>
        <v>802.92520007182975</v>
      </c>
      <c r="BH178" s="59">
        <f t="shared" si="116"/>
        <v>1094.1148798792317</v>
      </c>
      <c r="BI178" s="59">
        <f ca="1">AVERAGE(OFFSET($BH$3,0,0,'Données projet'!$E$11+1,1))-AVERAGE(OFFSET($H$3,0,0,'Données projet'!$E$11+1,1))</f>
        <v>674.33345465979289</v>
      </c>
      <c r="BJ178" s="59">
        <f t="shared" si="146"/>
        <v>206.09542990296671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201.50638577860735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201.50638577860735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69.415367220200508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-2.2700000000000009</v>
      </c>
      <c r="BY178" s="12">
        <f>IF('Données projet'!$A$114&gt;35,BY177+BX178-CG177,IF(A178&lt;'Données projet'!$A$114,$BV$205^A178,IF(A178='Données projet'!$A$114,'Données projet'!$B$114,BY177+BX178-CG177)))</f>
        <v>393.47999999999934</v>
      </c>
      <c r="BZ178" s="13">
        <f>BY178*VLOOKUP('Données projet'!$B$12,Paramètres!$A$1:$I$89,3,0)*VLOOKUP('Données projet'!$B$12,Paramètres!$A$1:$I$89,5,0)</f>
        <v>448.09502399999923</v>
      </c>
      <c r="CA178" s="13">
        <f t="shared" si="170"/>
        <v>101.46183299507237</v>
      </c>
      <c r="CB178" s="20">
        <f t="shared" si="171"/>
        <v>957.14485926641635</v>
      </c>
      <c r="CC178" s="59">
        <f t="shared" si="119"/>
        <v>1248.3345390738182</v>
      </c>
      <c r="CD178" s="59">
        <f ca="1">AVERAGE(OFFSET($CC$3,0,0,'Données projet'!$E$12+1,1))-AVERAGE(OFFSET($H$3,0,0,'Données projet'!$E$12+1,1))</f>
        <v>792.99561449396947</v>
      </c>
      <c r="CE178" s="59">
        <f t="shared" si="148"/>
        <v>236.67982295656702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241.14698625964485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241.14698625964485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69.415367220200508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-2.2700000000000009</v>
      </c>
      <c r="CT178" s="12">
        <f>IF('Données projet'!$A$140&gt;35,CT177+CS178-DB177,IF(A178&lt;'Données projet'!$A$140,$CQ$205^A178,IF(A178='Données projet'!$A$140,'Données projet'!$B$140,CT177+CS178-DB177)))</f>
        <v>393.47999999999934</v>
      </c>
      <c r="CU178" s="17">
        <f>CT178*VLOOKUP('Données projet'!$B$13,Paramètres!$A$1:$I$89,3,0)*VLOOKUP('Données projet'!$B$13,Paramètres!$A$1:$I$89,5,0)</f>
        <v>429.68015999999926</v>
      </c>
      <c r="CV178" s="13">
        <f t="shared" si="173"/>
        <v>97.768567711111402</v>
      </c>
      <c r="CW178" s="20">
        <f t="shared" si="174"/>
        <v>918.63986743018438</v>
      </c>
      <c r="CX178" s="59">
        <f t="shared" si="122"/>
        <v>1209.8295472375862</v>
      </c>
      <c r="CY178" s="59">
        <f ca="1">AVERAGE(OFFSET($CX$3,0,0,'Données projet'!$E$13+1,1))-AVERAGE(OFFSET($H$3,0,0,'Données projet'!$E$13+1,1))</f>
        <v>763.36868301262712</v>
      </c>
      <c r="CZ178" s="59">
        <f t="shared" si="150"/>
        <v>229.04531240965548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231.2368361393855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231.2368361393855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69.415367220200508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259.99999999999983</v>
      </c>
      <c r="DP178" s="17">
        <f>DO178*VLOOKUP('Données projet'!$B$14,Paramètres!$A$1:$I$89,3,0)*VLOOKUP('Données projet'!$B$14,Paramètres!$A$1:$I$89,5,0)</f>
        <v>227.13599999999985</v>
      </c>
      <c r="DQ178" s="13">
        <f t="shared" si="176"/>
        <v>55.662966886685133</v>
      </c>
      <c r="DR178" s="20">
        <f t="shared" si="177"/>
        <v>492.5415339943097</v>
      </c>
      <c r="DS178" s="59">
        <f t="shared" si="125"/>
        <v>783.73121380171165</v>
      </c>
      <c r="DT178" s="59">
        <f ca="1">AVERAGE(OFFSET($DS$3,0,0,'Données projet'!$E$14+1,1))-AVERAGE(OFFSET($H$3,0,0,'Données projet'!$E$14+1,1))</f>
        <v>396.6970447595329</v>
      </c>
      <c r="DU178" s="59">
        <f t="shared" si="152"/>
        <v>369.61271293069467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14.487127887628349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14.487127887628349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69.415367220200508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243</v>
      </c>
      <c r="EK178" s="17">
        <f>EJ178*VLOOKUP('Données projet'!$B$15,Paramètres!$A$1:$I$89,3,0)*VLOOKUP('Données projet'!$B$15,Paramètres!$A$1:$I$89,5,0)</f>
        <v>253.98360000000002</v>
      </c>
      <c r="EL178" s="13">
        <f t="shared" si="179"/>
        <v>61.438182405444294</v>
      </c>
      <c r="EM178" s="20">
        <f t="shared" si="180"/>
        <v>549.35960435614891</v>
      </c>
      <c r="EN178" s="59">
        <f t="shared" si="128"/>
        <v>840.54928416355074</v>
      </c>
      <c r="EO178" s="59">
        <f ca="1">AVERAGE(OFFSET($EN$3,0,0,'Données projet'!$E$15+1,1))-AVERAGE(OFFSET($H$3,0,0,'Données projet'!$E$15+1,1))</f>
        <v>431.09356354216391</v>
      </c>
      <c r="EP178" s="59">
        <f t="shared" si="154"/>
        <v>386.91437941921049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15.208479314176811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15.208479314176811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69.415367220200508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20.879999999999939</v>
      </c>
      <c r="FF178" s="17">
        <f>FE178*VLOOKUP('Données projet'!$B$16,Paramètres!$A$1:$I$89,3,0)*VLOOKUP('Données projet'!$B$16,Paramètres!$A$1:$I$89,5,0)</f>
        <v>14.006303999999959</v>
      </c>
      <c r="FG178" s="13">
        <f t="shared" si="182"/>
        <v>4.7472658384215451</v>
      </c>
      <c r="FH178" s="20">
        <f t="shared" si="183"/>
        <v>32.662467468584119</v>
      </c>
      <c r="FI178" s="59">
        <f t="shared" si="131"/>
        <v>323.852147275986</v>
      </c>
      <c r="FJ178" s="59">
        <f ca="1">AVERAGE(OFFSET($FI$3,0,0,'Données projet'!$E$16+1,1))-AVERAGE(OFFSET($H$3,0,0,'Données projet'!$E$16+1,1))</f>
        <v>552.1327469597087</v>
      </c>
      <c r="FK178" s="59">
        <f t="shared" si="156"/>
        <v>208.33496548935977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236.64639602695615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236.64639602695615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69.415367220200508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4.7800000000008822</v>
      </c>
      <c r="GA178" s="17">
        <f>FZ178*VLOOKUP('Données projet'!$B$17,Paramètres!$A$1:$I$89,3,0)*VLOOKUP('Données projet'!$B$17,Paramètres!$A$1:$I$89,5,0)</f>
        <v>2.2370400000004129</v>
      </c>
      <c r="GB178" s="13">
        <f t="shared" si="185"/>
        <v>0.9386934556823372</v>
      </c>
      <c r="GC178" s="20">
        <f t="shared" si="186"/>
        <v>5.5310691019807896</v>
      </c>
      <c r="GD178" s="59">
        <f t="shared" si="134"/>
        <v>296.72074890938268</v>
      </c>
      <c r="GE178" s="59">
        <f ca="1">AVERAGE(OFFSET($GD$3,0,0,'Données projet'!$E$17+1,1))-AVERAGE(OFFSET($H$3,0,0,'Données projet'!$E$17+1,1))</f>
        <v>337.47103484642059</v>
      </c>
      <c r="GF178" s="59">
        <f t="shared" si="158"/>
        <v>252.98767501756402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75.808672595478882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75.808672595478882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69.415367220200508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2.5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9.1666666666666661</v>
      </c>
      <c r="H179" s="66">
        <f t="shared" si="110"/>
        <v>220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69.425509291886954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369.00000000000011</v>
      </c>
      <c r="O179" s="13">
        <f>N179*VLOOKUP('Données projet'!$B$9,Paramètres!$A$1:$I$89,3,0)*VLOOKUP('Données projet'!$B$9,Paramètres!$A$1:$I$89,5,0)</f>
        <v>333.87120000000004</v>
      </c>
      <c r="P179" s="13">
        <f t="shared" si="141"/>
        <v>78.232360111376309</v>
      </c>
      <c r="Q179" s="20">
        <f t="shared" si="162"/>
        <v>717.74703386064709</v>
      </c>
      <c r="R179" s="59">
        <f t="shared" si="109"/>
        <v>1008.9739012642326</v>
      </c>
      <c r="S179" s="59">
        <f ca="1">AVERAGE(OFFSET($R$3,0,0,'Données projet'!$E$9+1,1))-AVERAGE(OFFSET($H$3,0,0,'Données projet'!$E$9+1,1))</f>
        <v>441.35963046694803</v>
      </c>
      <c r="T179" s="59">
        <f t="shared" si="142"/>
        <v>620.99339242993983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0.58667654769010413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0.58667654769010413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69.425509291886954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213.00000000000003</v>
      </c>
      <c r="AJ179" s="13">
        <f>AI179*VLOOKUP('Données projet'!$B$10,Paramètres!$A$1:$I$89,3,0)*VLOOKUP('Données projet'!$B$10,Paramètres!$A$1:$I$89,5,0)</f>
        <v>186.07680000000005</v>
      </c>
      <c r="AK179" s="13">
        <f t="shared" si="164"/>
        <v>46.671538591528673</v>
      </c>
      <c r="AL179" s="20">
        <f t="shared" si="165"/>
        <v>405.37002304691242</v>
      </c>
      <c r="AM179" s="59">
        <f t="shared" si="113"/>
        <v>696.59689045049788</v>
      </c>
      <c r="AN179" s="59">
        <f ca="1">AVERAGE(OFFSET($AM$3,0,0,'Données projet'!$E$10+1,1))-AVERAGE(OFFSET($H$3,0,0,'Données projet'!$E$10+1,1))</f>
        <v>273.89085939326111</v>
      </c>
      <c r="AO179" s="59">
        <f t="shared" si="144"/>
        <v>266.46247641705179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5.4983307664629431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5.4983307664629431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69.425509291886954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-2.2700000000000009</v>
      </c>
      <c r="BD179" s="12">
        <f>IF('Données projet'!$A$88&gt;35,BD178+BC179-BL178,IF(A179&lt;'Données projet'!$A$88,$BA$205^A179,IF(A179='Données projet'!$A$88,'Données projet'!$B$88,BD178+BC179-BL178)))</f>
        <v>391.20999999999935</v>
      </c>
      <c r="BE179" s="13">
        <f>BD179*VLOOKUP('Données projet'!$B$11,Paramètres!$A$1:$I$89,3,0)*VLOOKUP('Données projet'!$B$11,Paramètres!$A$1:$I$89,5,0)</f>
        <v>372.27543599999939</v>
      </c>
      <c r="BF179" s="13">
        <f t="shared" si="167"/>
        <v>86.132654506536269</v>
      </c>
      <c r="BG179" s="20">
        <f t="shared" si="168"/>
        <v>798.39409096554948</v>
      </c>
      <c r="BH179" s="59">
        <f t="shared" si="116"/>
        <v>1089.620958369135</v>
      </c>
      <c r="BI179" s="59">
        <f ca="1">AVERAGE(OFFSET($BH$3,0,0,'Données projet'!$E$11+1,1))-AVERAGE(OFFSET($H$3,0,0,'Données projet'!$E$11+1,1))</f>
        <v>674.33345465979289</v>
      </c>
      <c r="BJ179" s="59">
        <f t="shared" si="146"/>
        <v>206.09542990296671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197.55496846024815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197.55496846024815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69.425509291886954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-2.2700000000000009</v>
      </c>
      <c r="BY179" s="12">
        <f>IF('Données projet'!$A$114&gt;35,BY178+BX179-CG178,IF(A179&lt;'Données projet'!$A$114,$BV$205^A179,IF(A179='Données projet'!$A$114,'Données projet'!$B$114,BY178+BX179-CG178)))</f>
        <v>391.20999999999935</v>
      </c>
      <c r="BZ179" s="13">
        <f>BY179*VLOOKUP('Données projet'!$B$12,Paramètres!$A$1:$I$89,3,0)*VLOOKUP('Données projet'!$B$12,Paramètres!$A$1:$I$89,5,0)</f>
        <v>445.50994799999921</v>
      </c>
      <c r="CA179" s="13">
        <f t="shared" si="170"/>
        <v>100.94445528672527</v>
      </c>
      <c r="CB179" s="20">
        <f t="shared" si="171"/>
        <v>951.74141905771182</v>
      </c>
      <c r="CC179" s="59">
        <f t="shared" si="119"/>
        <v>1242.9682864612973</v>
      </c>
      <c r="CD179" s="59">
        <f ca="1">AVERAGE(OFFSET($CC$3,0,0,'Données projet'!$E$12+1,1))-AVERAGE(OFFSET($H$3,0,0,'Données projet'!$E$12+1,1))</f>
        <v>792.99561449396947</v>
      </c>
      <c r="CE179" s="59">
        <f t="shared" si="148"/>
        <v>236.67982295656702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236.41824094423137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236.41824094423137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69.425509291886954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-2.2700000000000009</v>
      </c>
      <c r="CT179" s="12">
        <f>IF('Données projet'!$A$140&gt;35,CT178+CS179-DB178,IF(A179&lt;'Données projet'!$A$140,$CQ$205^A179,IF(A179='Données projet'!$A$140,'Données projet'!$B$140,CT178+CS179-DB178)))</f>
        <v>391.20999999999935</v>
      </c>
      <c r="CU179" s="17">
        <f>CT179*VLOOKUP('Données projet'!$B$13,Paramètres!$A$1:$I$89,3,0)*VLOOKUP('Données projet'!$B$13,Paramètres!$A$1:$I$89,5,0)</f>
        <v>427.20131999999927</v>
      </c>
      <c r="CV179" s="13">
        <f t="shared" si="173"/>
        <v>97.270022829577471</v>
      </c>
      <c r="CW179" s="20">
        <f t="shared" si="174"/>
        <v>913.45425542817964</v>
      </c>
      <c r="CX179" s="59">
        <f t="shared" si="122"/>
        <v>1204.6811228317652</v>
      </c>
      <c r="CY179" s="59">
        <f ca="1">AVERAGE(OFFSET($CX$3,0,0,'Données projet'!$E$13+1,1))-AVERAGE(OFFSET($H$3,0,0,'Données projet'!$E$13+1,1))</f>
        <v>763.36868301262712</v>
      </c>
      <c r="CZ179" s="59">
        <f t="shared" si="150"/>
        <v>229.04531240965548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226.70242282323559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226.70242282323559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69.425509291886954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259.99999999999983</v>
      </c>
      <c r="DP179" s="17">
        <f>DO179*VLOOKUP('Données projet'!$B$14,Paramètres!$A$1:$I$89,3,0)*VLOOKUP('Données projet'!$B$14,Paramètres!$A$1:$I$89,5,0)</f>
        <v>227.13599999999985</v>
      </c>
      <c r="DQ179" s="13">
        <f t="shared" si="176"/>
        <v>55.662966886685133</v>
      </c>
      <c r="DR179" s="20">
        <f t="shared" si="177"/>
        <v>492.5415339943097</v>
      </c>
      <c r="DS179" s="59">
        <f t="shared" si="125"/>
        <v>783.7684013978951</v>
      </c>
      <c r="DT179" s="59">
        <f ca="1">AVERAGE(OFFSET($DS$3,0,0,'Données projet'!$E$14+1,1))-AVERAGE(OFFSET($H$3,0,0,'Données projet'!$E$14+1,1))</f>
        <v>396.6970447595329</v>
      </c>
      <c r="DU179" s="59">
        <f t="shared" si="152"/>
        <v>369.61271293069467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14.203044146027459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14.203044146027459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69.425509291886954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243</v>
      </c>
      <c r="EK179" s="17">
        <f>EJ179*VLOOKUP('Données projet'!$B$15,Paramètres!$A$1:$I$89,3,0)*VLOOKUP('Données projet'!$B$15,Paramètres!$A$1:$I$89,5,0)</f>
        <v>253.98360000000002</v>
      </c>
      <c r="EL179" s="13">
        <f t="shared" si="179"/>
        <v>61.438182405444294</v>
      </c>
      <c r="EM179" s="20">
        <f t="shared" si="180"/>
        <v>549.35960435614891</v>
      </c>
      <c r="EN179" s="59">
        <f t="shared" si="128"/>
        <v>840.58647175973442</v>
      </c>
      <c r="EO179" s="59">
        <f ca="1">AVERAGE(OFFSET($EN$3,0,0,'Données projet'!$E$15+1,1))-AVERAGE(OFFSET($H$3,0,0,'Données projet'!$E$15+1,1))</f>
        <v>431.09356354216391</v>
      </c>
      <c r="EP179" s="59">
        <f t="shared" si="154"/>
        <v>386.91437941921049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14.910250311082232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14.910250311082232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69.425509291886954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20.879999999999939</v>
      </c>
      <c r="FF179" s="17">
        <f>FE179*VLOOKUP('Données projet'!$B$16,Paramètres!$A$1:$I$89,3,0)*VLOOKUP('Données projet'!$B$16,Paramètres!$A$1:$I$89,5,0)</f>
        <v>14.006303999999959</v>
      </c>
      <c r="FG179" s="13">
        <f t="shared" si="182"/>
        <v>4.7472658384215451</v>
      </c>
      <c r="FH179" s="20">
        <f t="shared" si="183"/>
        <v>32.662467468584119</v>
      </c>
      <c r="FI179" s="59">
        <f t="shared" si="131"/>
        <v>323.88933487216957</v>
      </c>
      <c r="FJ179" s="59">
        <f ca="1">AVERAGE(OFFSET($FI$3,0,0,'Données projet'!$E$16+1,1))-AVERAGE(OFFSET($H$3,0,0,'Données projet'!$E$16+1,1))</f>
        <v>552.1327469597087</v>
      </c>
      <c r="FK179" s="59">
        <f t="shared" si="156"/>
        <v>208.33496548935977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232.00590454091673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232.00590454091673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69.425509291886954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4.7800000000008822</v>
      </c>
      <c r="GA179" s="17">
        <f>FZ179*VLOOKUP('Données projet'!$B$17,Paramètres!$A$1:$I$89,3,0)*VLOOKUP('Données projet'!$B$17,Paramètres!$A$1:$I$89,5,0)</f>
        <v>2.2370400000004129</v>
      </c>
      <c r="GB179" s="13">
        <f t="shared" si="185"/>
        <v>0.9386934556823372</v>
      </c>
      <c r="GC179" s="20">
        <f t="shared" si="186"/>
        <v>5.5310691019807896</v>
      </c>
      <c r="GD179" s="59">
        <f t="shared" si="134"/>
        <v>296.75793650556625</v>
      </c>
      <c r="GE179" s="59">
        <f ca="1">AVERAGE(OFFSET($GD$3,0,0,'Données projet'!$E$17+1,1))-AVERAGE(OFFSET($H$3,0,0,'Données projet'!$E$17+1,1))</f>
        <v>337.47103484642059</v>
      </c>
      <c r="GF179" s="59">
        <f t="shared" si="158"/>
        <v>252.98767501756402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74.322110764606123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74.322110764606123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69.425509291886954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2.5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9.1666666666666661</v>
      </c>
      <c r="H180" s="66">
        <f t="shared" si="110"/>
        <v>220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69.435475421303892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369.00000000000011</v>
      </c>
      <c r="O180" s="13">
        <f>N180*VLOOKUP('Données projet'!$B$9,Paramètres!$A$1:$I$89,3,0)*VLOOKUP('Données projet'!$B$9,Paramètres!$A$1:$I$89,5,0)</f>
        <v>333.87120000000004</v>
      </c>
      <c r="P180" s="13">
        <f t="shared" si="141"/>
        <v>78.232360111376309</v>
      </c>
      <c r="Q180" s="20">
        <f t="shared" si="162"/>
        <v>717.74703386064709</v>
      </c>
      <c r="R180" s="59">
        <f t="shared" si="109"/>
        <v>1009.0104437387613</v>
      </c>
      <c r="S180" s="59">
        <f ca="1">AVERAGE(OFFSET($R$3,0,0,'Données projet'!$E$9+1,1))-AVERAGE(OFFSET($H$3,0,0,'Données projet'!$E$9+1,1))</f>
        <v>441.35963046694803</v>
      </c>
      <c r="T180" s="59">
        <f t="shared" si="142"/>
        <v>620.99339242993983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0.57517217842726176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0.57517217842726176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69.435475421303892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213.00000000000003</v>
      </c>
      <c r="AJ180" s="13">
        <f>AI180*VLOOKUP('Données projet'!$B$10,Paramètres!$A$1:$I$89,3,0)*VLOOKUP('Données projet'!$B$10,Paramètres!$A$1:$I$89,5,0)</f>
        <v>186.07680000000005</v>
      </c>
      <c r="AK180" s="13">
        <f t="shared" si="164"/>
        <v>46.671538591528673</v>
      </c>
      <c r="AL180" s="20">
        <f t="shared" si="165"/>
        <v>405.37002304691242</v>
      </c>
      <c r="AM180" s="59">
        <f t="shared" si="113"/>
        <v>696.63343292502668</v>
      </c>
      <c r="AN180" s="59">
        <f ca="1">AVERAGE(OFFSET($AM$3,0,0,'Données projet'!$E$10+1,1))-AVERAGE(OFFSET($H$3,0,0,'Données projet'!$E$10+1,1))</f>
        <v>273.89085939326111</v>
      </c>
      <c r="AO180" s="59">
        <f t="shared" si="144"/>
        <v>266.46247641705179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5.3905118537832264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5.3905118537832264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69.435475421303892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-2.2700000000000009</v>
      </c>
      <c r="BC180" s="12">
        <f t="array" ref="BC180">INDEX(BB:BB,MIN(IF(ISNUMBER(BB180:BB376),ROW(BB180:BB376),"")))</f>
        <v>-2.2700000000000009</v>
      </c>
      <c r="BD180" s="12">
        <f>IF('Données projet'!$A$88&gt;35,BD179+BC180-BL179,IF(A180&lt;'Données projet'!$A$88,$BA$205^A180,IF(A180='Données projet'!$A$88,'Données projet'!$B$88,BD179+BC180-BL179)))</f>
        <v>388.93999999999937</v>
      </c>
      <c r="BE180" s="13">
        <f>BD180*VLOOKUP('Données projet'!$B$11,Paramètres!$A$1:$I$89,3,0)*VLOOKUP('Données projet'!$B$11,Paramètres!$A$1:$I$89,5,0)</f>
        <v>370.11530399999941</v>
      </c>
      <c r="BF180" s="13">
        <f t="shared" si="167"/>
        <v>85.69089449017487</v>
      </c>
      <c r="BG180" s="20">
        <f t="shared" si="168"/>
        <v>793.86246237038677</v>
      </c>
      <c r="BH180" s="59">
        <f t="shared" si="116"/>
        <v>1085.1258722485011</v>
      </c>
      <c r="BI180" s="59">
        <f ca="1">AVERAGE(OFFSET($BH$3,0,0,'Données projet'!$E$11+1,1))-AVERAGE(OFFSET($H$3,0,0,'Données projet'!$E$11+1,1))</f>
        <v>674.33345465979289</v>
      </c>
      <c r="BJ180" s="59">
        <f t="shared" si="146"/>
        <v>206.09542990296671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0.43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245.78668118690868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245.78668118690868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69.435475421303892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388.94</v>
      </c>
      <c r="BW180" s="12">
        <f>VLOOKUP(A180,'Données projet'!$A$113:$I$133,9,0)</f>
        <v>-2.2700000000000009</v>
      </c>
      <c r="BX180" s="12">
        <f t="array" ref="BX180">INDEX(BW:BW,MIN(IF(ISNUMBER(BW180:BW376),ROW(BW180:BW376),"")))</f>
        <v>-2.2700000000000009</v>
      </c>
      <c r="BY180" s="12">
        <f>IF('Données projet'!$A$114&gt;35,BY179+BX180-CG179,IF(A180&lt;'Données projet'!$A$114,$BV$205^A180,IF(A180='Données projet'!$A$114,'Données projet'!$B$114,BY179+BX180-CG179)))</f>
        <v>388.93999999999937</v>
      </c>
      <c r="BZ180" s="13">
        <f>BY180*VLOOKUP('Données projet'!$B$12,Paramètres!$A$1:$I$89,3,0)*VLOOKUP('Données projet'!$B$12,Paramètres!$A$1:$I$89,5,0)</f>
        <v>442.92487199999931</v>
      </c>
      <c r="CA180" s="13">
        <f t="shared" si="170"/>
        <v>100.42672801505884</v>
      </c>
      <c r="CB180" s="20">
        <f t="shared" si="171"/>
        <v>946.33737002622627</v>
      </c>
      <c r="CC180" s="59">
        <f t="shared" si="119"/>
        <v>1237.6007799043405</v>
      </c>
      <c r="CD180" s="59">
        <f ca="1">AVERAGE(OFFSET($CC$3,0,0,'Données projet'!$E$12+1,1))-AVERAGE(OFFSET($H$3,0,0,'Données projet'!$E$12+1,1))</f>
        <v>792.99561449396947</v>
      </c>
      <c r="CE180" s="59">
        <f t="shared" si="148"/>
        <v>236.67982295656702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115.19</v>
      </c>
      <c r="CH180" s="16">
        <f>IF(ISNA(VLOOKUP(A180,'Données projet'!$A$113:$I$133,5,0)),0%,VLOOKUP(A180,'Données projet'!$A$113:$I$133,5,0)*VLOOKUP('Données projet'!$B$12,Paramètres!$A$1:$I$89,7,0))</f>
        <v>0.43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294.13815945318578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294.13815945318578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69.435475421303892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388.94</v>
      </c>
      <c r="CR180" s="12">
        <f>VLOOKUP(A180,'Données projet'!$A$139:$I$159,9,0)</f>
        <v>-2.2700000000000009</v>
      </c>
      <c r="CS180" s="12">
        <f t="array" ref="CS180">INDEX(CR:CR,MIN(IF(ISNUMBER(CR180:CR376),ROW(CR180:CR376),"")))</f>
        <v>-2.2700000000000009</v>
      </c>
      <c r="CT180" s="12">
        <f>IF('Données projet'!$A$140&gt;35,CT179+CS180-DB179,IF(A180&lt;'Données projet'!$A$140,$CQ$205^A180,IF(A180='Données projet'!$A$140,'Données projet'!$B$140,CT179+CS180-DB179)))</f>
        <v>388.93999999999937</v>
      </c>
      <c r="CU180" s="17">
        <f>CT180*VLOOKUP('Données projet'!$B$13,Paramètres!$A$1:$I$89,3,0)*VLOOKUP('Données projet'!$B$13,Paramètres!$A$1:$I$89,5,0)</f>
        <v>424.72247999999928</v>
      </c>
      <c r="CV180" s="13">
        <f t="shared" si="173"/>
        <v>96.771141109016838</v>
      </c>
      <c r="CW180" s="20">
        <f t="shared" si="174"/>
        <v>908.26805676486958</v>
      </c>
      <c r="CX180" s="59">
        <f t="shared" si="122"/>
        <v>1199.5314666429838</v>
      </c>
      <c r="CY180" s="59">
        <f ca="1">AVERAGE(OFFSET($CX$3,0,0,'Données projet'!$E$13+1,1))-AVERAGE(OFFSET($H$3,0,0,'Données projet'!$E$13+1,1))</f>
        <v>763.36868301262712</v>
      </c>
      <c r="CZ180" s="59">
        <f t="shared" si="150"/>
        <v>229.04531240965548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115.19</v>
      </c>
      <c r="DC180" s="16">
        <f>IF(ISNA(VLOOKUP(A180,'Données projet'!$A$139:$I$159,5,0)),0%,VLOOKUP(A180,'Données projet'!$A$139:$I$159,5,0)*VLOOKUP('Données projet'!$B$13,Paramètres!$A$1:$I$89,7,0))</f>
        <v>0.43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282.0502898866165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282.0502898866165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69.435475421303892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259.99999999999983</v>
      </c>
      <c r="DP180" s="17">
        <f>DO180*VLOOKUP('Données projet'!$B$14,Paramètres!$A$1:$I$89,3,0)*VLOOKUP('Données projet'!$B$14,Paramètres!$A$1:$I$89,5,0)</f>
        <v>227.13599999999985</v>
      </c>
      <c r="DQ180" s="13">
        <f t="shared" si="176"/>
        <v>55.662966886685133</v>
      </c>
      <c r="DR180" s="20">
        <f t="shared" si="177"/>
        <v>492.5415339943097</v>
      </c>
      <c r="DS180" s="59">
        <f t="shared" si="125"/>
        <v>783.80494387242402</v>
      </c>
      <c r="DT180" s="59">
        <f ca="1">AVERAGE(OFFSET($DS$3,0,0,'Données projet'!$E$14+1,1))-AVERAGE(OFFSET($H$3,0,0,'Données projet'!$E$14+1,1))</f>
        <v>396.6970447595329</v>
      </c>
      <c r="DU180" s="59">
        <f t="shared" si="152"/>
        <v>369.61271293069467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13.924531113325388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13.924531113325388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69.435475421303892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243</v>
      </c>
      <c r="EK180" s="17">
        <f>EJ180*VLOOKUP('Données projet'!$B$15,Paramètres!$A$1:$I$89,3,0)*VLOOKUP('Données projet'!$B$15,Paramètres!$A$1:$I$89,5,0)</f>
        <v>253.98360000000002</v>
      </c>
      <c r="EL180" s="13">
        <f t="shared" si="179"/>
        <v>61.438182405444294</v>
      </c>
      <c r="EM180" s="20">
        <f t="shared" si="180"/>
        <v>549.35960435614891</v>
      </c>
      <c r="EN180" s="59">
        <f t="shared" si="128"/>
        <v>840.62301423426311</v>
      </c>
      <c r="EO180" s="59">
        <f ca="1">AVERAGE(OFFSET($EN$3,0,0,'Données projet'!$E$15+1,1))-AVERAGE(OFFSET($H$3,0,0,'Données projet'!$E$15+1,1))</f>
        <v>431.09356354216391</v>
      </c>
      <c r="EP180" s="59">
        <f t="shared" si="154"/>
        <v>386.91437941921049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14.617869396836605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14.617869396836605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69.435475421303892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20.879999999999939</v>
      </c>
      <c r="FF180" s="17">
        <f>FE180*VLOOKUP('Données projet'!$B$16,Paramètres!$A$1:$I$89,3,0)*VLOOKUP('Données projet'!$B$16,Paramètres!$A$1:$I$89,5,0)</f>
        <v>14.006303999999959</v>
      </c>
      <c r="FG180" s="13">
        <f t="shared" si="182"/>
        <v>4.7472658384215451</v>
      </c>
      <c r="FH180" s="20">
        <f t="shared" si="183"/>
        <v>32.662467468584119</v>
      </c>
      <c r="FI180" s="59">
        <f t="shared" si="131"/>
        <v>323.92587734669837</v>
      </c>
      <c r="FJ180" s="59">
        <f ca="1">AVERAGE(OFFSET($FI$3,0,0,'Données projet'!$E$16+1,1))-AVERAGE(OFFSET($H$3,0,0,'Données projet'!$E$16+1,1))</f>
        <v>552.1327469597087</v>
      </c>
      <c r="FK180" s="59">
        <f t="shared" si="156"/>
        <v>208.33496548935977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227.4564102624982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227.4564102624982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69.435475421303892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4.7800000000008822</v>
      </c>
      <c r="GA180" s="17">
        <f>FZ180*VLOOKUP('Données projet'!$B$17,Paramètres!$A$1:$I$89,3,0)*VLOOKUP('Données projet'!$B$17,Paramètres!$A$1:$I$89,5,0)</f>
        <v>2.2370400000004129</v>
      </c>
      <c r="GB180" s="13">
        <f t="shared" si="185"/>
        <v>0.9386934556823372</v>
      </c>
      <c r="GC180" s="20">
        <f t="shared" si="186"/>
        <v>5.5310691019807896</v>
      </c>
      <c r="GD180" s="59">
        <f t="shared" si="134"/>
        <v>296.79447898009505</v>
      </c>
      <c r="GE180" s="59">
        <f ca="1">AVERAGE(OFFSET($GD$3,0,0,'Données projet'!$E$17+1,1))-AVERAGE(OFFSET($H$3,0,0,'Données projet'!$E$17+1,1))</f>
        <v>337.47103484642059</v>
      </c>
      <c r="GF180" s="59">
        <f t="shared" si="158"/>
        <v>252.98767501756402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72.8646995045236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72.8646995045236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69.435475421303892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2.5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9.1666666666666661</v>
      </c>
      <c r="H181" s="66">
        <f t="shared" si="110"/>
        <v>220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69.445268660656382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369.00000000000011</v>
      </c>
      <c r="O181" s="13">
        <f>N181*VLOOKUP('Données projet'!$B$9,Paramètres!$A$1:$I$89,3,0)*VLOOKUP('Données projet'!$B$9,Paramètres!$A$1:$I$89,5,0)</f>
        <v>333.87120000000004</v>
      </c>
      <c r="P181" s="13">
        <f t="shared" si="141"/>
        <v>78.232360111376309</v>
      </c>
      <c r="Q181" s="20">
        <f t="shared" si="162"/>
        <v>717.74703386064709</v>
      </c>
      <c r="R181" s="59">
        <f t="shared" si="109"/>
        <v>1009.0463522830538</v>
      </c>
      <c r="S181" s="59">
        <f ca="1">AVERAGE(OFFSET($R$3,0,0,'Données projet'!$E$9+1,1))-AVERAGE(OFFSET($H$3,0,0,'Données projet'!$E$9+1,1))</f>
        <v>441.35963046694803</v>
      </c>
      <c r="T181" s="59">
        <f t="shared" si="142"/>
        <v>620.99339242993983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0.56389340282869138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0.56389340282869138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69.445268660656382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213.00000000000003</v>
      </c>
      <c r="AJ181" s="13">
        <f>AI181*VLOOKUP('Données projet'!$B$10,Paramètres!$A$1:$I$89,3,0)*VLOOKUP('Données projet'!$B$10,Paramètres!$A$1:$I$89,5,0)</f>
        <v>186.07680000000005</v>
      </c>
      <c r="AK181" s="13">
        <f t="shared" si="164"/>
        <v>46.671538591528673</v>
      </c>
      <c r="AL181" s="20">
        <f t="shared" si="165"/>
        <v>405.37002304691242</v>
      </c>
      <c r="AM181" s="59">
        <f t="shared" si="113"/>
        <v>696.66934146931908</v>
      </c>
      <c r="AN181" s="59">
        <f ca="1">AVERAGE(OFFSET($AM$3,0,0,'Données projet'!$E$10+1,1))-AVERAGE(OFFSET($H$3,0,0,'Données projet'!$E$10+1,1))</f>
        <v>273.89085939326111</v>
      </c>
      <c r="AO181" s="59">
        <f t="shared" si="144"/>
        <v>266.46247641705179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5.284807204218116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5.284807204218116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69.445268660656382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-0.72999999999999921</v>
      </c>
      <c r="BD181" s="12">
        <f>IF('Données projet'!$A$88&gt;35,BD180+BC181-BL180,IF(A181&lt;'Données projet'!$A$88,$BA$205^A181,IF(A181='Données projet'!$A$88,'Données projet'!$B$88,BD180+BC181-BL180)))</f>
        <v>273.01999999999936</v>
      </c>
      <c r="BE181" s="13">
        <f>BD181*VLOOKUP('Données projet'!$B$11,Paramètres!$A$1:$I$89,3,0)*VLOOKUP('Données projet'!$B$11,Paramètres!$A$1:$I$89,5,0)</f>
        <v>259.80583199999938</v>
      </c>
      <c r="BF181" s="13">
        <f t="shared" si="167"/>
        <v>62.680987385657332</v>
      </c>
      <c r="BG181" s="20">
        <f t="shared" si="168"/>
        <v>561.66454376335207</v>
      </c>
      <c r="BH181" s="59">
        <f t="shared" si="116"/>
        <v>852.96386218575879</v>
      </c>
      <c r="BI181" s="59">
        <f ca="1">AVERAGE(OFFSET($BH$3,0,0,'Données projet'!$E$11+1,1))-AVERAGE(OFFSET($H$3,0,0,'Données projet'!$E$11+1,1))</f>
        <v>674.33345465979289</v>
      </c>
      <c r="BJ181" s="59">
        <f t="shared" si="146"/>
        <v>206.09542990296671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240.96695428390603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240.96695428390603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69.445268660656382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-0.72999999999999921</v>
      </c>
      <c r="BY181" s="12">
        <f>IF('Données projet'!$A$114&gt;35,BY180+BX181-CG180,IF(A181&lt;'Données projet'!$A$114,$BV$205^A181,IF(A181='Données projet'!$A$114,'Données projet'!$B$114,BY180+BX181-CG180)))</f>
        <v>273.01999999999936</v>
      </c>
      <c r="BZ181" s="13">
        <f>BY181*VLOOKUP('Données projet'!$B$12,Paramètres!$A$1:$I$89,3,0)*VLOOKUP('Données projet'!$B$12,Paramètres!$A$1:$I$89,5,0)</f>
        <v>310.91517599999929</v>
      </c>
      <c r="CA181" s="13">
        <f t="shared" si="170"/>
        <v>73.459922543071386</v>
      </c>
      <c r="CB181" s="20">
        <f t="shared" si="171"/>
        <v>669.45329662918141</v>
      </c>
      <c r="CC181" s="59">
        <f t="shared" si="119"/>
        <v>960.75261505158812</v>
      </c>
      <c r="CD181" s="59">
        <f ca="1">AVERAGE(OFFSET($CC$3,0,0,'Données projet'!$E$12+1,1))-AVERAGE(OFFSET($H$3,0,0,'Données projet'!$E$12+1,1))</f>
        <v>792.99561449396947</v>
      </c>
      <c r="CE181" s="59">
        <f t="shared" si="148"/>
        <v>236.67982295656702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288.37028955287116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288.37028955287116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69.445268660656382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-0.72999999999999921</v>
      </c>
      <c r="CT181" s="12">
        <f>IF('Données projet'!$A$140&gt;35,CT180+CS181-DB180,IF(A181&lt;'Données projet'!$A$140,$CQ$205^A181,IF(A181='Données projet'!$A$140,'Données projet'!$B$140,CT180+CS181-DB180)))</f>
        <v>273.01999999999936</v>
      </c>
      <c r="CU181" s="17">
        <f>CT181*VLOOKUP('Données projet'!$B$13,Paramètres!$A$1:$I$89,3,0)*VLOOKUP('Données projet'!$B$13,Paramètres!$A$1:$I$89,5,0)</f>
        <v>298.1378399999993</v>
      </c>
      <c r="CV181" s="13">
        <f t="shared" si="173"/>
        <v>70.785941858098312</v>
      </c>
      <c r="CW181" s="20">
        <f t="shared" si="174"/>
        <v>642.54225340285336</v>
      </c>
      <c r="CX181" s="59">
        <f t="shared" si="122"/>
        <v>933.84157182526008</v>
      </c>
      <c r="CY181" s="59">
        <f ca="1">AVERAGE(OFFSET($CX$3,0,0,'Données projet'!$E$13+1,1))-AVERAGE(OFFSET($H$3,0,0,'Données projet'!$E$13+1,1))</f>
        <v>763.36868301262712</v>
      </c>
      <c r="CZ181" s="59">
        <f t="shared" si="150"/>
        <v>229.04531240965548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276.51945573562989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276.51945573562989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69.445268660656382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259.99999999999983</v>
      </c>
      <c r="DP181" s="17">
        <f>DO181*VLOOKUP('Données projet'!$B$14,Paramètres!$A$1:$I$89,3,0)*VLOOKUP('Données projet'!$B$14,Paramètres!$A$1:$I$89,5,0)</f>
        <v>227.13599999999985</v>
      </c>
      <c r="DQ181" s="13">
        <f t="shared" si="176"/>
        <v>55.662966886685133</v>
      </c>
      <c r="DR181" s="20">
        <f t="shared" si="177"/>
        <v>492.5415339943097</v>
      </c>
      <c r="DS181" s="59">
        <f t="shared" si="125"/>
        <v>783.84085241671642</v>
      </c>
      <c r="DT181" s="59">
        <f ca="1">AVERAGE(OFFSET($DS$3,0,0,'Données projet'!$E$14+1,1))-AVERAGE(OFFSET($H$3,0,0,'Données projet'!$E$14+1,1))</f>
        <v>396.6970447595329</v>
      </c>
      <c r="DU181" s="59">
        <f t="shared" si="152"/>
        <v>369.61271293069467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13.651479551318429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13.651479551318429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69.445268660656382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243</v>
      </c>
      <c r="EK181" s="17">
        <f>EJ181*VLOOKUP('Données projet'!$B$15,Paramètres!$A$1:$I$89,3,0)*VLOOKUP('Données projet'!$B$15,Paramètres!$A$1:$I$89,5,0)</f>
        <v>253.98360000000002</v>
      </c>
      <c r="EL181" s="13">
        <f t="shared" si="179"/>
        <v>61.438182405444294</v>
      </c>
      <c r="EM181" s="20">
        <f t="shared" si="180"/>
        <v>549.35960435614891</v>
      </c>
      <c r="EN181" s="59">
        <f t="shared" si="128"/>
        <v>840.65892277855562</v>
      </c>
      <c r="EO181" s="59">
        <f ca="1">AVERAGE(OFFSET($EN$3,0,0,'Données projet'!$E$15+1,1))-AVERAGE(OFFSET($H$3,0,0,'Données projet'!$E$15+1,1))</f>
        <v>431.09356354216391</v>
      </c>
      <c r="EP181" s="59">
        <f t="shared" si="154"/>
        <v>386.91437941921049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14.331221893984587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14.331221893984587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69.445268660656382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20.879999999999939</v>
      </c>
      <c r="FF181" s="17">
        <f>FE181*VLOOKUP('Données projet'!$B$16,Paramètres!$A$1:$I$89,3,0)*VLOOKUP('Données projet'!$B$16,Paramètres!$A$1:$I$89,5,0)</f>
        <v>14.006303999999959</v>
      </c>
      <c r="FG181" s="13">
        <f t="shared" si="182"/>
        <v>4.7472658384215451</v>
      </c>
      <c r="FH181" s="20">
        <f t="shared" si="183"/>
        <v>32.662467468584119</v>
      </c>
      <c r="FI181" s="59">
        <f t="shared" si="131"/>
        <v>323.96178589099083</v>
      </c>
      <c r="FJ181" s="59">
        <f ca="1">AVERAGE(OFFSET($FI$3,0,0,'Données projet'!$E$16+1,1))-AVERAGE(OFFSET($H$3,0,0,'Données projet'!$E$16+1,1))</f>
        <v>552.1327469597087</v>
      </c>
      <c r="FK181" s="59">
        <f t="shared" si="156"/>
        <v>208.33496548935977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222.99612879196195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222.99612879196195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69.445268660656382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4.7800000000008822</v>
      </c>
      <c r="GA181" s="17">
        <f>FZ181*VLOOKUP('Données projet'!$B$17,Paramètres!$A$1:$I$89,3,0)*VLOOKUP('Données projet'!$B$17,Paramètres!$A$1:$I$89,5,0)</f>
        <v>2.2370400000004129</v>
      </c>
      <c r="GB181" s="13">
        <f t="shared" si="185"/>
        <v>0.9386934556823372</v>
      </c>
      <c r="GC181" s="20">
        <f t="shared" si="186"/>
        <v>5.5310691019807896</v>
      </c>
      <c r="GD181" s="59">
        <f t="shared" si="134"/>
        <v>296.8303875243875</v>
      </c>
      <c r="GE181" s="59">
        <f ca="1">AVERAGE(OFFSET($GD$3,0,0,'Données projet'!$E$17+1,1))-AVERAGE(OFFSET($H$3,0,0,'Données projet'!$E$17+1,1))</f>
        <v>337.47103484642059</v>
      </c>
      <c r="GF181" s="59">
        <f t="shared" si="158"/>
        <v>252.98767501756402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71.435867190318206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71.435867190318206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69.445268660656382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2.5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9.1666666666666661</v>
      </c>
      <c r="H182" s="66">
        <f t="shared" si="110"/>
        <v>220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69.45489200920052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369.00000000000011</v>
      </c>
      <c r="O182" s="13">
        <f>N182*VLOOKUP('Données projet'!$B$9,Paramètres!$A$1:$I$89,3,0)*VLOOKUP('Données projet'!$B$9,Paramètres!$A$1:$I$89,5,0)</f>
        <v>333.87120000000004</v>
      </c>
      <c r="P182" s="13">
        <f t="shared" si="141"/>
        <v>78.232360111376309</v>
      </c>
      <c r="Q182" s="20">
        <f t="shared" si="162"/>
        <v>717.74703386064709</v>
      </c>
      <c r="R182" s="59">
        <f t="shared" si="109"/>
        <v>1009.0816378943823</v>
      </c>
      <c r="S182" s="59">
        <f ca="1">AVERAGE(OFFSET($R$3,0,0,'Données projet'!$E$9+1,1))-AVERAGE(OFFSET($H$3,0,0,'Données projet'!$E$9+1,1))</f>
        <v>441.35963046694803</v>
      </c>
      <c r="T182" s="59">
        <f t="shared" si="142"/>
        <v>620.99339242993983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0.55283579714023512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0.55283579714023512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69.45489200920052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213.00000000000003</v>
      </c>
      <c r="AJ182" s="13">
        <f>AI182*VLOOKUP('Données projet'!$B$10,Paramètres!$A$1:$I$89,3,0)*VLOOKUP('Données projet'!$B$10,Paramètres!$A$1:$I$89,5,0)</f>
        <v>186.07680000000005</v>
      </c>
      <c r="AK182" s="13">
        <f t="shared" si="164"/>
        <v>46.671538591528673</v>
      </c>
      <c r="AL182" s="20">
        <f t="shared" si="165"/>
        <v>405.37002304691242</v>
      </c>
      <c r="AM182" s="59">
        <f t="shared" si="113"/>
        <v>696.7046270806477</v>
      </c>
      <c r="AN182" s="59">
        <f ca="1">AVERAGE(OFFSET($AM$3,0,0,'Données projet'!$E$10+1,1))-AVERAGE(OFFSET($H$3,0,0,'Données projet'!$E$10+1,1))</f>
        <v>273.89085939326111</v>
      </c>
      <c r="AO182" s="59">
        <f t="shared" si="144"/>
        <v>266.46247641705179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5.1811753583575078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5.1811753583575078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69.45489200920052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-0.72999999999999921</v>
      </c>
      <c r="BD182" s="12">
        <f>IF('Données projet'!$A$88&gt;35,BD181+BC182-BL181,IF(A182&lt;'Données projet'!$A$88,$BA$205^A182,IF(A182='Données projet'!$A$88,'Données projet'!$B$88,BD181+BC182-BL181)))</f>
        <v>272.28999999999934</v>
      </c>
      <c r="BE182" s="13">
        <f>BD182*VLOOKUP('Données projet'!$B$11,Paramètres!$A$1:$I$89,3,0)*VLOOKUP('Données projet'!$B$11,Paramètres!$A$1:$I$89,5,0)</f>
        <v>259.11116399999935</v>
      </c>
      <c r="BF182" s="13">
        <f t="shared" si="167"/>
        <v>62.532876295377314</v>
      </c>
      <c r="BG182" s="20">
        <f t="shared" si="168"/>
        <v>560.19670351444768</v>
      </c>
      <c r="BH182" s="59">
        <f t="shared" si="116"/>
        <v>851.53130754818289</v>
      </c>
      <c r="BI182" s="59">
        <f ca="1">AVERAGE(OFFSET($BH$3,0,0,'Données projet'!$E$11+1,1))-AVERAGE(OFFSET($H$3,0,0,'Données projet'!$E$11+1,1))</f>
        <v>674.33345465979289</v>
      </c>
      <c r="BJ182" s="59">
        <f t="shared" si="146"/>
        <v>206.09542990296671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236.24173928572813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236.24173928572813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69.45489200920052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-0.72999999999999921</v>
      </c>
      <c r="BY182" s="12">
        <f>IF('Données projet'!$A$114&gt;35,BY181+BX182-CG181,IF(A182&lt;'Données projet'!$A$114,$BV$205^A182,IF(A182='Données projet'!$A$114,'Données projet'!$B$114,BY181+BX182-CG181)))</f>
        <v>272.28999999999934</v>
      </c>
      <c r="BZ182" s="13">
        <f>BY182*VLOOKUP('Données projet'!$B$12,Paramètres!$A$1:$I$89,3,0)*VLOOKUP('Données projet'!$B$12,Paramètres!$A$1:$I$89,5,0)</f>
        <v>310.08385199999924</v>
      </c>
      <c r="CA182" s="13">
        <f t="shared" si="170"/>
        <v>73.286341531132351</v>
      </c>
      <c r="CB182" s="20">
        <f t="shared" si="171"/>
        <v>667.70308706672074</v>
      </c>
      <c r="CC182" s="59">
        <f t="shared" si="119"/>
        <v>959.03769110045596</v>
      </c>
      <c r="CD182" s="59">
        <f ca="1">AVERAGE(OFFSET($CC$3,0,0,'Données projet'!$E$12+1,1))-AVERAGE(OFFSET($H$3,0,0,'Données projet'!$E$12+1,1))</f>
        <v>792.99561449396947</v>
      </c>
      <c r="CE182" s="59">
        <f t="shared" si="148"/>
        <v>236.67982295656702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282.71552406324844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282.71552406324844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69.45489200920052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-0.72999999999999921</v>
      </c>
      <c r="CT182" s="12">
        <f>IF('Données projet'!$A$140&gt;35,CT181+CS182-DB181,IF(A182&lt;'Données projet'!$A$140,$CQ$205^A182,IF(A182='Données projet'!$A$140,'Données projet'!$B$140,CT181+CS182-DB181)))</f>
        <v>272.28999999999934</v>
      </c>
      <c r="CU182" s="17">
        <f>CT182*VLOOKUP('Données projet'!$B$13,Paramètres!$A$1:$I$89,3,0)*VLOOKUP('Données projet'!$B$13,Paramètres!$A$1:$I$89,5,0)</f>
        <v>297.34067999999928</v>
      </c>
      <c r="CV182" s="13">
        <f t="shared" si="173"/>
        <v>70.618679288340147</v>
      </c>
      <c r="CW182" s="20">
        <f t="shared" si="174"/>
        <v>640.86255076052453</v>
      </c>
      <c r="CX182" s="59">
        <f t="shared" si="122"/>
        <v>932.19715479425986</v>
      </c>
      <c r="CY182" s="59">
        <f ca="1">AVERAGE(OFFSET($CX$3,0,0,'Données projet'!$E$13+1,1))-AVERAGE(OFFSET($H$3,0,0,'Données projet'!$E$13+1,1))</f>
        <v>763.36868301262712</v>
      </c>
      <c r="CZ182" s="59">
        <f t="shared" si="150"/>
        <v>229.04531240965548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271.09707786886838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271.09707786886838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69.45489200920052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259.99999999999983</v>
      </c>
      <c r="DP182" s="17">
        <f>DO182*VLOOKUP('Données projet'!$B$14,Paramètres!$A$1:$I$89,3,0)*VLOOKUP('Données projet'!$B$14,Paramètres!$A$1:$I$89,5,0)</f>
        <v>227.13599999999985</v>
      </c>
      <c r="DQ182" s="13">
        <f t="shared" si="176"/>
        <v>55.662966886685133</v>
      </c>
      <c r="DR182" s="20">
        <f t="shared" si="177"/>
        <v>492.5415339943097</v>
      </c>
      <c r="DS182" s="59">
        <f t="shared" si="125"/>
        <v>783.87613802804503</v>
      </c>
      <c r="DT182" s="59">
        <f ca="1">AVERAGE(OFFSET($DS$3,0,0,'Données projet'!$E$14+1,1))-AVERAGE(OFFSET($H$3,0,0,'Données projet'!$E$14+1,1))</f>
        <v>396.6970447595329</v>
      </c>
      <c r="DU182" s="59">
        <f t="shared" si="152"/>
        <v>369.61271293069467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13.383782363897419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13.383782363897419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69.45489200920052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243</v>
      </c>
      <c r="EK182" s="17">
        <f>EJ182*VLOOKUP('Données projet'!$B$15,Paramètres!$A$1:$I$89,3,0)*VLOOKUP('Données projet'!$B$15,Paramètres!$A$1:$I$89,5,0)</f>
        <v>253.98360000000002</v>
      </c>
      <c r="EL182" s="13">
        <f t="shared" si="179"/>
        <v>61.438182405444294</v>
      </c>
      <c r="EM182" s="20">
        <f t="shared" si="180"/>
        <v>549.35960435614891</v>
      </c>
      <c r="EN182" s="59">
        <f t="shared" si="128"/>
        <v>840.69420838988412</v>
      </c>
      <c r="EO182" s="59">
        <f ca="1">AVERAGE(OFFSET($EN$3,0,0,'Données projet'!$E$15+1,1))-AVERAGE(OFFSET($H$3,0,0,'Données projet'!$E$15+1,1))</f>
        <v>431.09356354216391</v>
      </c>
      <c r="EP182" s="59">
        <f t="shared" si="154"/>
        <v>386.91437941921049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14.050195373825785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14.050195373825785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69.45489200920052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20.879999999999939</v>
      </c>
      <c r="FF182" s="17">
        <f>FE182*VLOOKUP('Données projet'!$B$16,Paramètres!$A$1:$I$89,3,0)*VLOOKUP('Données projet'!$B$16,Paramètres!$A$1:$I$89,5,0)</f>
        <v>14.006303999999959</v>
      </c>
      <c r="FG182" s="13">
        <f t="shared" si="182"/>
        <v>4.7472658384215451</v>
      </c>
      <c r="FH182" s="20">
        <f t="shared" si="183"/>
        <v>32.662467468584119</v>
      </c>
      <c r="FI182" s="59">
        <f t="shared" si="131"/>
        <v>323.99707150231939</v>
      </c>
      <c r="FJ182" s="59">
        <f ca="1">AVERAGE(OFFSET($FI$3,0,0,'Données projet'!$E$16+1,1))-AVERAGE(OFFSET($H$3,0,0,'Données projet'!$E$16+1,1))</f>
        <v>552.1327469597087</v>
      </c>
      <c r="FK182" s="59">
        <f t="shared" si="156"/>
        <v>208.33496548935977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218.62331072055986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218.62331072055986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69.45489200920052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4.7800000000008822</v>
      </c>
      <c r="GA182" s="17">
        <f>FZ182*VLOOKUP('Données projet'!$B$17,Paramètres!$A$1:$I$89,3,0)*VLOOKUP('Données projet'!$B$17,Paramètres!$A$1:$I$89,5,0)</f>
        <v>2.2370400000004129</v>
      </c>
      <c r="GB182" s="13">
        <f t="shared" si="185"/>
        <v>0.9386934556823372</v>
      </c>
      <c r="GC182" s="20">
        <f t="shared" si="186"/>
        <v>5.5310691019807896</v>
      </c>
      <c r="GD182" s="59">
        <f t="shared" si="134"/>
        <v>296.86567313571607</v>
      </c>
      <c r="GE182" s="59">
        <f ca="1">AVERAGE(OFFSET($GD$3,0,0,'Données projet'!$E$17+1,1))-AVERAGE(OFFSET($H$3,0,0,'Données projet'!$E$17+1,1))</f>
        <v>337.47103484642059</v>
      </c>
      <c r="GF182" s="59">
        <f t="shared" si="158"/>
        <v>252.98767501756402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70.035053406292718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70.035053406292718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69.45489200920052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2.5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9.1666666666666661</v>
      </c>
      <c r="H183" s="66">
        <f t="shared" si="110"/>
        <v>220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69.464348414162004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369.00000000000011</v>
      </c>
      <c r="O183" s="13">
        <f>N183*VLOOKUP('Données projet'!$B$9,Paramètres!$A$1:$I$89,3,0)*VLOOKUP('Données projet'!$B$9,Paramètres!$A$1:$I$89,5,0)</f>
        <v>333.87120000000004</v>
      </c>
      <c r="P183" s="13">
        <f t="shared" si="141"/>
        <v>78.232360111376309</v>
      </c>
      <c r="Q183" s="20">
        <f t="shared" si="162"/>
        <v>717.74703386064709</v>
      </c>
      <c r="R183" s="59">
        <f t="shared" si="109"/>
        <v>1009.1163113792411</v>
      </c>
      <c r="S183" s="59">
        <f ca="1">AVERAGE(OFFSET($R$3,0,0,'Données projet'!$E$9+1,1))-AVERAGE(OFFSET($H$3,0,0,'Données projet'!$E$9+1,1))</f>
        <v>441.35963046694803</v>
      </c>
      <c r="T183" s="59">
        <f t="shared" si="142"/>
        <v>620.99339242993983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0.54199502435485603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0.54199502435485603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69.464348414162004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213.00000000000003</v>
      </c>
      <c r="AJ183" s="13">
        <f>AI183*VLOOKUP('Données projet'!$B$10,Paramètres!$A$1:$I$89,3,0)*VLOOKUP('Données projet'!$B$10,Paramètres!$A$1:$I$89,5,0)</f>
        <v>186.07680000000005</v>
      </c>
      <c r="AK183" s="13">
        <f t="shared" si="164"/>
        <v>46.671538591528673</v>
      </c>
      <c r="AL183" s="20">
        <f t="shared" si="165"/>
        <v>405.37002304691242</v>
      </c>
      <c r="AM183" s="59">
        <f t="shared" si="113"/>
        <v>696.73930056550648</v>
      </c>
      <c r="AN183" s="59">
        <f ca="1">AVERAGE(OFFSET($AM$3,0,0,'Données projet'!$E$10+1,1))-AVERAGE(OFFSET($H$3,0,0,'Données projet'!$E$10+1,1))</f>
        <v>273.89085939326111</v>
      </c>
      <c r="AO183" s="59">
        <f t="shared" si="144"/>
        <v>266.46247641705179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5.0795756697850409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5.0795756697850409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69.464348414162004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-0.72999999999999921</v>
      </c>
      <c r="BC183" s="12">
        <f t="array" ref="BC183">INDEX(BB:BB,MIN(IF(ISNUMBER(BB183:BB379),ROW(BB183:BB379),"")))</f>
        <v>-0.72999999999999921</v>
      </c>
      <c r="BD183" s="12">
        <f>IF('Données projet'!$A$88&gt;35,BD182+BC183-BL182,IF(A183&lt;'Données projet'!$A$88,$BA$205^A183,IF(A183='Données projet'!$A$88,'Données projet'!$B$88,BD182+BC183-BL182)))</f>
        <v>271.55999999999932</v>
      </c>
      <c r="BE183" s="13">
        <f>BD183*VLOOKUP('Données projet'!$B$11,Paramètres!$A$1:$I$89,3,0)*VLOOKUP('Données projet'!$B$11,Paramètres!$A$1:$I$89,5,0)</f>
        <v>258.41649599999937</v>
      </c>
      <c r="BF183" s="13">
        <f t="shared" si="167"/>
        <v>62.384718977635956</v>
      </c>
      <c r="BG183" s="20">
        <f t="shared" si="168"/>
        <v>558.72878275271478</v>
      </c>
      <c r="BH183" s="59">
        <f t="shared" si="116"/>
        <v>850.09806027130878</v>
      </c>
      <c r="BI183" s="59">
        <f ca="1">AVERAGE(OFFSET($BH$3,0,0,'Données projet'!$E$11+1,1))-AVERAGE(OFFSET($H$3,0,0,'Données projet'!$E$11+1,1))</f>
        <v>674.33345465979289</v>
      </c>
      <c r="BJ183" s="59">
        <f t="shared" si="146"/>
        <v>206.09542990296671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0.43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266.76545287724872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266.76545287724872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69.464348414162004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271.56</v>
      </c>
      <c r="BW183" s="12">
        <f>VLOOKUP(A183,'Données projet'!$A$113:$I$133,9,0)</f>
        <v>-0.72999999999999921</v>
      </c>
      <c r="BX183" s="12">
        <f t="array" ref="BX183">INDEX(BW:BW,MIN(IF(ISNUMBER(BW183:BW379),ROW(BW183:BW379),"")))</f>
        <v>-0.72999999999999921</v>
      </c>
      <c r="BY183" s="12">
        <f>IF('Données projet'!$A$114&gt;35,BY182+BX183-CG182,IF(A183&lt;'Données projet'!$A$114,$BV$205^A183,IF(A183='Données projet'!$A$114,'Données projet'!$B$114,BY182+BX183-CG182)))</f>
        <v>271.55999999999932</v>
      </c>
      <c r="BZ183" s="13">
        <f>BY183*VLOOKUP('Données projet'!$B$12,Paramètres!$A$1:$I$89,3,0)*VLOOKUP('Données projet'!$B$12,Paramètres!$A$1:$I$89,5,0)</f>
        <v>309.25252799999919</v>
      </c>
      <c r="CA183" s="13">
        <f t="shared" si="170"/>
        <v>73.112706342227156</v>
      </c>
      <c r="CB183" s="20">
        <f t="shared" si="171"/>
        <v>665.95278314604423</v>
      </c>
      <c r="CC183" s="59">
        <f t="shared" si="119"/>
        <v>957.32206066463823</v>
      </c>
      <c r="CD183" s="59">
        <f ca="1">AVERAGE(OFFSET($CC$3,0,0,'Données projet'!$E$12+1,1))-AVERAGE(OFFSET($H$3,0,0,'Données projet'!$E$12+1,1))</f>
        <v>792.99561449396947</v>
      </c>
      <c r="CE183" s="59">
        <f t="shared" si="148"/>
        <v>236.67982295656702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77.72</v>
      </c>
      <c r="CH183" s="16">
        <f>IF(ISNA(VLOOKUP(A183,'Données projet'!$A$113:$I$133,5,0)),0%,VLOOKUP(A183,'Données projet'!$A$113:$I$133,5,0)*VLOOKUP('Données projet'!$B$12,Paramètres!$A$1:$I$89,7,0))</f>
        <v>0.43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319.2439026235927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319.2439026235927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69.464348414162004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271.56</v>
      </c>
      <c r="CR183" s="12">
        <f>VLOOKUP(A183,'Données projet'!$A$139:$I$159,9,0)</f>
        <v>-0.72999999999999921</v>
      </c>
      <c r="CS183" s="12">
        <f t="array" ref="CS183">INDEX(CR:CR,MIN(IF(ISNUMBER(CR183:CR379),ROW(CR183:CR379),"")))</f>
        <v>-0.72999999999999921</v>
      </c>
      <c r="CT183" s="12">
        <f>IF('Données projet'!$A$140&gt;35,CT182+CS183-DB182,IF(A183&lt;'Données projet'!$A$140,$CQ$205^A183,IF(A183='Données projet'!$A$140,'Données projet'!$B$140,CT182+CS183-DB182)))</f>
        <v>271.55999999999932</v>
      </c>
      <c r="CU183" s="17">
        <f>CT183*VLOOKUP('Données projet'!$B$13,Paramètres!$A$1:$I$89,3,0)*VLOOKUP('Données projet'!$B$13,Paramètres!$A$1:$I$89,5,0)</f>
        <v>296.54351999999921</v>
      </c>
      <c r="CV183" s="13">
        <f t="shared" si="173"/>
        <v>70.451364513686613</v>
      </c>
      <c r="CW183" s="20">
        <f t="shared" si="174"/>
        <v>639.18275719466931</v>
      </c>
      <c r="CX183" s="59">
        <f t="shared" si="122"/>
        <v>930.55203471326331</v>
      </c>
      <c r="CY183" s="59">
        <f ca="1">AVERAGE(OFFSET($CX$3,0,0,'Données projet'!$E$13+1,1))-AVERAGE(OFFSET($H$3,0,0,'Données projet'!$E$13+1,1))</f>
        <v>763.36868301262712</v>
      </c>
      <c r="CZ183" s="59">
        <f t="shared" si="150"/>
        <v>229.04531240965548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77.72</v>
      </c>
      <c r="DC183" s="16">
        <f>IF(ISNA(VLOOKUP(A183,'Données projet'!$A$139:$I$159,5,0)),0%,VLOOKUP(A183,'Données projet'!$A$139:$I$159,5,0)*VLOOKUP('Données projet'!$B$13,Paramètres!$A$1:$I$89,7,0))</f>
        <v>0.43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306.12429018700675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306.12429018700675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69.464348414162004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259.99999999999983</v>
      </c>
      <c r="DP183" s="17">
        <f>DO183*VLOOKUP('Données projet'!$B$14,Paramètres!$A$1:$I$89,3,0)*VLOOKUP('Données projet'!$B$14,Paramètres!$A$1:$I$89,5,0)</f>
        <v>227.13599999999985</v>
      </c>
      <c r="DQ183" s="13">
        <f t="shared" si="176"/>
        <v>55.662966886685133</v>
      </c>
      <c r="DR183" s="20">
        <f t="shared" si="177"/>
        <v>492.5415339943097</v>
      </c>
      <c r="DS183" s="59">
        <f t="shared" si="125"/>
        <v>783.91081151290371</v>
      </c>
      <c r="DT183" s="59">
        <f ca="1">AVERAGE(OFFSET($DS$3,0,0,'Données projet'!$E$14+1,1))-AVERAGE(OFFSET($H$3,0,0,'Données projet'!$E$14+1,1))</f>
        <v>396.6970447595329</v>
      </c>
      <c r="DU183" s="59">
        <f t="shared" si="152"/>
        <v>369.61271293069467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13.121334555042573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13.121334555042573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69.464348414162004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243</v>
      </c>
      <c r="EK183" s="17">
        <f>EJ183*VLOOKUP('Données projet'!$B$15,Paramètres!$A$1:$I$89,3,0)*VLOOKUP('Données projet'!$B$15,Paramètres!$A$1:$I$89,5,0)</f>
        <v>253.98360000000002</v>
      </c>
      <c r="EL183" s="13">
        <f t="shared" si="179"/>
        <v>61.438182405444294</v>
      </c>
      <c r="EM183" s="20">
        <f t="shared" si="180"/>
        <v>549.35960435614891</v>
      </c>
      <c r="EN183" s="59">
        <f t="shared" si="128"/>
        <v>840.72888187474291</v>
      </c>
      <c r="EO183" s="59">
        <f ca="1">AVERAGE(OFFSET($EN$3,0,0,'Données projet'!$E$15+1,1))-AVERAGE(OFFSET($H$3,0,0,'Données projet'!$E$15+1,1))</f>
        <v>431.09356354216391</v>
      </c>
      <c r="EP183" s="59">
        <f t="shared" si="154"/>
        <v>386.91437941921049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13.774679612318044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13.774679612318044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69.464348414162004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20.879999999999939</v>
      </c>
      <c r="FF183" s="17">
        <f>FE183*VLOOKUP('Données projet'!$B$16,Paramètres!$A$1:$I$89,3,0)*VLOOKUP('Données projet'!$B$16,Paramètres!$A$1:$I$89,5,0)</f>
        <v>14.006303999999959</v>
      </c>
      <c r="FG183" s="13">
        <f t="shared" si="182"/>
        <v>4.7472658384215451</v>
      </c>
      <c r="FH183" s="20">
        <f t="shared" si="183"/>
        <v>32.662467468584119</v>
      </c>
      <c r="FI183" s="59">
        <f t="shared" si="131"/>
        <v>324.03174498717812</v>
      </c>
      <c r="FJ183" s="59">
        <f ca="1">AVERAGE(OFFSET($FI$3,0,0,'Données projet'!$E$16+1,1))-AVERAGE(OFFSET($H$3,0,0,'Données projet'!$E$16+1,1))</f>
        <v>552.1327469597087</v>
      </c>
      <c r="FK183" s="59">
        <f t="shared" si="156"/>
        <v>208.33496548935977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214.3362409443823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214.3362409443823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69.464348414162004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4.7800000000008822</v>
      </c>
      <c r="GA183" s="17">
        <f>FZ183*VLOOKUP('Données projet'!$B$17,Paramètres!$A$1:$I$89,3,0)*VLOOKUP('Données projet'!$B$17,Paramètres!$A$1:$I$89,5,0)</f>
        <v>2.2370400000004129</v>
      </c>
      <c r="GB183" s="13">
        <f t="shared" si="185"/>
        <v>0.9386934556823372</v>
      </c>
      <c r="GC183" s="20">
        <f t="shared" si="186"/>
        <v>5.5310691019807896</v>
      </c>
      <c r="GD183" s="59">
        <f t="shared" si="134"/>
        <v>296.90034662057479</v>
      </c>
      <c r="GE183" s="59">
        <f ca="1">AVERAGE(OFFSET($GD$3,0,0,'Données projet'!$E$17+1,1))-AVERAGE(OFFSET($H$3,0,0,'Données projet'!$E$17+1,1))</f>
        <v>337.47103484642059</v>
      </c>
      <c r="GF183" s="59">
        <f t="shared" si="158"/>
        <v>252.98767501756402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68.661708726159929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68.661708726159929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69.464348414162004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2.5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9.1666666666666661</v>
      </c>
      <c r="H184" s="66">
        <f t="shared" si="110"/>
        <v>220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69.473640771638742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369.00000000000011</v>
      </c>
      <c r="O184" s="13">
        <f>N184*VLOOKUP('Données projet'!$B$9,Paramètres!$A$1:$I$89,3,0)*VLOOKUP('Données projet'!$B$9,Paramètres!$A$1:$I$89,5,0)</f>
        <v>333.87120000000004</v>
      </c>
      <c r="P184" s="13">
        <f t="shared" si="141"/>
        <v>78.232360111376309</v>
      </c>
      <c r="Q184" s="20">
        <f t="shared" si="162"/>
        <v>717.74703386064709</v>
      </c>
      <c r="R184" s="59">
        <f t="shared" si="109"/>
        <v>1009.1503833566558</v>
      </c>
      <c r="S184" s="59">
        <f ca="1">AVERAGE(OFFSET($R$3,0,0,'Données projet'!$E$9+1,1))-AVERAGE(OFFSET($H$3,0,0,'Données projet'!$E$9+1,1))</f>
        <v>441.35963046694803</v>
      </c>
      <c r="T184" s="59">
        <f t="shared" si="142"/>
        <v>620.99339242993983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0.53136683251157968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0.53136683251157968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69.473640771638742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213.00000000000003</v>
      </c>
      <c r="AJ184" s="13">
        <f>AI184*VLOOKUP('Données projet'!$B$10,Paramètres!$A$1:$I$89,3,0)*VLOOKUP('Données projet'!$B$10,Paramètres!$A$1:$I$89,5,0)</f>
        <v>186.07680000000005</v>
      </c>
      <c r="AK184" s="13">
        <f t="shared" si="164"/>
        <v>46.671538591528673</v>
      </c>
      <c r="AL184" s="20">
        <f t="shared" si="165"/>
        <v>405.37002304691242</v>
      </c>
      <c r="AM184" s="59">
        <f t="shared" si="113"/>
        <v>696.77337254292115</v>
      </c>
      <c r="AN184" s="59">
        <f ca="1">AVERAGE(OFFSET($AM$3,0,0,'Données projet'!$E$10+1,1))-AVERAGE(OFFSET($H$3,0,0,'Données projet'!$E$10+1,1))</f>
        <v>273.89085939326111</v>
      </c>
      <c r="AO184" s="59">
        <f t="shared" si="144"/>
        <v>266.46247641705179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4.9799682891357895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4.9799682891357895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69.473640771638742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-0.79000000000000148</v>
      </c>
      <c r="BD184" s="12">
        <f>IF('Données projet'!$A$88&gt;35,BD183+BC184-BL183,IF(A184&lt;'Données projet'!$A$88,$BA$205^A184,IF(A184='Données projet'!$A$88,'Données projet'!$B$88,BD183+BC184-BL183)))</f>
        <v>193.0499999999993</v>
      </c>
      <c r="BE184" s="13">
        <f>BD184*VLOOKUP('Données projet'!$B$11,Paramètres!$A$1:$I$89,3,0)*VLOOKUP('Données projet'!$B$11,Paramètres!$A$1:$I$89,5,0)</f>
        <v>183.70637999999934</v>
      </c>
      <c r="BF184" s="13">
        <f t="shared" si="167"/>
        <v>46.145806722261682</v>
      </c>
      <c r="BG184" s="20">
        <f t="shared" si="168"/>
        <v>400.32589187460462</v>
      </c>
      <c r="BH184" s="59">
        <f t="shared" si="116"/>
        <v>691.72924137061341</v>
      </c>
      <c r="BI184" s="59">
        <f ca="1">AVERAGE(OFFSET($BH$3,0,0,'Données projet'!$E$11+1,1))-AVERAGE(OFFSET($H$3,0,0,'Données projet'!$E$11+1,1))</f>
        <v>674.33345465979289</v>
      </c>
      <c r="BJ184" s="59">
        <f t="shared" si="146"/>
        <v>206.09542990296671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261.53434505718576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261.53434505718576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69.473640771638742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-0.79000000000000148</v>
      </c>
      <c r="BY184" s="12">
        <f>IF('Données projet'!$A$114&gt;35,BY183+BX184-CG183,IF(A184&lt;'Données projet'!$A$114,$BV$205^A184,IF(A184='Données projet'!$A$114,'Données projet'!$B$114,BY183+BX184-CG183)))</f>
        <v>193.0499999999993</v>
      </c>
      <c r="BZ184" s="13">
        <f>BY184*VLOOKUP('Données projet'!$B$12,Paramètres!$A$1:$I$89,3,0)*VLOOKUP('Données projet'!$B$12,Paramètres!$A$1:$I$89,5,0)</f>
        <v>219.84533999999923</v>
      </c>
      <c r="CA184" s="13">
        <f t="shared" si="170"/>
        <v>54.081269758053544</v>
      </c>
      <c r="CB184" s="20">
        <f t="shared" si="171"/>
        <v>477.08884532860861</v>
      </c>
      <c r="CC184" s="59">
        <f t="shared" si="119"/>
        <v>768.4921948246174</v>
      </c>
      <c r="CD184" s="59">
        <f ca="1">AVERAGE(OFFSET($CC$3,0,0,'Données projet'!$E$12+1,1))-AVERAGE(OFFSET($H$3,0,0,'Données projet'!$E$12+1,1))</f>
        <v>792.99561449396947</v>
      </c>
      <c r="CE184" s="59">
        <f t="shared" si="148"/>
        <v>236.67982295656702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312.98372441269771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312.98372441269771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69.473640771638742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-0.79000000000000148</v>
      </c>
      <c r="CT184" s="12">
        <f>IF('Données projet'!$A$140&gt;35,CT183+CS184-DB183,IF(A184&lt;'Données projet'!$A$140,$CQ$205^A184,IF(A184='Données projet'!$A$140,'Données projet'!$B$140,CT183+CS184-DB183)))</f>
        <v>193.0499999999993</v>
      </c>
      <c r="CU184" s="17">
        <f>CT184*VLOOKUP('Données projet'!$B$13,Paramètres!$A$1:$I$89,3,0)*VLOOKUP('Données projet'!$B$13,Paramètres!$A$1:$I$89,5,0)</f>
        <v>210.81059999999923</v>
      </c>
      <c r="CV184" s="13">
        <f t="shared" si="173"/>
        <v>52.112682455677025</v>
      </c>
      <c r="CW184" s="20">
        <f t="shared" si="174"/>
        <v>457.92471694363616</v>
      </c>
      <c r="CX184" s="59">
        <f t="shared" si="122"/>
        <v>749.32806643964489</v>
      </c>
      <c r="CY184" s="59">
        <f ca="1">AVERAGE(OFFSET($CX$3,0,0,'Données projet'!$E$13+1,1))-AVERAGE(OFFSET($H$3,0,0,'Données projet'!$E$13+1,1))</f>
        <v>763.36868301262712</v>
      </c>
      <c r="CZ184" s="59">
        <f t="shared" si="150"/>
        <v>229.04531240965548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300.12137957381975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300.12137957381975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69.473640771638742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259.99999999999983</v>
      </c>
      <c r="DP184" s="17">
        <f>DO184*VLOOKUP('Données projet'!$B$14,Paramètres!$A$1:$I$89,3,0)*VLOOKUP('Données projet'!$B$14,Paramètres!$A$1:$I$89,5,0)</f>
        <v>227.13599999999985</v>
      </c>
      <c r="DQ184" s="13">
        <f t="shared" si="176"/>
        <v>55.662966886685133</v>
      </c>
      <c r="DR184" s="20">
        <f t="shared" si="177"/>
        <v>492.5415339943097</v>
      </c>
      <c r="DS184" s="59">
        <f t="shared" si="125"/>
        <v>783.94488349031849</v>
      </c>
      <c r="DT184" s="59">
        <f ca="1">AVERAGE(OFFSET($DS$3,0,0,'Données projet'!$E$14+1,1))-AVERAGE(OFFSET($H$3,0,0,'Données projet'!$E$14+1,1))</f>
        <v>396.6970447595329</v>
      </c>
      <c r="DU184" s="59">
        <f t="shared" si="152"/>
        <v>369.61271293069467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12.864033187642013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12.864033187642013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69.473640771638742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243</v>
      </c>
      <c r="EK184" s="17">
        <f>EJ184*VLOOKUP('Données projet'!$B$15,Paramètres!$A$1:$I$89,3,0)*VLOOKUP('Données projet'!$B$15,Paramètres!$A$1:$I$89,5,0)</f>
        <v>253.98360000000002</v>
      </c>
      <c r="EL184" s="13">
        <f t="shared" si="179"/>
        <v>61.438182405444294</v>
      </c>
      <c r="EM184" s="20">
        <f t="shared" si="180"/>
        <v>549.35960435614891</v>
      </c>
      <c r="EN184" s="59">
        <f t="shared" si="128"/>
        <v>840.76295385215758</v>
      </c>
      <c r="EO184" s="59">
        <f ca="1">AVERAGE(OFFSET($EN$3,0,0,'Données projet'!$E$15+1,1))-AVERAGE(OFFSET($H$3,0,0,'Données projet'!$E$15+1,1))</f>
        <v>431.09356354216391</v>
      </c>
      <c r="EP184" s="59">
        <f t="shared" si="154"/>
        <v>386.91437941921049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13.504566546845449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13.504566546845449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69.473640771638742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20.879999999999939</v>
      </c>
      <c r="FF184" s="17">
        <f>FE184*VLOOKUP('Données projet'!$B$16,Paramètres!$A$1:$I$89,3,0)*VLOOKUP('Données projet'!$B$16,Paramètres!$A$1:$I$89,5,0)</f>
        <v>14.006303999999959</v>
      </c>
      <c r="FG184" s="13">
        <f t="shared" si="182"/>
        <v>4.7472658384215451</v>
      </c>
      <c r="FH184" s="20">
        <f t="shared" si="183"/>
        <v>32.662467468584119</v>
      </c>
      <c r="FI184" s="59">
        <f t="shared" si="131"/>
        <v>324.06581696459284</v>
      </c>
      <c r="FJ184" s="59">
        <f ca="1">AVERAGE(OFFSET($FI$3,0,0,'Données projet'!$E$16+1,1))-AVERAGE(OFFSET($H$3,0,0,'Données projet'!$E$16+1,1))</f>
        <v>552.1327469597087</v>
      </c>
      <c r="FK184" s="59">
        <f t="shared" si="156"/>
        <v>208.33496548935977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210.13323799166119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210.13323799166119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69.473640771638742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4.7800000000008822</v>
      </c>
      <c r="GA184" s="17">
        <f>FZ184*VLOOKUP('Données projet'!$B$17,Paramètres!$A$1:$I$89,3,0)*VLOOKUP('Données projet'!$B$17,Paramètres!$A$1:$I$89,5,0)</f>
        <v>2.2370400000004129</v>
      </c>
      <c r="GB184" s="13">
        <f t="shared" si="185"/>
        <v>0.9386934556823372</v>
      </c>
      <c r="GC184" s="20">
        <f t="shared" si="186"/>
        <v>5.5310691019807896</v>
      </c>
      <c r="GD184" s="59">
        <f t="shared" si="134"/>
        <v>296.93441859798952</v>
      </c>
      <c r="GE184" s="59">
        <f ca="1">AVERAGE(OFFSET($GD$3,0,0,'Données projet'!$E$17+1,1))-AVERAGE(OFFSET($H$3,0,0,'Données projet'!$E$17+1,1))</f>
        <v>337.47103484642059</v>
      </c>
      <c r="GF184" s="59">
        <f t="shared" si="158"/>
        <v>252.98767501756402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67.315294497547001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67.315294497547001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69.473640771638742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2.5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9.1666666666666661</v>
      </c>
      <c r="H185" s="66">
        <f t="shared" si="110"/>
        <v>220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69.482771927487875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369.00000000000011</v>
      </c>
      <c r="O185" s="13">
        <f>N185*VLOOKUP('Données projet'!$B$9,Paramètres!$A$1:$I$89,3,0)*VLOOKUP('Données projet'!$B$9,Paramètres!$A$1:$I$89,5,0)</f>
        <v>333.87120000000004</v>
      </c>
      <c r="P185" s="13">
        <f t="shared" si="141"/>
        <v>78.232360111376309</v>
      </c>
      <c r="Q185" s="20">
        <f t="shared" si="162"/>
        <v>717.74703386064709</v>
      </c>
      <c r="R185" s="59">
        <f t="shared" si="109"/>
        <v>1009.1838642614359</v>
      </c>
      <c r="S185" s="59">
        <f ca="1">AVERAGE(OFFSET($R$3,0,0,'Données projet'!$E$9+1,1))-AVERAGE(OFFSET($H$3,0,0,'Données projet'!$E$9+1,1))</f>
        <v>441.35963046694803</v>
      </c>
      <c r="T185" s="59">
        <f t="shared" si="142"/>
        <v>620.99339242993983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0.52094705302779309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0.52094705302779309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69.482771927487875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213.00000000000003</v>
      </c>
      <c r="AJ185" s="13">
        <f>AI185*VLOOKUP('Données projet'!$B$10,Paramètres!$A$1:$I$89,3,0)*VLOOKUP('Données projet'!$B$10,Paramètres!$A$1:$I$89,5,0)</f>
        <v>186.07680000000005</v>
      </c>
      <c r="AK185" s="13">
        <f t="shared" si="164"/>
        <v>46.671538591528673</v>
      </c>
      <c r="AL185" s="20">
        <f t="shared" si="165"/>
        <v>405.37002304691242</v>
      </c>
      <c r="AM185" s="59">
        <f t="shared" si="113"/>
        <v>696.80685344770131</v>
      </c>
      <c r="AN185" s="59">
        <f ca="1">AVERAGE(OFFSET($AM$3,0,0,'Données projet'!$E$10+1,1))-AVERAGE(OFFSET($H$3,0,0,'Données projet'!$E$10+1,1))</f>
        <v>273.89085939326111</v>
      </c>
      <c r="AO185" s="59">
        <f t="shared" si="144"/>
        <v>266.46247641705179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4.8823141484665671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4.8823141484665671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69.482771927487875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-0.79000000000000148</v>
      </c>
      <c r="BD185" s="12">
        <f>IF('Données projet'!$A$88&gt;35,BD184+BC185-BL184,IF(A185&lt;'Données projet'!$A$88,$BA$205^A185,IF(A185='Données projet'!$A$88,'Données projet'!$B$88,BD184+BC185-BL184)))</f>
        <v>192.25999999999931</v>
      </c>
      <c r="BE185" s="13">
        <f>BD185*VLOOKUP('Données projet'!$B$11,Paramètres!$A$1:$I$89,3,0)*VLOOKUP('Données projet'!$B$11,Paramètres!$A$1:$I$89,5,0)</f>
        <v>182.95461599999933</v>
      </c>
      <c r="BF185" s="13">
        <f t="shared" si="167"/>
        <v>45.978909612801665</v>
      </c>
      <c r="BG185" s="20">
        <f t="shared" si="168"/>
        <v>398.72589044229511</v>
      </c>
      <c r="BH185" s="59">
        <f t="shared" si="116"/>
        <v>690.162720843084</v>
      </c>
      <c r="BI185" s="59">
        <f ca="1">AVERAGE(OFFSET($BH$3,0,0,'Données projet'!$E$11+1,1))-AVERAGE(OFFSET($H$3,0,0,'Données projet'!$E$11+1,1))</f>
        <v>674.33345465979289</v>
      </c>
      <c r="BJ185" s="59">
        <f t="shared" si="146"/>
        <v>206.09542990296671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256.4058160708135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256.4058160708135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69.482771927487875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-0.79000000000000148</v>
      </c>
      <c r="BY185" s="12">
        <f>IF('Données projet'!$A$114&gt;35,BY184+BX185-CG184,IF(A185&lt;'Données projet'!$A$114,$BV$205^A185,IF(A185='Données projet'!$A$114,'Données projet'!$B$114,BY184+BX185-CG184)))</f>
        <v>192.25999999999931</v>
      </c>
      <c r="BZ185" s="13">
        <f>BY185*VLOOKUP('Données projet'!$B$12,Paramètres!$A$1:$I$89,3,0)*VLOOKUP('Données projet'!$B$12,Paramètres!$A$1:$I$89,5,0)</f>
        <v>218.94568799999922</v>
      </c>
      <c r="CA185" s="13">
        <f t="shared" si="170"/>
        <v>53.885672189397447</v>
      </c>
      <c r="CB185" s="20">
        <f t="shared" si="171"/>
        <v>475.18128566319916</v>
      </c>
      <c r="CC185" s="59">
        <f t="shared" si="119"/>
        <v>766.61811606398805</v>
      </c>
      <c r="CD185" s="59">
        <f ca="1">AVERAGE(OFFSET($CC$3,0,0,'Données projet'!$E$12+1,1))-AVERAGE(OFFSET($H$3,0,0,'Données projet'!$E$12+1,1))</f>
        <v>792.99561449396947</v>
      </c>
      <c r="CE185" s="59">
        <f t="shared" si="148"/>
        <v>236.67982295656702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306.84630447818665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306.84630447818665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69.482771927487875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-0.79000000000000148</v>
      </c>
      <c r="CT185" s="12">
        <f>IF('Données projet'!$A$140&gt;35,CT184+CS185-DB184,IF(A185&lt;'Données projet'!$A$140,$CQ$205^A185,IF(A185='Données projet'!$A$140,'Données projet'!$B$140,CT184+CS185-DB184)))</f>
        <v>192.25999999999931</v>
      </c>
      <c r="CU185" s="17">
        <f>CT185*VLOOKUP('Données projet'!$B$13,Paramètres!$A$1:$I$89,3,0)*VLOOKUP('Données projet'!$B$13,Paramètres!$A$1:$I$89,5,0)</f>
        <v>209.94791999999924</v>
      </c>
      <c r="CV185" s="13">
        <f t="shared" si="173"/>
        <v>51.924204743706142</v>
      </c>
      <c r="CW185" s="20">
        <f t="shared" si="174"/>
        <v>456.09395059528691</v>
      </c>
      <c r="CX185" s="59">
        <f t="shared" si="122"/>
        <v>747.5307809960758</v>
      </c>
      <c r="CY185" s="59">
        <f ca="1">AVERAGE(OFFSET($CX$3,0,0,'Données projet'!$E$13+1,1))-AVERAGE(OFFSET($H$3,0,0,'Données projet'!$E$13+1,1))</f>
        <v>763.36868301262712</v>
      </c>
      <c r="CZ185" s="59">
        <f t="shared" si="150"/>
        <v>229.04531240965548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294.23618237634344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294.23618237634344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69.482771927487875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259.99999999999983</v>
      </c>
      <c r="DP185" s="17">
        <f>DO185*VLOOKUP('Données projet'!$B$14,Paramètres!$A$1:$I$89,3,0)*VLOOKUP('Données projet'!$B$14,Paramètres!$A$1:$I$89,5,0)</f>
        <v>227.13599999999985</v>
      </c>
      <c r="DQ185" s="13">
        <f t="shared" si="176"/>
        <v>55.662966886685133</v>
      </c>
      <c r="DR185" s="20">
        <f t="shared" si="177"/>
        <v>492.5415339943097</v>
      </c>
      <c r="DS185" s="59">
        <f t="shared" si="125"/>
        <v>783.97836439509865</v>
      </c>
      <c r="DT185" s="59">
        <f ca="1">AVERAGE(OFFSET($DS$3,0,0,'Données projet'!$E$14+1,1))-AVERAGE(OFFSET($H$3,0,0,'Données projet'!$E$14+1,1))</f>
        <v>396.6970447595329</v>
      </c>
      <c r="DU185" s="59">
        <f t="shared" si="152"/>
        <v>369.61271293069467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12.611777343117842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12.611777343117842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69.482771927487875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243</v>
      </c>
      <c r="EK185" s="17">
        <f>EJ185*VLOOKUP('Données projet'!$B$15,Paramètres!$A$1:$I$89,3,0)*VLOOKUP('Données projet'!$B$15,Paramètres!$A$1:$I$89,5,0)</f>
        <v>253.98360000000002</v>
      </c>
      <c r="EL185" s="13">
        <f t="shared" si="179"/>
        <v>61.438182405444294</v>
      </c>
      <c r="EM185" s="20">
        <f t="shared" si="180"/>
        <v>549.35960435614891</v>
      </c>
      <c r="EN185" s="59">
        <f t="shared" si="128"/>
        <v>840.79643475693774</v>
      </c>
      <c r="EO185" s="59">
        <f ca="1">AVERAGE(OFFSET($EN$3,0,0,'Données projet'!$E$15+1,1))-AVERAGE(OFFSET($H$3,0,0,'Données projet'!$E$15+1,1))</f>
        <v>431.09356354216391</v>
      </c>
      <c r="EP185" s="59">
        <f t="shared" si="154"/>
        <v>386.91437941921049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13.239750233834071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13.239750233834071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69.482771927487875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20.879999999999939</v>
      </c>
      <c r="FF185" s="17">
        <f>FE185*VLOOKUP('Données projet'!$B$16,Paramètres!$A$1:$I$89,3,0)*VLOOKUP('Données projet'!$B$16,Paramètres!$A$1:$I$89,5,0)</f>
        <v>14.006303999999959</v>
      </c>
      <c r="FG185" s="13">
        <f t="shared" si="182"/>
        <v>4.7472658384215451</v>
      </c>
      <c r="FH185" s="20">
        <f t="shared" si="183"/>
        <v>32.662467468584119</v>
      </c>
      <c r="FI185" s="59">
        <f t="shared" si="131"/>
        <v>324.099297869373</v>
      </c>
      <c r="FJ185" s="59">
        <f ca="1">AVERAGE(OFFSET($FI$3,0,0,'Données projet'!$E$16+1,1))-AVERAGE(OFFSET($H$3,0,0,'Données projet'!$E$16+1,1))</f>
        <v>552.1327469597087</v>
      </c>
      <c r="FK185" s="59">
        <f t="shared" si="156"/>
        <v>208.33496548935977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206.01265336326429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206.01265336326429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69.482771927487875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4.7800000000008822</v>
      </c>
      <c r="GA185" s="17">
        <f>FZ185*VLOOKUP('Données projet'!$B$17,Paramètres!$A$1:$I$89,3,0)*VLOOKUP('Données projet'!$B$17,Paramètres!$A$1:$I$89,5,0)</f>
        <v>2.2370400000004129</v>
      </c>
      <c r="GB185" s="13">
        <f t="shared" si="185"/>
        <v>0.9386934556823372</v>
      </c>
      <c r="GC185" s="20">
        <f t="shared" si="186"/>
        <v>5.5310691019807896</v>
      </c>
      <c r="GD185" s="59">
        <f t="shared" si="134"/>
        <v>296.96789950276968</v>
      </c>
      <c r="GE185" s="59">
        <f ca="1">AVERAGE(OFFSET($GD$3,0,0,'Données projet'!$E$17+1,1))-AVERAGE(OFFSET($H$3,0,0,'Données projet'!$E$17+1,1))</f>
        <v>337.47103484642059</v>
      </c>
      <c r="GF185" s="59">
        <f t="shared" si="158"/>
        <v>252.98767501756402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65.995282630725583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65.995282630725583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69.482771927487875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2.5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9.1666666666666661</v>
      </c>
      <c r="H186" s="66">
        <f t="shared" si="110"/>
        <v>220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69.491744678197222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369.00000000000011</v>
      </c>
      <c r="O186" s="13">
        <f>N186*VLOOKUP('Données projet'!$B$9,Paramètres!$A$1:$I$89,3,0)*VLOOKUP('Données projet'!$B$9,Paramètres!$A$1:$I$89,5,0)</f>
        <v>333.87120000000004</v>
      </c>
      <c r="P186" s="13">
        <f t="shared" si="141"/>
        <v>78.232360111376309</v>
      </c>
      <c r="Q186" s="20">
        <f t="shared" si="162"/>
        <v>717.74703386064709</v>
      </c>
      <c r="R186" s="59">
        <f t="shared" si="109"/>
        <v>1009.2167643473703</v>
      </c>
      <c r="S186" s="59">
        <f ca="1">AVERAGE(OFFSET($R$3,0,0,'Données projet'!$E$9+1,1))-AVERAGE(OFFSET($H$3,0,0,'Données projet'!$E$9+1,1))</f>
        <v>441.35963046694803</v>
      </c>
      <c r="T186" s="59">
        <f t="shared" si="142"/>
        <v>620.99339242993983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0.51073159906424559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0.51073159906424559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69.491744678197222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213.00000000000003</v>
      </c>
      <c r="AJ186" s="13">
        <f>AI186*VLOOKUP('Données projet'!$B$10,Paramètres!$A$1:$I$89,3,0)*VLOOKUP('Données projet'!$B$10,Paramètres!$A$1:$I$89,5,0)</f>
        <v>186.07680000000005</v>
      </c>
      <c r="AK186" s="13">
        <f t="shared" si="164"/>
        <v>46.671538591528673</v>
      </c>
      <c r="AL186" s="20">
        <f t="shared" si="165"/>
        <v>405.37002304691242</v>
      </c>
      <c r="AM186" s="59">
        <f t="shared" si="113"/>
        <v>696.83975353363553</v>
      </c>
      <c r="AN186" s="59">
        <f ca="1">AVERAGE(OFFSET($AM$3,0,0,'Données projet'!$E$10+1,1))-AVERAGE(OFFSET($H$3,0,0,'Données projet'!$E$10+1,1))</f>
        <v>273.89085939326111</v>
      </c>
      <c r="AO186" s="59">
        <f t="shared" si="144"/>
        <v>266.46247641705179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4.7865749459327231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4.7865749459327231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69.491744678197222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-0.79000000000000148</v>
      </c>
      <c r="BC186" s="12">
        <f t="array" ref="BC186">INDEX(BB:BB,MIN(IF(ISNUMBER(BB186:BB382),ROW(BB186:BB382),"")))</f>
        <v>-0.79000000000000148</v>
      </c>
      <c r="BD186" s="12">
        <f>IF('Données projet'!$A$88&gt;35,BD185+BC186-BL185,IF(A186&lt;'Données projet'!$A$88,$BA$205^A186,IF(A186='Données projet'!$A$88,'Données projet'!$B$88,BD185+BC186-BL185)))</f>
        <v>191.46999999999932</v>
      </c>
      <c r="BE186" s="13">
        <f>BD186*VLOOKUP('Données projet'!$B$11,Paramètres!$A$1:$I$89,3,0)*VLOOKUP('Données projet'!$B$11,Paramètres!$A$1:$I$89,5,0)</f>
        <v>182.20285199999935</v>
      </c>
      <c r="BF186" s="13">
        <f t="shared" si="167"/>
        <v>45.811932658823196</v>
      </c>
      <c r="BG186" s="20">
        <f t="shared" si="168"/>
        <v>397.12574994744926</v>
      </c>
      <c r="BH186" s="59">
        <f t="shared" si="116"/>
        <v>688.59548043417249</v>
      </c>
      <c r="BI186" s="59">
        <f ca="1">AVERAGE(OFFSET($BH$3,0,0,'Données projet'!$E$11+1,1))-AVERAGE(OFFSET($H$3,0,0,'Données projet'!$E$11+1,1))</f>
        <v>674.33345465979289</v>
      </c>
      <c r="BJ186" s="59">
        <f t="shared" si="146"/>
        <v>206.09542990296671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0.43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328.16797788074763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328.16797788074763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69.491744678197222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191.47</v>
      </c>
      <c r="BW186" s="12">
        <f>VLOOKUP(A186,'Données projet'!$A$113:$I$133,9,0)</f>
        <v>-0.79000000000000148</v>
      </c>
      <c r="BX186" s="12">
        <f t="array" ref="BX186">INDEX(BW:BW,MIN(IF(ISNUMBER(BW186:BW382),ROW(BW186:BW382),"")))</f>
        <v>-0.79000000000000148</v>
      </c>
      <c r="BY186" s="12">
        <f>IF('Données projet'!$A$114&gt;35,BY185+BX186-CG185,IF(A186&lt;'Données projet'!$A$114,$BV$205^A186,IF(A186='Données projet'!$A$114,'Données projet'!$B$114,BY185+BX186-CG185)))</f>
        <v>191.46999999999932</v>
      </c>
      <c r="BZ186" s="13">
        <f>BY186*VLOOKUP('Données projet'!$B$12,Paramètres!$A$1:$I$89,3,0)*VLOOKUP('Données projet'!$B$12,Paramètres!$A$1:$I$89,5,0)</f>
        <v>218.04603599999922</v>
      </c>
      <c r="CA186" s="13">
        <f t="shared" si="170"/>
        <v>53.6899810457614</v>
      </c>
      <c r="CB186" s="20">
        <f t="shared" si="171"/>
        <v>473.27356302136633</v>
      </c>
      <c r="CC186" s="59">
        <f t="shared" si="119"/>
        <v>764.74329350808944</v>
      </c>
      <c r="CD186" s="59">
        <f ca="1">AVERAGE(OFFSET($CC$3,0,0,'Données projet'!$E$12+1,1))-AVERAGE(OFFSET($H$3,0,0,'Données projet'!$E$12+1,1))</f>
        <v>792.99561449396947</v>
      </c>
      <c r="CE186" s="59">
        <f t="shared" si="148"/>
        <v>236.67982295656702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169.76</v>
      </c>
      <c r="CH186" s="16">
        <f>IF(ISNA(VLOOKUP(A186,'Données projet'!$A$113:$I$133,5,0)),0%,VLOOKUP(A186,'Données projet'!$A$113:$I$133,5,0)*VLOOKUP('Données projet'!$B$12,Paramètres!$A$1:$I$89,7,0))</f>
        <v>0.43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392.7256128736816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392.7256128736816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69.491744678197222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191.47</v>
      </c>
      <c r="CR186" s="12">
        <f>VLOOKUP(A186,'Données projet'!$A$139:$I$159,9,0)</f>
        <v>-0.79000000000000148</v>
      </c>
      <c r="CS186" s="12">
        <f t="array" ref="CS186">INDEX(CR:CR,MIN(IF(ISNUMBER(CR186:CR382),ROW(CR186:CR382),"")))</f>
        <v>-0.79000000000000148</v>
      </c>
      <c r="CT186" s="12">
        <f>IF('Données projet'!$A$140&gt;35,CT185+CS186-DB185,IF(A186&lt;'Données projet'!$A$140,$CQ$205^A186,IF(A186='Données projet'!$A$140,'Données projet'!$B$140,CT185+CS186-DB185)))</f>
        <v>191.46999999999932</v>
      </c>
      <c r="CU186" s="17">
        <f>CT186*VLOOKUP('Données projet'!$B$13,Paramètres!$A$1:$I$89,3,0)*VLOOKUP('Données projet'!$B$13,Paramètres!$A$1:$I$89,5,0)</f>
        <v>209.08523999999926</v>
      </c>
      <c r="CV186" s="13">
        <f t="shared" si="173"/>
        <v>51.735636862934903</v>
      </c>
      <c r="CW186" s="20">
        <f t="shared" si="174"/>
        <v>454.26302720294365</v>
      </c>
      <c r="CX186" s="59">
        <f t="shared" si="122"/>
        <v>745.73275768966687</v>
      </c>
      <c r="CY186" s="59">
        <f ca="1">AVERAGE(OFFSET($CX$3,0,0,'Données projet'!$E$13+1,1))-AVERAGE(OFFSET($H$3,0,0,'Données projet'!$E$13+1,1))</f>
        <v>763.36868301262712</v>
      </c>
      <c r="CZ186" s="59">
        <f t="shared" si="150"/>
        <v>229.04531240965548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169.76</v>
      </c>
      <c r="DC186" s="16">
        <f>IF(ISNA(VLOOKUP(A186,'Données projet'!$A$139:$I$159,5,0)),0%,VLOOKUP(A186,'Données projet'!$A$139:$I$159,5,0)*VLOOKUP('Données projet'!$B$13,Paramètres!$A$1:$I$89,7,0))</f>
        <v>0.43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376.58620412544815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376.58620412544815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69.491744678197222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259.99999999999983</v>
      </c>
      <c r="DP186" s="17">
        <f>DO186*VLOOKUP('Données projet'!$B$14,Paramètres!$A$1:$I$89,3,0)*VLOOKUP('Données projet'!$B$14,Paramètres!$A$1:$I$89,5,0)</f>
        <v>227.13599999999985</v>
      </c>
      <c r="DQ186" s="13">
        <f t="shared" si="176"/>
        <v>55.662966886685133</v>
      </c>
      <c r="DR186" s="20">
        <f t="shared" si="177"/>
        <v>492.5415339943097</v>
      </c>
      <c r="DS186" s="59">
        <f t="shared" si="125"/>
        <v>784.01126448103287</v>
      </c>
      <c r="DT186" s="59">
        <f ca="1">AVERAGE(OFFSET($DS$3,0,0,'Données projet'!$E$14+1,1))-AVERAGE(OFFSET($H$3,0,0,'Données projet'!$E$14+1,1))</f>
        <v>396.6970447595329</v>
      </c>
      <c r="DU186" s="59">
        <f t="shared" si="152"/>
        <v>369.61271293069467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12.364468081843917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12.364468081843917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69.491744678197222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243</v>
      </c>
      <c r="EK186" s="17">
        <f>EJ186*VLOOKUP('Données projet'!$B$15,Paramètres!$A$1:$I$89,3,0)*VLOOKUP('Données projet'!$B$15,Paramètres!$A$1:$I$89,5,0)</f>
        <v>253.98360000000002</v>
      </c>
      <c r="EL186" s="13">
        <f t="shared" si="179"/>
        <v>61.438182405444294</v>
      </c>
      <c r="EM186" s="20">
        <f t="shared" si="180"/>
        <v>549.35960435614891</v>
      </c>
      <c r="EN186" s="59">
        <f t="shared" si="128"/>
        <v>840.82933484287207</v>
      </c>
      <c r="EO186" s="59">
        <f ca="1">AVERAGE(OFFSET($EN$3,0,0,'Données projet'!$E$15+1,1))-AVERAGE(OFFSET($H$3,0,0,'Données projet'!$E$15+1,1))</f>
        <v>431.09356354216391</v>
      </c>
      <c r="EP186" s="59">
        <f t="shared" si="154"/>
        <v>386.91437941921049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12.980126807198843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12.980126807198843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69.491744678197222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20.879999999999939</v>
      </c>
      <c r="FF186" s="17">
        <f>FE186*VLOOKUP('Données projet'!$B$16,Paramètres!$A$1:$I$89,3,0)*VLOOKUP('Données projet'!$B$16,Paramètres!$A$1:$I$89,5,0)</f>
        <v>14.006303999999959</v>
      </c>
      <c r="FG186" s="13">
        <f t="shared" si="182"/>
        <v>4.7472658384215451</v>
      </c>
      <c r="FH186" s="20">
        <f t="shared" si="183"/>
        <v>32.662467468584119</v>
      </c>
      <c r="FI186" s="59">
        <f t="shared" si="131"/>
        <v>324.13219795530728</v>
      </c>
      <c r="FJ186" s="59">
        <f ca="1">AVERAGE(OFFSET($FI$3,0,0,'Données projet'!$E$16+1,1))-AVERAGE(OFFSET($H$3,0,0,'Données projet'!$E$16+1,1))</f>
        <v>552.1327469597087</v>
      </c>
      <c r="FK186" s="59">
        <f t="shared" si="156"/>
        <v>208.33496548935977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201.9728708861218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201.9728708861218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69.491744678197222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4.7800000000008822</v>
      </c>
      <c r="GA186" s="17">
        <f>FZ186*VLOOKUP('Données projet'!$B$17,Paramètres!$A$1:$I$89,3,0)*VLOOKUP('Données projet'!$B$17,Paramètres!$A$1:$I$89,5,0)</f>
        <v>2.2370400000004129</v>
      </c>
      <c r="GB186" s="13">
        <f t="shared" si="185"/>
        <v>0.9386934556823372</v>
      </c>
      <c r="GC186" s="20">
        <f t="shared" si="186"/>
        <v>5.5310691019807896</v>
      </c>
      <c r="GD186" s="59">
        <f t="shared" si="134"/>
        <v>297.00079958870396</v>
      </c>
      <c r="GE186" s="59">
        <f ca="1">AVERAGE(OFFSET($GD$3,0,0,'Données projet'!$E$17+1,1))-AVERAGE(OFFSET($H$3,0,0,'Données projet'!$E$17+1,1))</f>
        <v>337.47103484642059</v>
      </c>
      <c r="GF186" s="59">
        <f t="shared" si="158"/>
        <v>252.98767501756402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64.701155391484789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64.701155391484789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69.491744678197222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2.5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9.1666666666666661</v>
      </c>
      <c r="H187" s="66">
        <f t="shared" si="110"/>
        <v>220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69.500561771741829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369.00000000000011</v>
      </c>
      <c r="O187" s="13">
        <f>N187*VLOOKUP('Données projet'!$B$9,Paramètres!$A$1:$I$89,3,0)*VLOOKUP('Données projet'!$B$9,Paramètres!$A$1:$I$89,5,0)</f>
        <v>333.87120000000004</v>
      </c>
      <c r="P187" s="13">
        <f t="shared" si="141"/>
        <v>78.232360111376309</v>
      </c>
      <c r="Q187" s="20">
        <f t="shared" si="162"/>
        <v>717.74703386064709</v>
      </c>
      <c r="R187" s="59">
        <f t="shared" si="109"/>
        <v>1009.2490936903671</v>
      </c>
      <c r="S187" s="59">
        <f ca="1">AVERAGE(OFFSET($R$3,0,0,'Données projet'!$E$9+1,1))-AVERAGE(OFFSET($H$3,0,0,'Données projet'!$E$9+1,1))</f>
        <v>441.35963046694803</v>
      </c>
      <c r="T187" s="59">
        <f t="shared" si="142"/>
        <v>620.99339242993983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0.50071646392211155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0.50071646392211155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69.500561771741829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213.00000000000003</v>
      </c>
      <c r="AJ187" s="13">
        <f>AI187*VLOOKUP('Données projet'!$B$10,Paramètres!$A$1:$I$89,3,0)*VLOOKUP('Données projet'!$B$10,Paramètres!$A$1:$I$89,5,0)</f>
        <v>186.07680000000005</v>
      </c>
      <c r="AK187" s="13">
        <f t="shared" si="164"/>
        <v>46.671538591528673</v>
      </c>
      <c r="AL187" s="20">
        <f t="shared" si="165"/>
        <v>405.37002304691242</v>
      </c>
      <c r="AM187" s="59">
        <f t="shared" si="113"/>
        <v>696.87208287663248</v>
      </c>
      <c r="AN187" s="59">
        <f ca="1">AVERAGE(OFFSET($AM$3,0,0,'Données projet'!$E$10+1,1))-AVERAGE(OFFSET($H$3,0,0,'Données projet'!$E$10+1,1))</f>
        <v>273.89085939326111</v>
      </c>
      <c r="AO187" s="59">
        <f t="shared" si="144"/>
        <v>266.46247641705179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4.6927131307654202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4.6927131307654202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69.500561771741829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21.709999999999326</v>
      </c>
      <c r="BE187" s="13">
        <f>BD187*VLOOKUP('Données projet'!$B$11,Paramètres!$A$1:$I$89,3,0)*VLOOKUP('Données projet'!$B$11,Paramètres!$A$1:$I$89,5,0)</f>
        <v>20.659235999999357</v>
      </c>
      <c r="BF187" s="13">
        <f t="shared" si="167"/>
        <v>6.6924790783679047</v>
      </c>
      <c r="BG187" s="20">
        <f t="shared" si="168"/>
        <v>47.637570428156316</v>
      </c>
      <c r="BH187" s="59">
        <f t="shared" si="116"/>
        <v>339.13963025787638</v>
      </c>
      <c r="BI187" s="59">
        <f ca="1">AVERAGE(OFFSET($BH$3,0,0,'Données projet'!$E$11+1,1))-AVERAGE(OFFSET($H$3,0,0,'Données projet'!$E$11+1,1))</f>
        <v>674.33345465979289</v>
      </c>
      <c r="BJ187" s="59">
        <f t="shared" si="146"/>
        <v>206.09542990296671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321.73280399720824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321.73280399720824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69.500561771741829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21.709999999999326</v>
      </c>
      <c r="BZ187" s="13">
        <f>BY187*VLOOKUP('Données projet'!$B$12,Paramètres!$A$1:$I$89,3,0)*VLOOKUP('Données projet'!$B$12,Paramètres!$A$1:$I$89,5,0)</f>
        <v>24.723347999999234</v>
      </c>
      <c r="CA187" s="13">
        <f t="shared" si="170"/>
        <v>7.8433511535672826</v>
      </c>
      <c r="CB187" s="20">
        <f t="shared" si="171"/>
        <v>56.720334359128351</v>
      </c>
      <c r="CC187" s="59">
        <f t="shared" si="119"/>
        <v>348.2223941888484</v>
      </c>
      <c r="CD187" s="59">
        <f ca="1">AVERAGE(OFFSET($CC$3,0,0,'Données projet'!$E$12+1,1))-AVERAGE(OFFSET($H$3,0,0,'Données projet'!$E$12+1,1))</f>
        <v>792.99561449396947</v>
      </c>
      <c r="CE187" s="59">
        <f t="shared" si="148"/>
        <v>236.67982295656702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385.02450314420003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385.02450314420003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69.500561771741829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21.709999999999326</v>
      </c>
      <c r="CU187" s="17">
        <f>CT187*VLOOKUP('Données projet'!$B$13,Paramètres!$A$1:$I$89,3,0)*VLOOKUP('Données projet'!$B$13,Paramètres!$A$1:$I$89,5,0)</f>
        <v>23.707319999999264</v>
      </c>
      <c r="CV187" s="13">
        <f t="shared" si="173"/>
        <v>7.5578489536731341</v>
      </c>
      <c r="CW187" s="20">
        <f t="shared" si="174"/>
        <v>54.453502594312759</v>
      </c>
      <c r="CX187" s="59">
        <f t="shared" si="122"/>
        <v>345.95556242403279</v>
      </c>
      <c r="CY187" s="59">
        <f ca="1">AVERAGE(OFFSET($CX$3,0,0,'Données projet'!$E$13+1,1))-AVERAGE(OFFSET($H$3,0,0,'Données projet'!$E$13+1,1))</f>
        <v>763.36868301262712</v>
      </c>
      <c r="CZ187" s="59">
        <f t="shared" si="150"/>
        <v>229.04531240965548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369.20157835745215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369.20157835745215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69.500561771741829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259.99999999999983</v>
      </c>
      <c r="DP187" s="17">
        <f>DO187*VLOOKUP('Données projet'!$B$14,Paramètres!$A$1:$I$89,3,0)*VLOOKUP('Données projet'!$B$14,Paramètres!$A$1:$I$89,5,0)</f>
        <v>227.13599999999985</v>
      </c>
      <c r="DQ187" s="13">
        <f t="shared" si="176"/>
        <v>55.662966886685133</v>
      </c>
      <c r="DR187" s="20">
        <f t="shared" si="177"/>
        <v>492.5415339943097</v>
      </c>
      <c r="DS187" s="59">
        <f t="shared" si="125"/>
        <v>784.04359382402981</v>
      </c>
      <c r="DT187" s="59">
        <f ca="1">AVERAGE(OFFSET($DS$3,0,0,'Données projet'!$E$14+1,1))-AVERAGE(OFFSET($H$3,0,0,'Données projet'!$E$14+1,1))</f>
        <v>396.6970447595329</v>
      </c>
      <c r="DU187" s="59">
        <f t="shared" si="152"/>
        <v>369.61271293069467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12.122008404339818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12.122008404339818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69.500561771741829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243</v>
      </c>
      <c r="EK187" s="17">
        <f>EJ187*VLOOKUP('Données projet'!$B$15,Paramètres!$A$1:$I$89,3,0)*VLOOKUP('Données projet'!$B$15,Paramètres!$A$1:$I$89,5,0)</f>
        <v>253.98360000000002</v>
      </c>
      <c r="EL187" s="13">
        <f t="shared" si="179"/>
        <v>61.438182405444294</v>
      </c>
      <c r="EM187" s="20">
        <f t="shared" si="180"/>
        <v>549.35960435614891</v>
      </c>
      <c r="EN187" s="59">
        <f t="shared" si="128"/>
        <v>840.8616641858689</v>
      </c>
      <c r="EO187" s="59">
        <f ca="1">AVERAGE(OFFSET($EN$3,0,0,'Données projet'!$E$15+1,1))-AVERAGE(OFFSET($H$3,0,0,'Données projet'!$E$15+1,1))</f>
        <v>431.09356354216391</v>
      </c>
      <c r="EP187" s="59">
        <f t="shared" si="154"/>
        <v>386.91437941921049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12.725594437605277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12.725594437605277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69.500561771741829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20.879999999999939</v>
      </c>
      <c r="FF187" s="17">
        <f>FE187*VLOOKUP('Données projet'!$B$16,Paramètres!$A$1:$I$89,3,0)*VLOOKUP('Données projet'!$B$16,Paramètres!$A$1:$I$89,5,0)</f>
        <v>14.006303999999959</v>
      </c>
      <c r="FG187" s="13">
        <f t="shared" si="182"/>
        <v>4.7472658384215451</v>
      </c>
      <c r="FH187" s="20">
        <f t="shared" si="183"/>
        <v>32.662467468584119</v>
      </c>
      <c r="FI187" s="59">
        <f t="shared" si="131"/>
        <v>324.16452729830417</v>
      </c>
      <c r="FJ187" s="59">
        <f ca="1">AVERAGE(OFFSET($FI$3,0,0,'Données projet'!$E$16+1,1))-AVERAGE(OFFSET($H$3,0,0,'Données projet'!$E$16+1,1))</f>
        <v>552.1327469597087</v>
      </c>
      <c r="FK187" s="59">
        <f t="shared" si="156"/>
        <v>208.33496548935977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198.01230607933206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198.01230607933206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69.500561771741829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4.7800000000008822</v>
      </c>
      <c r="GA187" s="17">
        <f>FZ187*VLOOKUP('Données projet'!$B$17,Paramètres!$A$1:$I$89,3,0)*VLOOKUP('Données projet'!$B$17,Paramètres!$A$1:$I$89,5,0)</f>
        <v>2.2370400000004129</v>
      </c>
      <c r="GB187" s="13">
        <f t="shared" si="185"/>
        <v>0.9386934556823372</v>
      </c>
      <c r="GC187" s="20">
        <f t="shared" si="186"/>
        <v>5.5310691019807896</v>
      </c>
      <c r="GD187" s="59">
        <f t="shared" si="134"/>
        <v>297.03312893170084</v>
      </c>
      <c r="GE187" s="59">
        <f ca="1">AVERAGE(OFFSET($GD$3,0,0,'Données projet'!$E$17+1,1))-AVERAGE(OFFSET($H$3,0,0,'Données projet'!$E$17+1,1))</f>
        <v>337.47103484642059</v>
      </c>
      <c r="GF187" s="59">
        <f t="shared" si="158"/>
        <v>252.98767501756402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63.432405198065837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63.432405198065837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69.500561771741829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2.5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9.1666666666666661</v>
      </c>
      <c r="H188" s="66">
        <f t="shared" si="110"/>
        <v>220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69.509225908425506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369.00000000000011</v>
      </c>
      <c r="O188" s="13">
        <f>N188*VLOOKUP('Données projet'!$B$9,Paramètres!$A$1:$I$89,3,0)*VLOOKUP('Données projet'!$B$9,Paramètres!$A$1:$I$89,5,0)</f>
        <v>333.87120000000004</v>
      </c>
      <c r="P188" s="13">
        <f t="shared" si="141"/>
        <v>78.232360111376309</v>
      </c>
      <c r="Q188" s="20">
        <f t="shared" si="162"/>
        <v>717.74703386064709</v>
      </c>
      <c r="R188" s="59">
        <f t="shared" si="109"/>
        <v>1009.2808621915406</v>
      </c>
      <c r="S188" s="59">
        <f ca="1">AVERAGE(OFFSET($R$3,0,0,'Données projet'!$E$9+1,1))-AVERAGE(OFFSET($H$3,0,0,'Données projet'!$E$9+1,1))</f>
        <v>441.35963046694803</v>
      </c>
      <c r="T188" s="59">
        <f t="shared" si="142"/>
        <v>620.99339242993983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0.49089771947148553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0.49089771947148553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69.509225908425506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213.00000000000003</v>
      </c>
      <c r="AJ188" s="13">
        <f>AI188*VLOOKUP('Données projet'!$B$10,Paramètres!$A$1:$I$89,3,0)*VLOOKUP('Données projet'!$B$10,Paramètres!$A$1:$I$89,5,0)</f>
        <v>186.07680000000005</v>
      </c>
      <c r="AK188" s="13">
        <f t="shared" si="164"/>
        <v>46.671538591528673</v>
      </c>
      <c r="AL188" s="20">
        <f t="shared" si="165"/>
        <v>405.37002304691242</v>
      </c>
      <c r="AM188" s="59">
        <f t="shared" si="113"/>
        <v>696.90385137780595</v>
      </c>
      <c r="AN188" s="59">
        <f ca="1">AVERAGE(OFFSET($AM$3,0,0,'Données projet'!$E$10+1,1))-AVERAGE(OFFSET($H$3,0,0,'Données projet'!$E$10+1,1))</f>
        <v>273.89085939326111</v>
      </c>
      <c r="AO188" s="59">
        <f t="shared" si="144"/>
        <v>266.46247641705179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4.6006918885434942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4.6006918885434942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69.509225908425506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21.709999999999326</v>
      </c>
      <c r="BE188" s="13">
        <f>BD188*VLOOKUP('Données projet'!$B$11,Paramètres!$A$1:$I$89,3,0)*VLOOKUP('Données projet'!$B$11,Paramètres!$A$1:$I$89,5,0)</f>
        <v>20.659235999999357</v>
      </c>
      <c r="BF188" s="13">
        <f t="shared" si="167"/>
        <v>6.6924790783679047</v>
      </c>
      <c r="BG188" s="20">
        <f t="shared" si="168"/>
        <v>47.637570428156316</v>
      </c>
      <c r="BH188" s="59">
        <f t="shared" si="116"/>
        <v>339.17139875904985</v>
      </c>
      <c r="BI188" s="59">
        <f ca="1">AVERAGE(OFFSET($BH$3,0,0,'Données projet'!$E$11+1,1))-AVERAGE(OFFSET($H$3,0,0,'Données projet'!$E$11+1,1))</f>
        <v>674.33345465979289</v>
      </c>
      <c r="BJ188" s="59">
        <f t="shared" si="146"/>
        <v>206.09542990296671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315.42381994845658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315.42381994845658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69.509225908425506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21.709999999999326</v>
      </c>
      <c r="BZ188" s="13">
        <f>BY188*VLOOKUP('Données projet'!$B$12,Paramètres!$A$1:$I$89,3,0)*VLOOKUP('Données projet'!$B$12,Paramètres!$A$1:$I$89,5,0)</f>
        <v>24.723347999999234</v>
      </c>
      <c r="CA188" s="13">
        <f t="shared" si="170"/>
        <v>7.8433511535672826</v>
      </c>
      <c r="CB188" s="20">
        <f t="shared" si="171"/>
        <v>56.720334359128351</v>
      </c>
      <c r="CC188" s="59">
        <f t="shared" si="119"/>
        <v>348.25416269002187</v>
      </c>
      <c r="CD188" s="59">
        <f ca="1">AVERAGE(OFFSET($CC$3,0,0,'Données projet'!$E$12+1,1))-AVERAGE(OFFSET($H$3,0,0,'Données projet'!$E$12+1,1))</f>
        <v>792.99561449396947</v>
      </c>
      <c r="CE188" s="59">
        <f t="shared" si="148"/>
        <v>236.67982295656702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377.47440747930051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377.47440747930051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69.509225908425506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21.709999999999326</v>
      </c>
      <c r="CU188" s="17">
        <f>CT188*VLOOKUP('Données projet'!$B$13,Paramètres!$A$1:$I$89,3,0)*VLOOKUP('Données projet'!$B$13,Paramètres!$A$1:$I$89,5,0)</f>
        <v>23.707319999999264</v>
      </c>
      <c r="CV188" s="13">
        <f t="shared" si="173"/>
        <v>7.5578489536731341</v>
      </c>
      <c r="CW188" s="20">
        <f t="shared" si="174"/>
        <v>54.453502594312759</v>
      </c>
      <c r="CX188" s="59">
        <f t="shared" si="122"/>
        <v>345.98733092520627</v>
      </c>
      <c r="CY188" s="59">
        <f ca="1">AVERAGE(OFFSET($CX$3,0,0,'Données projet'!$E$13+1,1))-AVERAGE(OFFSET($H$3,0,0,'Données projet'!$E$13+1,1))</f>
        <v>763.36868301262712</v>
      </c>
      <c r="CZ188" s="59">
        <f t="shared" si="150"/>
        <v>229.04531240965548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361.96176059658956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361.96176059658956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69.509225908425506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259.99999999999983</v>
      </c>
      <c r="DP188" s="17">
        <f>DO188*VLOOKUP('Données projet'!$B$14,Paramètres!$A$1:$I$89,3,0)*VLOOKUP('Données projet'!$B$14,Paramètres!$A$1:$I$89,5,0)</f>
        <v>227.13599999999985</v>
      </c>
      <c r="DQ188" s="13">
        <f t="shared" si="176"/>
        <v>55.662966886685133</v>
      </c>
      <c r="DR188" s="20">
        <f t="shared" si="177"/>
        <v>492.5415339943097</v>
      </c>
      <c r="DS188" s="59">
        <f t="shared" si="125"/>
        <v>784.07536232520329</v>
      </c>
      <c r="DT188" s="59">
        <f ca="1">AVERAGE(OFFSET($DS$3,0,0,'Données projet'!$E$14+1,1))-AVERAGE(OFFSET($H$3,0,0,'Données projet'!$E$14+1,1))</f>
        <v>396.6970447595329</v>
      </c>
      <c r="DU188" s="59">
        <f t="shared" si="152"/>
        <v>369.61271293069467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11.884303213225774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11.884303213225774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69.509225908425506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243</v>
      </c>
      <c r="EK188" s="17">
        <f>EJ188*VLOOKUP('Données projet'!$B$15,Paramètres!$A$1:$I$89,3,0)*VLOOKUP('Données projet'!$B$15,Paramètres!$A$1:$I$89,5,0)</f>
        <v>253.98360000000002</v>
      </c>
      <c r="EL188" s="13">
        <f t="shared" si="179"/>
        <v>61.438182405444294</v>
      </c>
      <c r="EM188" s="20">
        <f t="shared" si="180"/>
        <v>549.35960435614891</v>
      </c>
      <c r="EN188" s="59">
        <f t="shared" si="128"/>
        <v>840.89343268704238</v>
      </c>
      <c r="EO188" s="59">
        <f ca="1">AVERAGE(OFFSET($EN$3,0,0,'Données projet'!$E$15+1,1))-AVERAGE(OFFSET($H$3,0,0,'Données projet'!$E$15+1,1))</f>
        <v>431.09356354216391</v>
      </c>
      <c r="EP188" s="59">
        <f t="shared" si="154"/>
        <v>386.91437941921049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12.476053292530025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12.476053292530025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69.509225908425506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20.879999999999939</v>
      </c>
      <c r="FF188" s="17">
        <f>FE188*VLOOKUP('Données projet'!$B$16,Paramètres!$A$1:$I$89,3,0)*VLOOKUP('Données projet'!$B$16,Paramètres!$A$1:$I$89,5,0)</f>
        <v>14.006303999999959</v>
      </c>
      <c r="FG188" s="13">
        <f t="shared" si="182"/>
        <v>4.7472658384215451</v>
      </c>
      <c r="FH188" s="20">
        <f t="shared" si="183"/>
        <v>32.662467468584119</v>
      </c>
      <c r="FI188" s="59">
        <f t="shared" si="131"/>
        <v>324.19629579947764</v>
      </c>
      <c r="FJ188" s="59">
        <f ca="1">AVERAGE(OFFSET($FI$3,0,0,'Données projet'!$E$16+1,1))-AVERAGE(OFFSET($H$3,0,0,'Données projet'!$E$16+1,1))</f>
        <v>552.1327469597087</v>
      </c>
      <c r="FK188" s="59">
        <f t="shared" si="156"/>
        <v>208.33496548935977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194.12940553269746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194.12940553269746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69.509225908425506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4.7800000000008822</v>
      </c>
      <c r="GA188" s="17">
        <f>FZ188*VLOOKUP('Données projet'!$B$17,Paramètres!$A$1:$I$89,3,0)*VLOOKUP('Données projet'!$B$17,Paramètres!$A$1:$I$89,5,0)</f>
        <v>2.2370400000004129</v>
      </c>
      <c r="GB188" s="13">
        <f t="shared" si="185"/>
        <v>0.9386934556823372</v>
      </c>
      <c r="GC188" s="20">
        <f t="shared" si="186"/>
        <v>5.5310691019807896</v>
      </c>
      <c r="GD188" s="59">
        <f t="shared" si="134"/>
        <v>297.06489743287432</v>
      </c>
      <c r="GE188" s="59">
        <f ca="1">AVERAGE(OFFSET($GD$3,0,0,'Données projet'!$E$17+1,1))-AVERAGE(OFFSET($H$3,0,0,'Données projet'!$E$17+1,1))</f>
        <v>337.47103484642059</v>
      </c>
      <c r="GF188" s="59">
        <f t="shared" si="158"/>
        <v>252.98767501756402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62.188534422078625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62.188534422078625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69.509225908425506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2.5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9.1666666666666661</v>
      </c>
      <c r="H189" s="66">
        <f t="shared" si="110"/>
        <v>220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69.517739741707828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369.00000000000011</v>
      </c>
      <c r="O189" s="13">
        <f>N189*VLOOKUP('Données projet'!$B$9,Paramètres!$A$1:$I$89,3,0)*VLOOKUP('Données projet'!$B$9,Paramètres!$A$1:$I$89,5,0)</f>
        <v>333.87120000000004</v>
      </c>
      <c r="P189" s="13">
        <f t="shared" si="141"/>
        <v>78.232360111376309</v>
      </c>
      <c r="Q189" s="20">
        <f t="shared" si="162"/>
        <v>717.74703386064709</v>
      </c>
      <c r="R189" s="59">
        <f t="shared" si="109"/>
        <v>1009.3120795802424</v>
      </c>
      <c r="S189" s="59">
        <f ca="1">AVERAGE(OFFSET($R$3,0,0,'Données projet'!$E$9+1,1))-AVERAGE(OFFSET($H$3,0,0,'Données projet'!$E$9+1,1))</f>
        <v>441.35963046694803</v>
      </c>
      <c r="T189" s="59">
        <f t="shared" si="142"/>
        <v>620.99339242993983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0.48127151461069351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0.48127151461069351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69.517739741707828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213.00000000000003</v>
      </c>
      <c r="AJ189" s="13">
        <f>AI189*VLOOKUP('Données projet'!$B$10,Paramètres!$A$1:$I$89,3,0)*VLOOKUP('Données projet'!$B$10,Paramètres!$A$1:$I$89,5,0)</f>
        <v>186.07680000000005</v>
      </c>
      <c r="AK189" s="13">
        <f t="shared" si="164"/>
        <v>46.671538591528673</v>
      </c>
      <c r="AL189" s="20">
        <f t="shared" si="165"/>
        <v>405.37002304691242</v>
      </c>
      <c r="AM189" s="59">
        <f t="shared" si="113"/>
        <v>696.93506876650781</v>
      </c>
      <c r="AN189" s="59">
        <f ca="1">AVERAGE(OFFSET($AM$3,0,0,'Données projet'!$E$10+1,1))-AVERAGE(OFFSET($H$3,0,0,'Données projet'!$E$10+1,1))</f>
        <v>273.89085939326111</v>
      </c>
      <c r="AO189" s="59">
        <f t="shared" si="144"/>
        <v>266.46247641705179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4.5104751267541241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4.5104751267541241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69.517739741707828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21.709999999999326</v>
      </c>
      <c r="BE189" s="13">
        <f>BD189*VLOOKUP('Données projet'!$B$11,Paramètres!$A$1:$I$89,3,0)*VLOOKUP('Données projet'!$B$11,Paramètres!$A$1:$I$89,5,0)</f>
        <v>20.659235999999357</v>
      </c>
      <c r="BF189" s="13">
        <f t="shared" si="167"/>
        <v>6.6924790783679047</v>
      </c>
      <c r="BG189" s="20">
        <f t="shared" si="168"/>
        <v>47.637570428156316</v>
      </c>
      <c r="BH189" s="59">
        <f t="shared" si="116"/>
        <v>339.20261614775171</v>
      </c>
      <c r="BI189" s="59">
        <f ca="1">AVERAGE(OFFSET($BH$3,0,0,'Données projet'!$E$11+1,1))-AVERAGE(OFFSET($H$3,0,0,'Données projet'!$E$11+1,1))</f>
        <v>674.33345465979289</v>
      </c>
      <c r="BJ189" s="59">
        <f t="shared" si="146"/>
        <v>206.09542990296671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309.23855122880065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309.23855122880065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69.517739741707828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21.709999999999326</v>
      </c>
      <c r="BZ189" s="13">
        <f>BY189*VLOOKUP('Données projet'!$B$12,Paramètres!$A$1:$I$89,3,0)*VLOOKUP('Données projet'!$B$12,Paramètres!$A$1:$I$89,5,0)</f>
        <v>24.723347999999234</v>
      </c>
      <c r="CA189" s="13">
        <f t="shared" si="170"/>
        <v>7.8433511535672826</v>
      </c>
      <c r="CB189" s="20">
        <f t="shared" si="171"/>
        <v>56.720334359128351</v>
      </c>
      <c r="CC189" s="59">
        <f t="shared" si="119"/>
        <v>348.28538007872373</v>
      </c>
      <c r="CD189" s="59">
        <f ca="1">AVERAGE(OFFSET($CC$3,0,0,'Données projet'!$E$12+1,1))-AVERAGE(OFFSET($H$3,0,0,'Données projet'!$E$12+1,1))</f>
        <v>792.99561449396947</v>
      </c>
      <c r="CE189" s="59">
        <f t="shared" si="148"/>
        <v>236.67982295656702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370.07236458528598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370.07236458528598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69.517739741707828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21.709999999999326</v>
      </c>
      <c r="CU189" s="17">
        <f>CT189*VLOOKUP('Données projet'!$B$13,Paramètres!$A$1:$I$89,3,0)*VLOOKUP('Données projet'!$B$13,Paramètres!$A$1:$I$89,5,0)</f>
        <v>23.707319999999264</v>
      </c>
      <c r="CV189" s="13">
        <f t="shared" si="173"/>
        <v>7.5578489536731341</v>
      </c>
      <c r="CW189" s="20">
        <f t="shared" si="174"/>
        <v>54.453502594312759</v>
      </c>
      <c r="CX189" s="59">
        <f t="shared" si="122"/>
        <v>346.01854831390813</v>
      </c>
      <c r="CY189" s="59">
        <f ca="1">AVERAGE(OFFSET($CX$3,0,0,'Données projet'!$E$13+1,1))-AVERAGE(OFFSET($H$3,0,0,'Données projet'!$E$13+1,1))</f>
        <v>763.36868301262712</v>
      </c>
      <c r="CZ189" s="59">
        <f t="shared" si="150"/>
        <v>229.04531240965548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354.86391124616472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354.86391124616472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69.517739741707828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259.99999999999983</v>
      </c>
      <c r="DP189" s="17">
        <f>DO189*VLOOKUP('Données projet'!$B$14,Paramètres!$A$1:$I$89,3,0)*VLOOKUP('Données projet'!$B$14,Paramètres!$A$1:$I$89,5,0)</f>
        <v>227.13599999999985</v>
      </c>
      <c r="DQ189" s="13">
        <f t="shared" si="176"/>
        <v>55.662966886685133</v>
      </c>
      <c r="DR189" s="20">
        <f t="shared" si="177"/>
        <v>492.5415339943097</v>
      </c>
      <c r="DS189" s="59">
        <f t="shared" si="125"/>
        <v>784.10657971390515</v>
      </c>
      <c r="DT189" s="59">
        <f ca="1">AVERAGE(OFFSET($DS$3,0,0,'Données projet'!$E$14+1,1))-AVERAGE(OFFSET($H$3,0,0,'Données projet'!$E$14+1,1))</f>
        <v>396.6970447595329</v>
      </c>
      <c r="DU189" s="59">
        <f t="shared" si="152"/>
        <v>369.61271293069467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11.651259275923627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11.651259275923627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69.517739741707828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243</v>
      </c>
      <c r="EK189" s="17">
        <f>EJ189*VLOOKUP('Données projet'!$B$15,Paramètres!$A$1:$I$89,3,0)*VLOOKUP('Données projet'!$B$15,Paramètres!$A$1:$I$89,5,0)</f>
        <v>253.98360000000002</v>
      </c>
      <c r="EL189" s="13">
        <f t="shared" si="179"/>
        <v>61.438182405444294</v>
      </c>
      <c r="EM189" s="20">
        <f t="shared" si="180"/>
        <v>549.35960435614891</v>
      </c>
      <c r="EN189" s="59">
        <f t="shared" si="128"/>
        <v>840.92465007574424</v>
      </c>
      <c r="EO189" s="59">
        <f ca="1">AVERAGE(OFFSET($EN$3,0,0,'Données projet'!$E$15+1,1))-AVERAGE(OFFSET($H$3,0,0,'Données projet'!$E$15+1,1))</f>
        <v>431.09356354216391</v>
      </c>
      <c r="EP189" s="59">
        <f t="shared" si="154"/>
        <v>386.91437941921049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12.23140549710463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12.23140549710463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69.517739741707828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20.879999999999939</v>
      </c>
      <c r="FF189" s="17">
        <f>FE189*VLOOKUP('Données projet'!$B$16,Paramètres!$A$1:$I$89,3,0)*VLOOKUP('Données projet'!$B$16,Paramètres!$A$1:$I$89,5,0)</f>
        <v>14.006303999999959</v>
      </c>
      <c r="FG189" s="13">
        <f t="shared" si="182"/>
        <v>4.7472658384215451</v>
      </c>
      <c r="FH189" s="20">
        <f t="shared" si="183"/>
        <v>32.662467468584119</v>
      </c>
      <c r="FI189" s="59">
        <f t="shared" si="131"/>
        <v>324.2275131881795</v>
      </c>
      <c r="FJ189" s="59">
        <f ca="1">AVERAGE(OFFSET($FI$3,0,0,'Données projet'!$E$16+1,1))-AVERAGE(OFFSET($H$3,0,0,'Données projet'!$E$16+1,1))</f>
        <v>552.1327469597087</v>
      </c>
      <c r="FK189" s="59">
        <f t="shared" si="156"/>
        <v>208.33496548935977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190.32264629744691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190.32264629744691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69.517739741707828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4.7800000000008822</v>
      </c>
      <c r="GA189" s="17">
        <f>FZ189*VLOOKUP('Données projet'!$B$17,Paramètres!$A$1:$I$89,3,0)*VLOOKUP('Données projet'!$B$17,Paramètres!$A$1:$I$89,5,0)</f>
        <v>2.2370400000004129</v>
      </c>
      <c r="GB189" s="13">
        <f t="shared" si="185"/>
        <v>0.9386934556823372</v>
      </c>
      <c r="GC189" s="20">
        <f t="shared" si="186"/>
        <v>5.5310691019807896</v>
      </c>
      <c r="GD189" s="59">
        <f t="shared" si="134"/>
        <v>297.09611482157618</v>
      </c>
      <c r="GE189" s="59">
        <f ca="1">AVERAGE(OFFSET($GD$3,0,0,'Données projet'!$E$17+1,1))-AVERAGE(OFFSET($H$3,0,0,'Données projet'!$E$17+1,1))</f>
        <v>337.47103484642059</v>
      </c>
      <c r="GF189" s="59">
        <f t="shared" si="158"/>
        <v>252.98767501756402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60.969055193322262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60.969055193322262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69.517739741707828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2.5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9.1666666666666661</v>
      </c>
      <c r="H190" s="66">
        <f t="shared" si="110"/>
        <v>220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69.526105879016782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369.00000000000011</v>
      </c>
      <c r="O190" s="13">
        <f>N190*VLOOKUP('Données projet'!$B$9,Paramètres!$A$1:$I$89,3,0)*VLOOKUP('Données projet'!$B$9,Paramètres!$A$1:$I$89,5,0)</f>
        <v>333.87120000000004</v>
      </c>
      <c r="P190" s="13">
        <f t="shared" si="141"/>
        <v>78.232360111376309</v>
      </c>
      <c r="Q190" s="20">
        <f t="shared" si="162"/>
        <v>717.74703386064709</v>
      </c>
      <c r="R190" s="59">
        <f t="shared" si="109"/>
        <v>1009.3427554170419</v>
      </c>
      <c r="S190" s="59">
        <f ca="1">AVERAGE(OFFSET($R$3,0,0,'Données projet'!$E$9+1,1))-AVERAGE(OFFSET($H$3,0,0,'Données projet'!$E$9+1,1))</f>
        <v>441.35963046694803</v>
      </c>
      <c r="T190" s="59">
        <f t="shared" si="142"/>
        <v>620.99339242993983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0.47183407375581637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0.47183407375581637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69.526105879016782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213.00000000000003</v>
      </c>
      <c r="AJ190" s="13">
        <f>AI190*VLOOKUP('Données projet'!$B$10,Paramètres!$A$1:$I$89,3,0)*VLOOKUP('Données projet'!$B$10,Paramètres!$A$1:$I$89,5,0)</f>
        <v>186.07680000000005</v>
      </c>
      <c r="AK190" s="13">
        <f t="shared" si="164"/>
        <v>46.671538591528673</v>
      </c>
      <c r="AL190" s="20">
        <f t="shared" si="165"/>
        <v>405.37002304691242</v>
      </c>
      <c r="AM190" s="59">
        <f t="shared" si="113"/>
        <v>696.96574460330726</v>
      </c>
      <c r="AN190" s="59">
        <f ca="1">AVERAGE(OFFSET($AM$3,0,0,'Données projet'!$E$10+1,1))-AVERAGE(OFFSET($H$3,0,0,'Données projet'!$E$10+1,1))</f>
        <v>273.89085939326111</v>
      </c>
      <c r="AO190" s="59">
        <f t="shared" si="144"/>
        <v>266.46247641705179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4.4220274606366523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4.4220274606366523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69.526105879016782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21.709999999999326</v>
      </c>
      <c r="BE190" s="13">
        <f>BD190*VLOOKUP('Données projet'!$B$11,Paramètres!$A$1:$I$89,3,0)*VLOOKUP('Données projet'!$B$11,Paramètres!$A$1:$I$89,5,0)</f>
        <v>20.659235999999357</v>
      </c>
      <c r="BF190" s="13">
        <f t="shared" si="167"/>
        <v>6.6924790783679047</v>
      </c>
      <c r="BG190" s="20">
        <f t="shared" si="168"/>
        <v>47.637570428156316</v>
      </c>
      <c r="BH190" s="59">
        <f t="shared" si="116"/>
        <v>339.23329198455116</v>
      </c>
      <c r="BI190" s="59">
        <f ca="1">AVERAGE(OFFSET($BH$3,0,0,'Données projet'!$E$11+1,1))-AVERAGE(OFFSET($H$3,0,0,'Données projet'!$E$11+1,1))</f>
        <v>674.33345465979289</v>
      </c>
      <c r="BJ190" s="59">
        <f t="shared" si="146"/>
        <v>206.09542990296671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303.17457185609572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303.17457185609572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69.526105879016782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21.709999999999326</v>
      </c>
      <c r="BZ190" s="13">
        <f>BY190*VLOOKUP('Données projet'!$B$12,Paramètres!$A$1:$I$89,3,0)*VLOOKUP('Données projet'!$B$12,Paramètres!$A$1:$I$89,5,0)</f>
        <v>24.723347999999234</v>
      </c>
      <c r="CA190" s="13">
        <f t="shared" si="170"/>
        <v>7.8433511535672826</v>
      </c>
      <c r="CB190" s="20">
        <f t="shared" si="171"/>
        <v>56.720334359128351</v>
      </c>
      <c r="CC190" s="59">
        <f t="shared" si="119"/>
        <v>348.31605591552318</v>
      </c>
      <c r="CD190" s="59">
        <f ca="1">AVERAGE(OFFSET($CC$3,0,0,'Données projet'!$E$12+1,1))-AVERAGE(OFFSET($H$3,0,0,'Données projet'!$E$12+1,1))</f>
        <v>792.99561449396947</v>
      </c>
      <c r="CE190" s="59">
        <f t="shared" si="148"/>
        <v>236.67982295656702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362.81547123762272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362.81547123762272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69.526105879016782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21.709999999999326</v>
      </c>
      <c r="CU190" s="17">
        <f>CT190*VLOOKUP('Données projet'!$B$13,Paramètres!$A$1:$I$89,3,0)*VLOOKUP('Données projet'!$B$13,Paramètres!$A$1:$I$89,5,0)</f>
        <v>23.707319999999264</v>
      </c>
      <c r="CV190" s="13">
        <f t="shared" si="173"/>
        <v>7.5578489536731341</v>
      </c>
      <c r="CW190" s="20">
        <f t="shared" si="174"/>
        <v>54.453502594312759</v>
      </c>
      <c r="CX190" s="59">
        <f t="shared" si="122"/>
        <v>346.04922415070757</v>
      </c>
      <c r="CY190" s="59">
        <f ca="1">AVERAGE(OFFSET($CX$3,0,0,'Données projet'!$E$13+1,1))-AVERAGE(OFFSET($H$3,0,0,'Données projet'!$E$13+1,1))</f>
        <v>763.36868301262712</v>
      </c>
      <c r="CZ190" s="59">
        <f t="shared" si="150"/>
        <v>229.04531240965548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347.90524639224105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347.90524639224105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69.526105879016782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259.99999999999983</v>
      </c>
      <c r="DP190" s="17">
        <f>DO190*VLOOKUP('Données projet'!$B$14,Paramètres!$A$1:$I$89,3,0)*VLOOKUP('Données projet'!$B$14,Paramètres!$A$1:$I$89,5,0)</f>
        <v>227.13599999999985</v>
      </c>
      <c r="DQ190" s="13">
        <f t="shared" si="176"/>
        <v>55.662966886685133</v>
      </c>
      <c r="DR190" s="20">
        <f t="shared" si="177"/>
        <v>492.5415339943097</v>
      </c>
      <c r="DS190" s="59">
        <f t="shared" si="125"/>
        <v>784.13725555070459</v>
      </c>
      <c r="DT190" s="59">
        <f ca="1">AVERAGE(OFFSET($DS$3,0,0,'Données projet'!$E$14+1,1))-AVERAGE(OFFSET($H$3,0,0,'Données projet'!$E$14+1,1))</f>
        <v>396.6970447595329</v>
      </c>
      <c r="DU190" s="59">
        <f t="shared" si="152"/>
        <v>369.61271293069467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11.422785188089208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11.422785188089208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69.526105879016782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243</v>
      </c>
      <c r="EK190" s="17">
        <f>EJ190*VLOOKUP('Données projet'!$B$15,Paramètres!$A$1:$I$89,3,0)*VLOOKUP('Données projet'!$B$15,Paramètres!$A$1:$I$89,5,0)</f>
        <v>253.98360000000002</v>
      </c>
      <c r="EL190" s="13">
        <f t="shared" si="179"/>
        <v>61.438182405444294</v>
      </c>
      <c r="EM190" s="20">
        <f t="shared" si="180"/>
        <v>549.35960435614891</v>
      </c>
      <c r="EN190" s="59">
        <f t="shared" si="128"/>
        <v>840.95532591254369</v>
      </c>
      <c r="EO190" s="59">
        <f ca="1">AVERAGE(OFFSET($EN$3,0,0,'Données projet'!$E$15+1,1))-AVERAGE(OFFSET($H$3,0,0,'Données projet'!$E$15+1,1))</f>
        <v>431.09356354216391</v>
      </c>
      <c r="EP190" s="59">
        <f t="shared" si="154"/>
        <v>386.91437941921049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11.991555095727106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11.991555095727106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69.526105879016782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20.879999999999939</v>
      </c>
      <c r="FF190" s="17">
        <f>FE190*VLOOKUP('Données projet'!$B$16,Paramètres!$A$1:$I$89,3,0)*VLOOKUP('Données projet'!$B$16,Paramètres!$A$1:$I$89,5,0)</f>
        <v>14.006303999999959</v>
      </c>
      <c r="FG190" s="13">
        <f t="shared" si="182"/>
        <v>4.7472658384215451</v>
      </c>
      <c r="FH190" s="20">
        <f t="shared" si="183"/>
        <v>32.662467468584119</v>
      </c>
      <c r="FI190" s="59">
        <f t="shared" si="131"/>
        <v>324.25818902497895</v>
      </c>
      <c r="FJ190" s="59">
        <f ca="1">AVERAGE(OFFSET($FI$3,0,0,'Données projet'!$E$16+1,1))-AVERAGE(OFFSET($H$3,0,0,'Données projet'!$E$16+1,1))</f>
        <v>552.1327469597087</v>
      </c>
      <c r="FK190" s="59">
        <f t="shared" si="156"/>
        <v>208.33496548935977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186.59053528890573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186.59053528890573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69.526105879016782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4.7800000000008822</v>
      </c>
      <c r="GA190" s="17">
        <f>FZ190*VLOOKUP('Données projet'!$B$17,Paramètres!$A$1:$I$89,3,0)*VLOOKUP('Données projet'!$B$17,Paramètres!$A$1:$I$89,5,0)</f>
        <v>2.2370400000004129</v>
      </c>
      <c r="GB190" s="13">
        <f t="shared" si="185"/>
        <v>0.9386934556823372</v>
      </c>
      <c r="GC190" s="20">
        <f t="shared" si="186"/>
        <v>5.5310691019807896</v>
      </c>
      <c r="GD190" s="59">
        <f t="shared" si="134"/>
        <v>297.12679065837563</v>
      </c>
      <c r="GE190" s="59">
        <f ca="1">AVERAGE(OFFSET($GD$3,0,0,'Données projet'!$E$17+1,1))-AVERAGE(OFFSET($H$3,0,0,'Données projet'!$E$17+1,1))</f>
        <v>337.47103484642059</v>
      </c>
      <c r="GF190" s="59">
        <f t="shared" si="158"/>
        <v>252.98767501756402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59.773489208432927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59.773489208432927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69.526105879016782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2.5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9.1666666666666661</v>
      </c>
      <c r="H191" s="66">
        <f t="shared" si="110"/>
        <v>220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69.534326882547305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369.00000000000011</v>
      </c>
      <c r="O191" s="13">
        <f>N191*VLOOKUP('Données projet'!$B$9,Paramètres!$A$1:$I$89,3,0)*VLOOKUP('Données projet'!$B$9,Paramètres!$A$1:$I$89,5,0)</f>
        <v>333.87120000000004</v>
      </c>
      <c r="P191" s="13">
        <f t="shared" si="141"/>
        <v>78.232360111376309</v>
      </c>
      <c r="Q191" s="20">
        <f t="shared" si="162"/>
        <v>717.74703386064709</v>
      </c>
      <c r="R191" s="59">
        <f t="shared" si="109"/>
        <v>1009.3728990966539</v>
      </c>
      <c r="S191" s="59">
        <f ca="1">AVERAGE(OFFSET($R$3,0,0,'Données projet'!$E$9+1,1))-AVERAGE(OFFSET($H$3,0,0,'Données projet'!$E$9+1,1))</f>
        <v>441.35963046694803</v>
      </c>
      <c r="T191" s="59">
        <f t="shared" si="142"/>
        <v>620.99339242993983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0.46258169535983285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0.46258169535983285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69.534326882547305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213.00000000000003</v>
      </c>
      <c r="AJ191" s="13">
        <f>AI191*VLOOKUP('Données projet'!$B$10,Paramètres!$A$1:$I$89,3,0)*VLOOKUP('Données projet'!$B$10,Paramètres!$A$1:$I$89,5,0)</f>
        <v>186.07680000000005</v>
      </c>
      <c r="AK191" s="13">
        <f t="shared" si="164"/>
        <v>46.671538591528673</v>
      </c>
      <c r="AL191" s="20">
        <f t="shared" si="165"/>
        <v>405.37002304691242</v>
      </c>
      <c r="AM191" s="59">
        <f t="shared" si="113"/>
        <v>696.99588828291917</v>
      </c>
      <c r="AN191" s="59">
        <f ca="1">AVERAGE(OFFSET($AM$3,0,0,'Données projet'!$E$10+1,1))-AVERAGE(OFFSET($H$3,0,0,'Données projet'!$E$10+1,1))</f>
        <v>273.89085939326111</v>
      </c>
      <c r="AO191" s="59">
        <f t="shared" si="144"/>
        <v>266.46247641705179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4.335314199303995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4.335314199303995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69.534326882547305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21.709999999999326</v>
      </c>
      <c r="BE191" s="13">
        <f>BD191*VLOOKUP('Données projet'!$B$11,Paramètres!$A$1:$I$89,3,0)*VLOOKUP('Données projet'!$B$11,Paramètres!$A$1:$I$89,5,0)</f>
        <v>20.659235999999357</v>
      </c>
      <c r="BF191" s="13">
        <f t="shared" si="167"/>
        <v>6.6924790783679047</v>
      </c>
      <c r="BG191" s="20">
        <f t="shared" si="168"/>
        <v>47.637570428156316</v>
      </c>
      <c r="BH191" s="59">
        <f t="shared" si="116"/>
        <v>339.26343566416313</v>
      </c>
      <c r="BI191" s="59">
        <f ca="1">AVERAGE(OFFSET($BH$3,0,0,'Données projet'!$E$11+1,1))-AVERAGE(OFFSET($H$3,0,0,'Données projet'!$E$11+1,1))</f>
        <v>674.33345465979289</v>
      </c>
      <c r="BJ191" s="59">
        <f t="shared" si="146"/>
        <v>206.09542990296671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297.22950342022739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297.22950342022739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69.534326882547305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21.709999999999326</v>
      </c>
      <c r="BZ191" s="13">
        <f>BY191*VLOOKUP('Données projet'!$B$12,Paramètres!$A$1:$I$89,3,0)*VLOOKUP('Données projet'!$B$12,Paramètres!$A$1:$I$89,5,0)</f>
        <v>24.723347999999234</v>
      </c>
      <c r="CA191" s="13">
        <f t="shared" si="170"/>
        <v>7.8433511535672826</v>
      </c>
      <c r="CB191" s="20">
        <f t="shared" si="171"/>
        <v>56.720334359128351</v>
      </c>
      <c r="CC191" s="59">
        <f t="shared" si="119"/>
        <v>348.34619959513515</v>
      </c>
      <c r="CD191" s="59">
        <f ca="1">AVERAGE(OFFSET($CC$3,0,0,'Données projet'!$E$12+1,1))-AVERAGE(OFFSET($H$3,0,0,'Données projet'!$E$12+1,1))</f>
        <v>792.99561449396947</v>
      </c>
      <c r="CE191" s="59">
        <f t="shared" si="148"/>
        <v>236.67982295656702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355.70088114223927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355.70088114223927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69.534326882547305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21.709999999999326</v>
      </c>
      <c r="CU191" s="17">
        <f>CT191*VLOOKUP('Données projet'!$B$13,Paramètres!$A$1:$I$89,3,0)*VLOOKUP('Données projet'!$B$13,Paramètres!$A$1:$I$89,5,0)</f>
        <v>23.707319999999264</v>
      </c>
      <c r="CV191" s="13">
        <f t="shared" si="173"/>
        <v>7.5578489536731341</v>
      </c>
      <c r="CW191" s="20">
        <f t="shared" si="174"/>
        <v>54.453502594312759</v>
      </c>
      <c r="CX191" s="59">
        <f t="shared" si="122"/>
        <v>346.07936783031954</v>
      </c>
      <c r="CY191" s="59">
        <f ca="1">AVERAGE(OFFSET($CX$3,0,0,'Données projet'!$E$13+1,1))-AVERAGE(OFFSET($H$3,0,0,'Données projet'!$E$13+1,1))</f>
        <v>763.36868301262712</v>
      </c>
      <c r="CZ191" s="59">
        <f t="shared" si="150"/>
        <v>229.04531240965548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341.08303671173638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341.08303671173638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69.534326882547305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259.99999999999983</v>
      </c>
      <c r="DP191" s="17">
        <f>DO191*VLOOKUP('Données projet'!$B$14,Paramètres!$A$1:$I$89,3,0)*VLOOKUP('Données projet'!$B$14,Paramètres!$A$1:$I$89,5,0)</f>
        <v>227.13599999999985</v>
      </c>
      <c r="DQ191" s="13">
        <f t="shared" si="176"/>
        <v>55.662966886685133</v>
      </c>
      <c r="DR191" s="20">
        <f t="shared" si="177"/>
        <v>492.5415339943097</v>
      </c>
      <c r="DS191" s="59">
        <f t="shared" si="125"/>
        <v>784.16739923031651</v>
      </c>
      <c r="DT191" s="59">
        <f ca="1">AVERAGE(OFFSET($DS$3,0,0,'Données projet'!$E$14+1,1))-AVERAGE(OFFSET($H$3,0,0,'Données projet'!$E$14+1,1))</f>
        <v>396.6970447595329</v>
      </c>
      <c r="DU191" s="59">
        <f t="shared" si="152"/>
        <v>369.61271293069467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11.198791337761788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11.198791337761788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69.534326882547305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243</v>
      </c>
      <c r="EK191" s="17">
        <f>EJ191*VLOOKUP('Données projet'!$B$15,Paramètres!$A$1:$I$89,3,0)*VLOOKUP('Données projet'!$B$15,Paramètres!$A$1:$I$89,5,0)</f>
        <v>253.98360000000002</v>
      </c>
      <c r="EL191" s="13">
        <f t="shared" si="179"/>
        <v>61.438182405444294</v>
      </c>
      <c r="EM191" s="20">
        <f t="shared" si="180"/>
        <v>549.35960435614891</v>
      </c>
      <c r="EN191" s="59">
        <f t="shared" si="128"/>
        <v>840.98546959215571</v>
      </c>
      <c r="EO191" s="59">
        <f ca="1">AVERAGE(OFFSET($EN$3,0,0,'Données projet'!$E$15+1,1))-AVERAGE(OFFSET($H$3,0,0,'Données projet'!$E$15+1,1))</f>
        <v>431.09356354216391</v>
      </c>
      <c r="EP191" s="59">
        <f t="shared" si="154"/>
        <v>386.91437941921049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11.756408014426295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11.756408014426295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69.534326882547305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20.879999999999939</v>
      </c>
      <c r="FF191" s="17">
        <f>FE191*VLOOKUP('Données projet'!$B$16,Paramètres!$A$1:$I$89,3,0)*VLOOKUP('Données projet'!$B$16,Paramètres!$A$1:$I$89,5,0)</f>
        <v>14.006303999999959</v>
      </c>
      <c r="FG191" s="13">
        <f t="shared" si="182"/>
        <v>4.7472658384215451</v>
      </c>
      <c r="FH191" s="20">
        <f t="shared" si="183"/>
        <v>32.662467468584119</v>
      </c>
      <c r="FI191" s="59">
        <f t="shared" si="131"/>
        <v>324.28833270459091</v>
      </c>
      <c r="FJ191" s="59">
        <f ca="1">AVERAGE(OFFSET($FI$3,0,0,'Données projet'!$E$16+1,1))-AVERAGE(OFFSET($H$3,0,0,'Données projet'!$E$16+1,1))</f>
        <v>552.1327469597087</v>
      </c>
      <c r="FK191" s="59">
        <f t="shared" si="156"/>
        <v>208.33496548935977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182.93160870087911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182.93160870087911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69.534326882547305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4.7800000000008822</v>
      </c>
      <c r="GA191" s="17">
        <f>FZ191*VLOOKUP('Données projet'!$B$17,Paramètres!$A$1:$I$89,3,0)*VLOOKUP('Données projet'!$B$17,Paramètres!$A$1:$I$89,5,0)</f>
        <v>2.2370400000004129</v>
      </c>
      <c r="GB191" s="13">
        <f t="shared" si="185"/>
        <v>0.9386934556823372</v>
      </c>
      <c r="GC191" s="20">
        <f t="shared" si="186"/>
        <v>5.5310691019807896</v>
      </c>
      <c r="GD191" s="59">
        <f t="shared" si="134"/>
        <v>297.15693433798759</v>
      </c>
      <c r="GE191" s="59">
        <f ca="1">AVERAGE(OFFSET($GD$3,0,0,'Données projet'!$E$17+1,1))-AVERAGE(OFFSET($H$3,0,0,'Données projet'!$E$17+1,1))</f>
        <v>337.47103484642059</v>
      </c>
      <c r="GF191" s="59">
        <f t="shared" si="158"/>
        <v>252.98767501756402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58.601367543284027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58.601367543284027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69.534326882547305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2.5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9.1666666666666661</v>
      </c>
      <c r="H192" s="66">
        <f t="shared" si="110"/>
        <v>220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69.542405270045975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369.00000000000011</v>
      </c>
      <c r="O192" s="13">
        <f>N192*VLOOKUP('Données projet'!$B$9,Paramètres!$A$1:$I$89,3,0)*VLOOKUP('Données projet'!$B$9,Paramètres!$A$1:$I$89,5,0)</f>
        <v>333.87120000000004</v>
      </c>
      <c r="P192" s="13">
        <f t="shared" si="141"/>
        <v>78.232360111376309</v>
      </c>
      <c r="Q192" s="20">
        <f t="shared" si="162"/>
        <v>717.74703386064709</v>
      </c>
      <c r="R192" s="59">
        <f t="shared" si="109"/>
        <v>1009.4025198508157</v>
      </c>
      <c r="S192" s="59">
        <f ca="1">AVERAGE(OFFSET($R$3,0,0,'Données projet'!$E$9+1,1))-AVERAGE(OFFSET($H$3,0,0,'Données projet'!$E$9+1,1))</f>
        <v>441.35963046694803</v>
      </c>
      <c r="T192" s="59">
        <f t="shared" si="142"/>
        <v>620.99339242993983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0.45351075046080097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0.45351075046080097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69.542405270045975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213.00000000000003</v>
      </c>
      <c r="AJ192" s="13">
        <f>AI192*VLOOKUP('Données projet'!$B$10,Paramètres!$A$1:$I$89,3,0)*VLOOKUP('Données projet'!$B$10,Paramètres!$A$1:$I$89,5,0)</f>
        <v>186.07680000000005</v>
      </c>
      <c r="AK192" s="13">
        <f t="shared" si="164"/>
        <v>46.671538591528673</v>
      </c>
      <c r="AL192" s="20">
        <f t="shared" si="165"/>
        <v>405.37002304691242</v>
      </c>
      <c r="AM192" s="59">
        <f t="shared" si="113"/>
        <v>697.02550903708106</v>
      </c>
      <c r="AN192" s="59">
        <f ca="1">AVERAGE(OFFSET($AM$3,0,0,'Données projet'!$E$10+1,1))-AVERAGE(OFFSET($H$3,0,0,'Données projet'!$E$10+1,1))</f>
        <v>273.89085939326111</v>
      </c>
      <c r="AO192" s="59">
        <f t="shared" si="144"/>
        <v>266.46247641705179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4.2503013321362042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4.2503013321362042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69.542405270045975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21.709999999999326</v>
      </c>
      <c r="BE192" s="13">
        <f>BD192*VLOOKUP('Données projet'!$B$11,Paramètres!$A$1:$I$89,3,0)*VLOOKUP('Données projet'!$B$11,Paramètres!$A$1:$I$89,5,0)</f>
        <v>20.659235999999357</v>
      </c>
      <c r="BF192" s="13">
        <f t="shared" si="167"/>
        <v>6.6924790783679047</v>
      </c>
      <c r="BG192" s="20">
        <f t="shared" si="168"/>
        <v>47.637570428156316</v>
      </c>
      <c r="BH192" s="59">
        <f t="shared" si="116"/>
        <v>339.29305641832491</v>
      </c>
      <c r="BI192" s="59">
        <f ca="1">AVERAGE(OFFSET($BH$3,0,0,'Données projet'!$E$11+1,1))-AVERAGE(OFFSET($H$3,0,0,'Données projet'!$E$11+1,1))</f>
        <v>674.33345465979289</v>
      </c>
      <c r="BJ192" s="59">
        <f t="shared" si="146"/>
        <v>206.09542990296671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291.40101415025271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291.40101415025271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69.542405270045975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21.709999999999326</v>
      </c>
      <c r="BZ192" s="13">
        <f>BY192*VLOOKUP('Données projet'!$B$12,Paramètres!$A$1:$I$89,3,0)*VLOOKUP('Données projet'!$B$12,Paramètres!$A$1:$I$89,5,0)</f>
        <v>24.723347999999234</v>
      </c>
      <c r="CA192" s="13">
        <f t="shared" si="170"/>
        <v>7.8433511535672826</v>
      </c>
      <c r="CB192" s="20">
        <f t="shared" si="171"/>
        <v>56.720334359128351</v>
      </c>
      <c r="CC192" s="59">
        <f t="shared" si="119"/>
        <v>348.37582034929693</v>
      </c>
      <c r="CD192" s="59">
        <f ca="1">AVERAGE(OFFSET($CC$3,0,0,'Données projet'!$E$12+1,1))-AVERAGE(OFFSET($H$3,0,0,'Données projet'!$E$12+1,1))</f>
        <v>792.99561449396947</v>
      </c>
      <c r="CE192" s="59">
        <f t="shared" si="148"/>
        <v>236.67982295656702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348.72580381915481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348.72580381915481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69.542405270045975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21.709999999999326</v>
      </c>
      <c r="CU192" s="17">
        <f>CT192*VLOOKUP('Données projet'!$B$13,Paramètres!$A$1:$I$89,3,0)*VLOOKUP('Données projet'!$B$13,Paramètres!$A$1:$I$89,5,0)</f>
        <v>23.707319999999264</v>
      </c>
      <c r="CV192" s="13">
        <f t="shared" si="173"/>
        <v>7.5578489536731341</v>
      </c>
      <c r="CW192" s="20">
        <f t="shared" si="174"/>
        <v>54.453502594312759</v>
      </c>
      <c r="CX192" s="59">
        <f t="shared" si="122"/>
        <v>346.10898858448132</v>
      </c>
      <c r="CY192" s="59">
        <f ca="1">AVERAGE(OFFSET($CX$3,0,0,'Données projet'!$E$13+1,1))-AVERAGE(OFFSET($H$3,0,0,'Données projet'!$E$13+1,1))</f>
        <v>763.36868301262712</v>
      </c>
      <c r="CZ192" s="59">
        <f t="shared" si="150"/>
        <v>229.04531240965548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334.39460640192937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334.39460640192937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69.542405270045975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259.99999999999983</v>
      </c>
      <c r="DP192" s="17">
        <f>DO192*VLOOKUP('Données projet'!$B$14,Paramètres!$A$1:$I$89,3,0)*VLOOKUP('Données projet'!$B$14,Paramètres!$A$1:$I$89,5,0)</f>
        <v>227.13599999999985</v>
      </c>
      <c r="DQ192" s="13">
        <f t="shared" si="176"/>
        <v>55.662966886685133</v>
      </c>
      <c r="DR192" s="20">
        <f t="shared" si="177"/>
        <v>492.5415339943097</v>
      </c>
      <c r="DS192" s="59">
        <f t="shared" si="125"/>
        <v>784.19701998447829</v>
      </c>
      <c r="DT192" s="59">
        <f ca="1">AVERAGE(OFFSET($DS$3,0,0,'Données projet'!$E$14+1,1))-AVERAGE(OFFSET($H$3,0,0,'Données projet'!$E$14+1,1))</f>
        <v>396.6970447595329</v>
      </c>
      <c r="DU192" s="59">
        <f t="shared" si="152"/>
        <v>369.61271293069467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10.979189870216532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10.979189870216532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69.542405270045975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243</v>
      </c>
      <c r="EK192" s="17">
        <f>EJ192*VLOOKUP('Données projet'!$B$15,Paramètres!$A$1:$I$89,3,0)*VLOOKUP('Données projet'!$B$15,Paramètres!$A$1:$I$89,5,0)</f>
        <v>253.98360000000002</v>
      </c>
      <c r="EL192" s="13">
        <f t="shared" si="179"/>
        <v>61.438182405444294</v>
      </c>
      <c r="EM192" s="20">
        <f t="shared" si="180"/>
        <v>549.35960435614891</v>
      </c>
      <c r="EN192" s="59">
        <f t="shared" si="128"/>
        <v>841.01509034631749</v>
      </c>
      <c r="EO192" s="59">
        <f ca="1">AVERAGE(OFFSET($EN$3,0,0,'Données projet'!$E$15+1,1))-AVERAGE(OFFSET($H$3,0,0,'Données projet'!$E$15+1,1))</f>
        <v>431.09356354216391</v>
      </c>
      <c r="EP192" s="59">
        <f t="shared" si="154"/>
        <v>386.91437941921049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11.525872023964236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11.525872023964236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69.542405270045975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20.879999999999939</v>
      </c>
      <c r="FF192" s="17">
        <f>FE192*VLOOKUP('Données projet'!$B$16,Paramètres!$A$1:$I$89,3,0)*VLOOKUP('Données projet'!$B$16,Paramètres!$A$1:$I$89,5,0)</f>
        <v>14.006303999999959</v>
      </c>
      <c r="FG192" s="13">
        <f t="shared" si="182"/>
        <v>4.7472658384215451</v>
      </c>
      <c r="FH192" s="20">
        <f t="shared" si="183"/>
        <v>32.662467468584119</v>
      </c>
      <c r="FI192" s="59">
        <f t="shared" si="131"/>
        <v>324.3179534587527</v>
      </c>
      <c r="FJ192" s="59">
        <f ca="1">AVERAGE(OFFSET($FI$3,0,0,'Données projet'!$E$16+1,1))-AVERAGE(OFFSET($H$3,0,0,'Données projet'!$E$16+1,1))</f>
        <v>552.1327469597087</v>
      </c>
      <c r="FK192" s="59">
        <f t="shared" si="156"/>
        <v>208.33496548935977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179.34443143151884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179.34443143151884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69.542405270045975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4.7800000000008822</v>
      </c>
      <c r="GA192" s="17">
        <f>FZ192*VLOOKUP('Données projet'!$B$17,Paramètres!$A$1:$I$89,3,0)*VLOOKUP('Données projet'!$B$17,Paramètres!$A$1:$I$89,5,0)</f>
        <v>2.2370400000004129</v>
      </c>
      <c r="GB192" s="13">
        <f t="shared" si="185"/>
        <v>0.9386934556823372</v>
      </c>
      <c r="GC192" s="20">
        <f t="shared" si="186"/>
        <v>5.5310691019807896</v>
      </c>
      <c r="GD192" s="59">
        <f t="shared" si="134"/>
        <v>297.18655509214938</v>
      </c>
      <c r="GE192" s="59">
        <f ca="1">AVERAGE(OFFSET($GD$3,0,0,'Données projet'!$E$17+1,1))-AVERAGE(OFFSET($H$3,0,0,'Données projet'!$E$17+1,1))</f>
        <v>337.47103484642059</v>
      </c>
      <c r="GF192" s="59">
        <f t="shared" si="158"/>
        <v>252.98767501756402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57.452230469065071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57.452230469065071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69.542405270045975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2.5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9.1666666666666661</v>
      </c>
      <c r="H193" s="66">
        <f t="shared" si="110"/>
        <v>220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69.550343515582128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369.00000000000011</v>
      </c>
      <c r="O193" s="13">
        <f>N193*VLOOKUP('Données projet'!$B$9,Paramètres!$A$1:$I$89,3,0)*VLOOKUP('Données projet'!$B$9,Paramètres!$A$1:$I$89,5,0)</f>
        <v>333.87120000000004</v>
      </c>
      <c r="P193" s="13">
        <f t="shared" si="141"/>
        <v>78.232360111376309</v>
      </c>
      <c r="Q193" s="20">
        <f t="shared" si="162"/>
        <v>717.74703386064709</v>
      </c>
      <c r="R193" s="59">
        <f t="shared" si="109"/>
        <v>1009.4316267511149</v>
      </c>
      <c r="S193" s="59">
        <f ca="1">AVERAGE(OFFSET($R$3,0,0,'Données projet'!$E$9+1,1))-AVERAGE(OFFSET($H$3,0,0,'Données projet'!$E$9+1,1))</f>
        <v>441.35963046694803</v>
      </c>
      <c r="T193" s="59">
        <f t="shared" si="142"/>
        <v>620.99339242993983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0.44461768125850903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0.44461768125850903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69.550343515582128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213.00000000000003</v>
      </c>
      <c r="AJ193" s="13">
        <f>AI193*VLOOKUP('Données projet'!$B$10,Paramètres!$A$1:$I$89,3,0)*VLOOKUP('Données projet'!$B$10,Paramètres!$A$1:$I$89,5,0)</f>
        <v>186.07680000000005</v>
      </c>
      <c r="AK193" s="13">
        <f t="shared" si="164"/>
        <v>46.671538591528673</v>
      </c>
      <c r="AL193" s="20">
        <f t="shared" si="165"/>
        <v>405.37002304691242</v>
      </c>
      <c r="AM193" s="59">
        <f t="shared" si="113"/>
        <v>697.05461593738028</v>
      </c>
      <c r="AN193" s="59">
        <f ca="1">AVERAGE(OFFSET($AM$3,0,0,'Données projet'!$E$10+1,1))-AVERAGE(OFFSET($H$3,0,0,'Données projet'!$E$10+1,1))</f>
        <v>273.89085939326111</v>
      </c>
      <c r="AO193" s="59">
        <f t="shared" si="144"/>
        <v>266.46247641705179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4.1669555154408444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4.1669555154408444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69.550343515582128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21.709999999999326</v>
      </c>
      <c r="BE193" s="13">
        <f>BD193*VLOOKUP('Données projet'!$B$11,Paramètres!$A$1:$I$89,3,0)*VLOOKUP('Données projet'!$B$11,Paramètres!$A$1:$I$89,5,0)</f>
        <v>20.659235999999357</v>
      </c>
      <c r="BF193" s="13">
        <f t="shared" si="167"/>
        <v>6.6924790783679047</v>
      </c>
      <c r="BG193" s="20">
        <f t="shared" si="168"/>
        <v>47.637570428156316</v>
      </c>
      <c r="BH193" s="59">
        <f t="shared" si="116"/>
        <v>339.32216331862412</v>
      </c>
      <c r="BI193" s="59">
        <f ca="1">AVERAGE(OFFSET($BH$3,0,0,'Données projet'!$E$11+1,1))-AVERAGE(OFFSET($H$3,0,0,'Données projet'!$E$11+1,1))</f>
        <v>674.33345465979289</v>
      </c>
      <c r="BJ193" s="59">
        <f t="shared" si="146"/>
        <v>206.09542990296671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285.68681799983483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285.68681799983483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69.550343515582128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21.709999999999326</v>
      </c>
      <c r="BZ193" s="13">
        <f>BY193*VLOOKUP('Données projet'!$B$12,Paramètres!$A$1:$I$89,3,0)*VLOOKUP('Données projet'!$B$12,Paramètres!$A$1:$I$89,5,0)</f>
        <v>24.723347999999234</v>
      </c>
      <c r="CA193" s="13">
        <f t="shared" si="170"/>
        <v>7.8433511535672826</v>
      </c>
      <c r="CB193" s="20">
        <f t="shared" si="171"/>
        <v>56.720334359128351</v>
      </c>
      <c r="CC193" s="59">
        <f t="shared" si="119"/>
        <v>348.40492724959614</v>
      </c>
      <c r="CD193" s="59">
        <f ca="1">AVERAGE(OFFSET($CC$3,0,0,'Données projet'!$E$12+1,1))-AVERAGE(OFFSET($H$3,0,0,'Données projet'!$E$12+1,1))</f>
        <v>792.99561449396947</v>
      </c>
      <c r="CE193" s="59">
        <f t="shared" si="148"/>
        <v>236.67982295656702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341.88750350799893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341.88750350799893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69.550343515582128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21.709999999999326</v>
      </c>
      <c r="CU193" s="17">
        <f>CT193*VLOOKUP('Données projet'!$B$13,Paramètres!$A$1:$I$89,3,0)*VLOOKUP('Données projet'!$B$13,Paramètres!$A$1:$I$89,5,0)</f>
        <v>23.707319999999264</v>
      </c>
      <c r="CV193" s="13">
        <f t="shared" si="173"/>
        <v>7.5578489536731341</v>
      </c>
      <c r="CW193" s="20">
        <f t="shared" si="174"/>
        <v>54.453502594312759</v>
      </c>
      <c r="CX193" s="59">
        <f t="shared" si="122"/>
        <v>346.13809548478054</v>
      </c>
      <c r="CY193" s="59">
        <f ca="1">AVERAGE(OFFSET($CX$3,0,0,'Données projet'!$E$13+1,1))-AVERAGE(OFFSET($H$3,0,0,'Données projet'!$E$13+1,1))</f>
        <v>763.36868301262712</v>
      </c>
      <c r="CZ193" s="59">
        <f t="shared" si="150"/>
        <v>229.04531240965548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327.83733213095798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327.83733213095798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69.550343515582128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259.99999999999983</v>
      </c>
      <c r="DP193" s="17">
        <f>DO193*VLOOKUP('Données projet'!$B$14,Paramètres!$A$1:$I$89,3,0)*VLOOKUP('Données projet'!$B$14,Paramètres!$A$1:$I$89,5,0)</f>
        <v>227.13599999999985</v>
      </c>
      <c r="DQ193" s="13">
        <f t="shared" si="176"/>
        <v>55.662966886685133</v>
      </c>
      <c r="DR193" s="20">
        <f t="shared" si="177"/>
        <v>492.5415339943097</v>
      </c>
      <c r="DS193" s="59">
        <f t="shared" si="125"/>
        <v>784.2261268847775</v>
      </c>
      <c r="DT193" s="59">
        <f ca="1">AVERAGE(OFFSET($DS$3,0,0,'Données projet'!$E$14+1,1))-AVERAGE(OFFSET($H$3,0,0,'Données projet'!$E$14+1,1))</f>
        <v>396.6970447595329</v>
      </c>
      <c r="DU193" s="59">
        <f t="shared" si="152"/>
        <v>369.61271293069467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10.763894653506167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10.763894653506167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69.550343515582128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243</v>
      </c>
      <c r="EK193" s="17">
        <f>EJ193*VLOOKUP('Données projet'!$B$15,Paramètres!$A$1:$I$89,3,0)*VLOOKUP('Données projet'!$B$15,Paramètres!$A$1:$I$89,5,0)</f>
        <v>253.98360000000002</v>
      </c>
      <c r="EL193" s="13">
        <f t="shared" si="179"/>
        <v>61.438182405444294</v>
      </c>
      <c r="EM193" s="20">
        <f t="shared" si="180"/>
        <v>549.35960435614891</v>
      </c>
      <c r="EN193" s="59">
        <f t="shared" si="128"/>
        <v>841.0441972466167</v>
      </c>
      <c r="EO193" s="59">
        <f ca="1">AVERAGE(OFFSET($EN$3,0,0,'Données projet'!$E$15+1,1))-AVERAGE(OFFSET($H$3,0,0,'Données projet'!$E$15+1,1))</f>
        <v>431.09356354216391</v>
      </c>
      <c r="EP193" s="59">
        <f t="shared" si="154"/>
        <v>386.91437941921049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11.299856703662069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11.299856703662069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69.550343515582128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20.879999999999939</v>
      </c>
      <c r="FF193" s="17">
        <f>FE193*VLOOKUP('Données projet'!$B$16,Paramètres!$A$1:$I$89,3,0)*VLOOKUP('Données projet'!$B$16,Paramètres!$A$1:$I$89,5,0)</f>
        <v>14.006303999999959</v>
      </c>
      <c r="FG193" s="13">
        <f t="shared" si="182"/>
        <v>4.7472658384215451</v>
      </c>
      <c r="FH193" s="20">
        <f t="shared" si="183"/>
        <v>32.662467468584119</v>
      </c>
      <c r="FI193" s="59">
        <f t="shared" si="131"/>
        <v>324.34706035905191</v>
      </c>
      <c r="FJ193" s="59">
        <f ca="1">AVERAGE(OFFSET($FI$3,0,0,'Données projet'!$E$16+1,1))-AVERAGE(OFFSET($H$3,0,0,'Données projet'!$E$16+1,1))</f>
        <v>552.1327469597087</v>
      </c>
      <c r="FK193" s="59">
        <f t="shared" si="156"/>
        <v>208.33496548935977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175.82759652044862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175.82759652044862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69.550343515582128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4.7800000000008822</v>
      </c>
      <c r="GA193" s="17">
        <f>FZ193*VLOOKUP('Données projet'!$B$17,Paramètres!$A$1:$I$89,3,0)*VLOOKUP('Données projet'!$B$17,Paramètres!$A$1:$I$89,5,0)</f>
        <v>2.2370400000004129</v>
      </c>
      <c r="GB193" s="13">
        <f t="shared" si="185"/>
        <v>0.9386934556823372</v>
      </c>
      <c r="GC193" s="20">
        <f t="shared" si="186"/>
        <v>5.5310691019807896</v>
      </c>
      <c r="GD193" s="59">
        <f t="shared" si="134"/>
        <v>297.21566199244859</v>
      </c>
      <c r="GE193" s="59">
        <f ca="1">AVERAGE(OFFSET($GD$3,0,0,'Données projet'!$E$17+1,1))-AVERAGE(OFFSET($H$3,0,0,'Données projet'!$E$17+1,1))</f>
        <v>337.47103484642059</v>
      </c>
      <c r="GF193" s="59">
        <f t="shared" si="158"/>
        <v>252.98767501756402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56.325627271967143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56.325627271967143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69.550343515582128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2.5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9.1666666666666661</v>
      </c>
      <c r="H194" s="66">
        <f t="shared" si="110"/>
        <v>220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69.558144050305486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369.00000000000011</v>
      </c>
      <c r="O194" s="13">
        <f>N194*VLOOKUP('Données projet'!$B$9,Paramètres!$A$1:$I$89,3,0)*VLOOKUP('Données projet'!$B$9,Paramètres!$A$1:$I$89,5,0)</f>
        <v>333.87120000000004</v>
      </c>
      <c r="P194" s="13">
        <f t="shared" si="141"/>
        <v>78.232360111376309</v>
      </c>
      <c r="Q194" s="20">
        <f t="shared" si="162"/>
        <v>717.74703386064709</v>
      </c>
      <c r="R194" s="59">
        <f t="shared" si="109"/>
        <v>1009.4602287117673</v>
      </c>
      <c r="S194" s="59">
        <f ca="1">AVERAGE(OFFSET($R$3,0,0,'Données projet'!$E$9+1,1))-AVERAGE(OFFSET($H$3,0,0,'Données projet'!$E$9+1,1))</f>
        <v>441.35963046694803</v>
      </c>
      <c r="T194" s="59">
        <f t="shared" si="142"/>
        <v>620.99339242993983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0.43589899971903745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0.43589899971903745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69.558144050305486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213.00000000000003</v>
      </c>
      <c r="AJ194" s="13">
        <f>AI194*VLOOKUP('Données projet'!$B$10,Paramètres!$A$1:$I$89,3,0)*VLOOKUP('Données projet'!$B$10,Paramètres!$A$1:$I$89,5,0)</f>
        <v>186.07680000000005</v>
      </c>
      <c r="AK194" s="13">
        <f t="shared" si="164"/>
        <v>46.671538591528673</v>
      </c>
      <c r="AL194" s="20">
        <f t="shared" si="165"/>
        <v>405.37002304691242</v>
      </c>
      <c r="AM194" s="59">
        <f t="shared" si="113"/>
        <v>697.08321789803256</v>
      </c>
      <c r="AN194" s="59">
        <f ca="1">AVERAGE(OFFSET($AM$3,0,0,'Données projet'!$E$10+1,1))-AVERAGE(OFFSET($H$3,0,0,'Données projet'!$E$10+1,1))</f>
        <v>273.89085939326111</v>
      </c>
      <c r="AO194" s="59">
        <f t="shared" si="144"/>
        <v>266.46247641705179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4.0852440593749524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4.0852440593749524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69.558144050305486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21.709999999999326</v>
      </c>
      <c r="BE194" s="13">
        <f>BD194*VLOOKUP('Données projet'!$B$11,Paramètres!$A$1:$I$89,3,0)*VLOOKUP('Données projet'!$B$11,Paramètres!$A$1:$I$89,5,0)</f>
        <v>20.659235999999357</v>
      </c>
      <c r="BF194" s="13">
        <f t="shared" si="167"/>
        <v>6.6924790783679047</v>
      </c>
      <c r="BG194" s="20">
        <f t="shared" si="168"/>
        <v>47.637570428156316</v>
      </c>
      <c r="BH194" s="59">
        <f t="shared" si="116"/>
        <v>339.35076527927646</v>
      </c>
      <c r="BI194" s="59">
        <f ca="1">AVERAGE(OFFSET($BH$3,0,0,'Données projet'!$E$11+1,1))-AVERAGE(OFFSET($H$3,0,0,'Données projet'!$E$11+1,1))</f>
        <v>674.33345465979289</v>
      </c>
      <c r="BJ194" s="59">
        <f t="shared" si="146"/>
        <v>206.09542990296671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280.0846737506111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280.0846737506111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69.558144050305486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21.709999999999326</v>
      </c>
      <c r="BZ194" s="13">
        <f>BY194*VLOOKUP('Données projet'!$B$12,Paramètres!$A$1:$I$89,3,0)*VLOOKUP('Données projet'!$B$12,Paramètres!$A$1:$I$89,5,0)</f>
        <v>24.723347999999234</v>
      </c>
      <c r="CA194" s="13">
        <f t="shared" si="170"/>
        <v>7.8433511535672826</v>
      </c>
      <c r="CB194" s="20">
        <f t="shared" si="171"/>
        <v>56.720334359128351</v>
      </c>
      <c r="CC194" s="59">
        <f t="shared" si="119"/>
        <v>348.43352921024848</v>
      </c>
      <c r="CD194" s="59">
        <f ca="1">AVERAGE(OFFSET($CC$3,0,0,'Données projet'!$E$12+1,1))-AVERAGE(OFFSET($H$3,0,0,'Données projet'!$E$12+1,1))</f>
        <v>792.99561449396947</v>
      </c>
      <c r="CE194" s="59">
        <f t="shared" si="148"/>
        <v>236.67982295656702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335.18329809499352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335.18329809499352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69.558144050305486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21.709999999999326</v>
      </c>
      <c r="CU194" s="17">
        <f>CT194*VLOOKUP('Données projet'!$B$13,Paramètres!$A$1:$I$89,3,0)*VLOOKUP('Données projet'!$B$13,Paramètres!$A$1:$I$89,5,0)</f>
        <v>23.707319999999264</v>
      </c>
      <c r="CV194" s="13">
        <f t="shared" si="173"/>
        <v>7.5578489536731341</v>
      </c>
      <c r="CW194" s="20">
        <f t="shared" si="174"/>
        <v>54.453502594312759</v>
      </c>
      <c r="CX194" s="59">
        <f t="shared" si="122"/>
        <v>346.16669744543287</v>
      </c>
      <c r="CY194" s="59">
        <f ca="1">AVERAGE(OFFSET($CX$3,0,0,'Données projet'!$E$13+1,1))-AVERAGE(OFFSET($H$3,0,0,'Données projet'!$E$13+1,1))</f>
        <v>763.36868301262712</v>
      </c>
      <c r="CZ194" s="59">
        <f t="shared" si="150"/>
        <v>229.04531240965548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321.40864200889797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321.40864200889797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69.558144050305486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259.99999999999983</v>
      </c>
      <c r="DP194" s="17">
        <f>DO194*VLOOKUP('Données projet'!$B$14,Paramètres!$A$1:$I$89,3,0)*VLOOKUP('Données projet'!$B$14,Paramètres!$A$1:$I$89,5,0)</f>
        <v>227.13599999999985</v>
      </c>
      <c r="DQ194" s="13">
        <f t="shared" si="176"/>
        <v>55.662966886685133</v>
      </c>
      <c r="DR194" s="20">
        <f t="shared" si="177"/>
        <v>492.5415339943097</v>
      </c>
      <c r="DS194" s="59">
        <f t="shared" si="125"/>
        <v>784.25472884542978</v>
      </c>
      <c r="DT194" s="59">
        <f ca="1">AVERAGE(OFFSET($DS$3,0,0,'Données projet'!$E$14+1,1))-AVERAGE(OFFSET($H$3,0,0,'Données projet'!$E$14+1,1))</f>
        <v>396.6970447595329</v>
      </c>
      <c r="DU194" s="59">
        <f t="shared" si="152"/>
        <v>369.61271293069467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10.552821244678377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10.552821244678377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69.558144050305486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243</v>
      </c>
      <c r="EK194" s="17">
        <f>EJ194*VLOOKUP('Données projet'!$B$15,Paramètres!$A$1:$I$89,3,0)*VLOOKUP('Données projet'!$B$15,Paramètres!$A$1:$I$89,5,0)</f>
        <v>253.98360000000002</v>
      </c>
      <c r="EL194" s="13">
        <f t="shared" si="179"/>
        <v>61.438182405444294</v>
      </c>
      <c r="EM194" s="20">
        <f t="shared" si="180"/>
        <v>549.35960435614891</v>
      </c>
      <c r="EN194" s="59">
        <f t="shared" si="128"/>
        <v>841.0727992072691</v>
      </c>
      <c r="EO194" s="59">
        <f ca="1">AVERAGE(OFFSET($EN$3,0,0,'Données projet'!$E$15+1,1))-AVERAGE(OFFSET($H$3,0,0,'Données projet'!$E$15+1,1))</f>
        <v>431.09356354216391</v>
      </c>
      <c r="EP194" s="59">
        <f t="shared" si="154"/>
        <v>386.91437941921049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11.078273405935294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11.078273405935294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69.558144050305486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20.879999999999939</v>
      </c>
      <c r="FF194" s="17">
        <f>FE194*VLOOKUP('Données projet'!$B$16,Paramètres!$A$1:$I$89,3,0)*VLOOKUP('Données projet'!$B$16,Paramètres!$A$1:$I$89,5,0)</f>
        <v>14.006303999999959</v>
      </c>
      <c r="FG194" s="13">
        <f t="shared" si="182"/>
        <v>4.7472658384215451</v>
      </c>
      <c r="FH194" s="20">
        <f t="shared" si="183"/>
        <v>32.662467468584119</v>
      </c>
      <c r="FI194" s="59">
        <f t="shared" si="131"/>
        <v>324.37566231970425</v>
      </c>
      <c r="FJ194" s="59">
        <f ca="1">AVERAGE(OFFSET($FI$3,0,0,'Données projet'!$E$16+1,1))-AVERAGE(OFFSET($H$3,0,0,'Données projet'!$E$16+1,1))</f>
        <v>552.1327469597087</v>
      </c>
      <c r="FK194" s="59">
        <f t="shared" si="156"/>
        <v>208.33496548935977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172.37972459692702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172.37972459692702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69.558144050305486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4.7800000000008822</v>
      </c>
      <c r="GA194" s="17">
        <f>FZ194*VLOOKUP('Données projet'!$B$17,Paramètres!$A$1:$I$89,3,0)*VLOOKUP('Données projet'!$B$17,Paramètres!$A$1:$I$89,5,0)</f>
        <v>2.2370400000004129</v>
      </c>
      <c r="GB194" s="13">
        <f t="shared" si="185"/>
        <v>0.9386934556823372</v>
      </c>
      <c r="GC194" s="20">
        <f t="shared" si="186"/>
        <v>5.5310691019807896</v>
      </c>
      <c r="GD194" s="59">
        <f t="shared" si="134"/>
        <v>297.24426395310093</v>
      </c>
      <c r="GE194" s="59">
        <f ca="1">AVERAGE(OFFSET($GD$3,0,0,'Données projet'!$E$17+1,1))-AVERAGE(OFFSET($H$3,0,0,'Données projet'!$E$17+1,1))</f>
        <v>337.47103484642059</v>
      </c>
      <c r="GF194" s="59">
        <f t="shared" si="158"/>
        <v>252.98767501756402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55.221116076404208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55.221116076404208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69.558144050305486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2.5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9.1666666666666661</v>
      </c>
      <c r="H195" s="66">
        <f t="shared" si="110"/>
        <v>220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69.565809263190772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369.00000000000011</v>
      </c>
      <c r="O195" s="13">
        <f>N195*VLOOKUP('Données projet'!$B$9,Paramètres!$A$1:$I$89,3,0)*VLOOKUP('Données projet'!$B$9,Paramètres!$A$1:$I$89,5,0)</f>
        <v>333.87120000000004</v>
      </c>
      <c r="P195" s="13">
        <f t="shared" si="141"/>
        <v>78.232360111376309</v>
      </c>
      <c r="Q195" s="20">
        <f t="shared" si="162"/>
        <v>717.74703386064709</v>
      </c>
      <c r="R195" s="59">
        <f t="shared" ref="R195:R203" si="191">Q195+(I195+J195)*44/12</f>
        <v>1009.4883344923467</v>
      </c>
      <c r="S195" s="59">
        <f ca="1">AVERAGE(OFFSET($R$3,0,0,'Données projet'!$E$9+1,1))-AVERAGE(OFFSET($H$3,0,0,'Données projet'!$E$9+1,1))</f>
        <v>441.35963046694803</v>
      </c>
      <c r="T195" s="59">
        <f t="shared" si="142"/>
        <v>620.99339242993983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0.42735128620668428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0.42735128620668428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69.565809263190772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213.00000000000003</v>
      </c>
      <c r="AJ195" s="13">
        <f>AI195*VLOOKUP('Données projet'!$B$10,Paramètres!$A$1:$I$89,3,0)*VLOOKUP('Données projet'!$B$10,Paramètres!$A$1:$I$89,5,0)</f>
        <v>186.07680000000005</v>
      </c>
      <c r="AK195" s="13">
        <f t="shared" si="164"/>
        <v>46.671538591528673</v>
      </c>
      <c r="AL195" s="20">
        <f t="shared" si="165"/>
        <v>405.37002304691242</v>
      </c>
      <c r="AM195" s="59">
        <f t="shared" si="113"/>
        <v>697.11132367861194</v>
      </c>
      <c r="AN195" s="59">
        <f ca="1">AVERAGE(OFFSET($AM$3,0,0,'Données projet'!$E$10+1,1))-AVERAGE(OFFSET($H$3,0,0,'Données projet'!$E$10+1,1))</f>
        <v>273.89085939326111</v>
      </c>
      <c r="AO195" s="59">
        <f t="shared" si="144"/>
        <v>266.46247641705179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4.0051349151234454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4.0051349151234454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69.565809263190772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21.709999999999326</v>
      </c>
      <c r="BE195" s="13">
        <f>BD195*VLOOKUP('Données projet'!$B$11,Paramètres!$A$1:$I$89,3,0)*VLOOKUP('Données projet'!$B$11,Paramètres!$A$1:$I$89,5,0)</f>
        <v>20.659235999999357</v>
      </c>
      <c r="BF195" s="13">
        <f t="shared" si="167"/>
        <v>6.6924790783679047</v>
      </c>
      <c r="BG195" s="20">
        <f t="shared" si="168"/>
        <v>47.637570428156316</v>
      </c>
      <c r="BH195" s="59">
        <f t="shared" si="116"/>
        <v>339.37887105985584</v>
      </c>
      <c r="BI195" s="59">
        <f ca="1">AVERAGE(OFFSET($BH$3,0,0,'Données projet'!$E$11+1,1))-AVERAGE(OFFSET($H$3,0,0,'Données projet'!$E$11+1,1))</f>
        <v>674.33345465979289</v>
      </c>
      <c r="BJ195" s="59">
        <f t="shared" si="146"/>
        <v>206.09542990296671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274.59238413314409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274.59238413314409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69.565809263190772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21.709999999999326</v>
      </c>
      <c r="BZ195" s="13">
        <f>BY195*VLOOKUP('Données projet'!$B$12,Paramètres!$A$1:$I$89,3,0)*VLOOKUP('Données projet'!$B$12,Paramètres!$A$1:$I$89,5,0)</f>
        <v>24.723347999999234</v>
      </c>
      <c r="CA195" s="13">
        <f t="shared" si="170"/>
        <v>7.8433511535672826</v>
      </c>
      <c r="CB195" s="20">
        <f t="shared" si="171"/>
        <v>56.720334359128351</v>
      </c>
      <c r="CC195" s="59">
        <f t="shared" si="119"/>
        <v>348.46163499082786</v>
      </c>
      <c r="CD195" s="59">
        <f ca="1">AVERAGE(OFFSET($CC$3,0,0,'Données projet'!$E$12+1,1))-AVERAGE(OFFSET($H$3,0,0,'Données projet'!$E$12+1,1))</f>
        <v>792.99561449396947</v>
      </c>
      <c r="CE195" s="59">
        <f t="shared" si="148"/>
        <v>236.67982295656702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328.61055806097562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328.61055806097562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69.565809263190772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21.709999999999326</v>
      </c>
      <c r="CU195" s="17">
        <f>CT195*VLOOKUP('Données projet'!$B$13,Paramètres!$A$1:$I$89,3,0)*VLOOKUP('Données projet'!$B$13,Paramètres!$A$1:$I$89,5,0)</f>
        <v>23.707319999999264</v>
      </c>
      <c r="CV195" s="13">
        <f t="shared" si="173"/>
        <v>7.5578489536731341</v>
      </c>
      <c r="CW195" s="20">
        <f t="shared" si="174"/>
        <v>54.453502594312759</v>
      </c>
      <c r="CX195" s="59">
        <f t="shared" si="122"/>
        <v>346.19480322601225</v>
      </c>
      <c r="CY195" s="59">
        <f ca="1">AVERAGE(OFFSET($CX$3,0,0,'Données projet'!$E$13+1,1))-AVERAGE(OFFSET($H$3,0,0,'Données projet'!$E$13+1,1))</f>
        <v>763.36868301262712</v>
      </c>
      <c r="CZ195" s="59">
        <f t="shared" si="150"/>
        <v>229.04531240965548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315.10601457901777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315.10601457901777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69.565809263190772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259.99999999999983</v>
      </c>
      <c r="DP195" s="17">
        <f>DO195*VLOOKUP('Données projet'!$B$14,Paramètres!$A$1:$I$89,3,0)*VLOOKUP('Données projet'!$B$14,Paramètres!$A$1:$I$89,5,0)</f>
        <v>227.13599999999985</v>
      </c>
      <c r="DQ195" s="13">
        <f t="shared" si="176"/>
        <v>55.662966886685133</v>
      </c>
      <c r="DR195" s="20">
        <f t="shared" si="177"/>
        <v>492.5415339943097</v>
      </c>
      <c r="DS195" s="59">
        <f t="shared" si="125"/>
        <v>784.28283462600916</v>
      </c>
      <c r="DT195" s="59">
        <f ca="1">AVERAGE(OFFSET($DS$3,0,0,'Données projet'!$E$14+1,1))-AVERAGE(OFFSET($H$3,0,0,'Données projet'!$E$14+1,1))</f>
        <v>396.6970447595329</v>
      </c>
      <c r="DU195" s="59">
        <f t="shared" si="152"/>
        <v>369.61271293069467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10.345886856655634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10.345886856655634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69.565809263190772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243</v>
      </c>
      <c r="EK195" s="17">
        <f>EJ195*VLOOKUP('Données projet'!$B$15,Paramètres!$A$1:$I$89,3,0)*VLOOKUP('Données projet'!$B$15,Paramètres!$A$1:$I$89,5,0)</f>
        <v>253.98360000000002</v>
      </c>
      <c r="EL195" s="13">
        <f t="shared" si="179"/>
        <v>61.438182405444294</v>
      </c>
      <c r="EM195" s="20">
        <f t="shared" si="180"/>
        <v>549.35960435614891</v>
      </c>
      <c r="EN195" s="59">
        <f t="shared" si="128"/>
        <v>841.10090498784848</v>
      </c>
      <c r="EO195" s="59">
        <f ca="1">AVERAGE(OFFSET($EN$3,0,0,'Données projet'!$E$15+1,1))-AVERAGE(OFFSET($H$3,0,0,'Données projet'!$E$15+1,1))</f>
        <v>431.09356354216391</v>
      </c>
      <c r="EP195" s="59">
        <f t="shared" si="154"/>
        <v>386.91437941921049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10.861035221524475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10.861035221524475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69.565809263190772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20.879999999999939</v>
      </c>
      <c r="FF195" s="17">
        <f>FE195*VLOOKUP('Données projet'!$B$16,Paramètres!$A$1:$I$89,3,0)*VLOOKUP('Données projet'!$B$16,Paramètres!$A$1:$I$89,5,0)</f>
        <v>14.006303999999959</v>
      </c>
      <c r="FG195" s="13">
        <f t="shared" si="182"/>
        <v>4.7472658384215451</v>
      </c>
      <c r="FH195" s="20">
        <f t="shared" si="183"/>
        <v>32.662467468584119</v>
      </c>
      <c r="FI195" s="59">
        <f t="shared" si="131"/>
        <v>324.40376810028363</v>
      </c>
      <c r="FJ195" s="59">
        <f ca="1">AVERAGE(OFFSET($FI$3,0,0,'Données projet'!$E$16+1,1))-AVERAGE(OFFSET($H$3,0,0,'Données projet'!$E$16+1,1))</f>
        <v>552.1327469597087</v>
      </c>
      <c r="FK195" s="59">
        <f t="shared" si="156"/>
        <v>208.33496548935977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168.99946333883145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168.99946333883145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69.565809263190772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4.7800000000008822</v>
      </c>
      <c r="GA195" s="17">
        <f>FZ195*VLOOKUP('Données projet'!$B$17,Paramètres!$A$1:$I$89,3,0)*VLOOKUP('Données projet'!$B$17,Paramètres!$A$1:$I$89,5,0)</f>
        <v>2.2370400000004129</v>
      </c>
      <c r="GB195" s="13">
        <f t="shared" si="185"/>
        <v>0.9386934556823372</v>
      </c>
      <c r="GC195" s="20">
        <f t="shared" si="186"/>
        <v>5.5310691019807896</v>
      </c>
      <c r="GD195" s="59">
        <f t="shared" si="134"/>
        <v>297.27236973368031</v>
      </c>
      <c r="GE195" s="59">
        <f ca="1">AVERAGE(OFFSET($GD$3,0,0,'Données projet'!$E$17+1,1))-AVERAGE(OFFSET($H$3,0,0,'Données projet'!$E$17+1,1))</f>
        <v>337.47103484642059</v>
      </c>
      <c r="GF195" s="59">
        <f t="shared" si="158"/>
        <v>252.98767501756402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54.138263671700948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54.138263671700948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69.565809263190772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2.5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9.1666666666666661</v>
      </c>
      <c r="H196" s="66">
        <f t="shared" ref="H196:H203" si="192">(B196+E196+F196)*44/12+(C196+D196)*0.475*44/12</f>
        <v>220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69.573341501769335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369.00000000000011</v>
      </c>
      <c r="O196" s="13">
        <f>N196*VLOOKUP('Données projet'!$B$9,Paramètres!$A$1:$I$89,3,0)*VLOOKUP('Données projet'!$B$9,Paramètres!$A$1:$I$89,5,0)</f>
        <v>333.87120000000004</v>
      </c>
      <c r="P196" s="13">
        <f t="shared" si="141"/>
        <v>78.232360111376309</v>
      </c>
      <c r="Q196" s="20">
        <f t="shared" si="162"/>
        <v>717.74703386064709</v>
      </c>
      <c r="R196" s="59">
        <f t="shared" si="191"/>
        <v>1009.515952700468</v>
      </c>
      <c r="S196" s="59">
        <f ca="1">AVERAGE(OFFSET($R$3,0,0,'Données projet'!$E$9+1,1))-AVERAGE(OFFSET($H$3,0,0,'Données projet'!$E$9+1,1))</f>
        <v>441.35963046694803</v>
      </c>
      <c r="T196" s="59">
        <f t="shared" si="142"/>
        <v>620.99339242993983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0.41897118814271789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0.41897118814271789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69.573341501769335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213.00000000000003</v>
      </c>
      <c r="AJ196" s="13">
        <f>AI196*VLOOKUP('Données projet'!$B$10,Paramètres!$A$1:$I$89,3,0)*VLOOKUP('Données projet'!$B$10,Paramètres!$A$1:$I$89,5,0)</f>
        <v>186.07680000000005</v>
      </c>
      <c r="AK196" s="13">
        <f t="shared" si="164"/>
        <v>46.671538591528673</v>
      </c>
      <c r="AL196" s="20">
        <f t="shared" si="165"/>
        <v>405.37002304691242</v>
      </c>
      <c r="AM196" s="59">
        <f t="shared" ref="AM196:AM203" si="193">AL196+(AD196+AE196)*44/12</f>
        <v>697.13894188673328</v>
      </c>
      <c r="AN196" s="59">
        <f ca="1">AVERAGE(OFFSET($AM$3,0,0,'Données projet'!$E$10+1,1))-AVERAGE(OFFSET($H$3,0,0,'Données projet'!$E$10+1,1))</f>
        <v>273.89085939326111</v>
      </c>
      <c r="AO196" s="59">
        <f t="shared" si="144"/>
        <v>266.46247641705179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3.9265966623289574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3.9265966623289574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69.573341501769335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21.709999999999326</v>
      </c>
      <c r="BE196" s="13">
        <f>BD196*VLOOKUP('Données projet'!$B$11,Paramètres!$A$1:$I$89,3,0)*VLOOKUP('Données projet'!$B$11,Paramètres!$A$1:$I$89,5,0)</f>
        <v>20.659235999999357</v>
      </c>
      <c r="BF196" s="13">
        <f t="shared" si="167"/>
        <v>6.6924790783679047</v>
      </c>
      <c r="BG196" s="20">
        <f t="shared" si="168"/>
        <v>47.637570428156316</v>
      </c>
      <c r="BH196" s="59">
        <f t="shared" ref="BH196:BH203" si="194">BG196+(AY196+AZ196)*44/12</f>
        <v>339.40648926797718</v>
      </c>
      <c r="BI196" s="59">
        <f ca="1">AVERAGE(OFFSET($BH$3,0,0,'Données projet'!$E$11+1,1))-AVERAGE(OFFSET($H$3,0,0,'Données projet'!$E$11+1,1))</f>
        <v>674.33345465979289</v>
      </c>
      <c r="BJ196" s="59">
        <f t="shared" si="146"/>
        <v>206.09542990296671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269.20779496510971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269.20779496510971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69.573341501769335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21.709999999999326</v>
      </c>
      <c r="BZ196" s="13">
        <f>BY196*VLOOKUP('Données projet'!$B$12,Paramètres!$A$1:$I$89,3,0)*VLOOKUP('Données projet'!$B$12,Paramètres!$A$1:$I$89,5,0)</f>
        <v>24.723347999999234</v>
      </c>
      <c r="CA196" s="13">
        <f t="shared" si="170"/>
        <v>7.8433511535672826</v>
      </c>
      <c r="CB196" s="20">
        <f t="shared" si="171"/>
        <v>56.720334359128351</v>
      </c>
      <c r="CC196" s="59">
        <f t="shared" ref="CC196:CC203" si="195">CB196+(BT196+BU196)*44/12</f>
        <v>348.4892531989492</v>
      </c>
      <c r="CD196" s="59">
        <f ca="1">AVERAGE(OFFSET($CC$3,0,0,'Données projet'!$E$12+1,1))-AVERAGE(OFFSET($H$3,0,0,'Données projet'!$E$12+1,1))</f>
        <v>792.99561449396947</v>
      </c>
      <c r="CE196" s="59">
        <f t="shared" si="148"/>
        <v>236.67982295656702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322.16670545004922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322.16670545004922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69.573341501769335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21.709999999999326</v>
      </c>
      <c r="CU196" s="17">
        <f>CT196*VLOOKUP('Données projet'!$B$13,Paramètres!$A$1:$I$89,3,0)*VLOOKUP('Données projet'!$B$13,Paramètres!$A$1:$I$89,5,0)</f>
        <v>23.707319999999264</v>
      </c>
      <c r="CV196" s="13">
        <f t="shared" si="173"/>
        <v>7.5578489536731341</v>
      </c>
      <c r="CW196" s="20">
        <f t="shared" si="174"/>
        <v>54.453502594312759</v>
      </c>
      <c r="CX196" s="59">
        <f t="shared" ref="CX196:CX203" si="196">CW196+(CO196+CP196)*44/12</f>
        <v>346.22242143413359</v>
      </c>
      <c r="CY196" s="59">
        <f ca="1">AVERAGE(OFFSET($CX$3,0,0,'Données projet'!$E$13+1,1))-AVERAGE(OFFSET($H$3,0,0,'Données projet'!$E$13+1,1))</f>
        <v>763.36868301262712</v>
      </c>
      <c r="CZ196" s="59">
        <f t="shared" si="150"/>
        <v>229.04531240965548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308.92697782881436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308.92697782881436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69.573341501769335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259.99999999999983</v>
      </c>
      <c r="DP196" s="17">
        <f>DO196*VLOOKUP('Données projet'!$B$14,Paramètres!$A$1:$I$89,3,0)*VLOOKUP('Données projet'!$B$14,Paramètres!$A$1:$I$89,5,0)</f>
        <v>227.13599999999985</v>
      </c>
      <c r="DQ196" s="13">
        <f t="shared" si="176"/>
        <v>55.662966886685133</v>
      </c>
      <c r="DR196" s="20">
        <f t="shared" si="177"/>
        <v>492.5415339943097</v>
      </c>
      <c r="DS196" s="59">
        <f t="shared" ref="DS196:DS203" si="197">DR196+(DJ196+DK196)*44/12</f>
        <v>784.3104528341305</v>
      </c>
      <c r="DT196" s="59">
        <f ca="1">AVERAGE(OFFSET($DS$3,0,0,'Données projet'!$E$14+1,1))-AVERAGE(OFFSET($H$3,0,0,'Données projet'!$E$14+1,1))</f>
        <v>396.6970447595329</v>
      </c>
      <c r="DU196" s="59">
        <f t="shared" si="152"/>
        <v>369.61271293069467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10.143010325764502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10.143010325764502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69.573341501769335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243</v>
      </c>
      <c r="EK196" s="17">
        <f>EJ196*VLOOKUP('Données projet'!$B$15,Paramètres!$A$1:$I$89,3,0)*VLOOKUP('Données projet'!$B$15,Paramètres!$A$1:$I$89,5,0)</f>
        <v>253.98360000000002</v>
      </c>
      <c r="EL196" s="13">
        <f t="shared" si="179"/>
        <v>61.438182405444294</v>
      </c>
      <c r="EM196" s="20">
        <f t="shared" si="180"/>
        <v>549.35960435614891</v>
      </c>
      <c r="EN196" s="59">
        <f t="shared" ref="EN196:EN203" si="198">EM196+(EE196+EF196)*44/12</f>
        <v>841.12852319596982</v>
      </c>
      <c r="EO196" s="59">
        <f ca="1">AVERAGE(OFFSET($EN$3,0,0,'Données projet'!$E$15+1,1))-AVERAGE(OFFSET($H$3,0,0,'Données projet'!$E$15+1,1))</f>
        <v>431.09356354216391</v>
      </c>
      <c r="EP196" s="59">
        <f t="shared" si="154"/>
        <v>386.91437941921049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10.648056945407742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10.648056945407742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69.573341501769335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20.879999999999939</v>
      </c>
      <c r="FF196" s="17">
        <f>FE196*VLOOKUP('Données projet'!$B$16,Paramètres!$A$1:$I$89,3,0)*VLOOKUP('Données projet'!$B$16,Paramètres!$A$1:$I$89,5,0)</f>
        <v>14.006303999999959</v>
      </c>
      <c r="FG196" s="13">
        <f t="shared" si="182"/>
        <v>4.7472658384215451</v>
      </c>
      <c r="FH196" s="20">
        <f t="shared" si="183"/>
        <v>32.662467468584119</v>
      </c>
      <c r="FI196" s="59">
        <f t="shared" ref="FI196:FI203" si="199">FH196+(EZ196+FA196)*44/12</f>
        <v>324.43138630840497</v>
      </c>
      <c r="FJ196" s="59">
        <f ca="1">AVERAGE(OFFSET($FI$3,0,0,'Données projet'!$E$16+1,1))-AVERAGE(OFFSET($H$3,0,0,'Données projet'!$E$16+1,1))</f>
        <v>552.1327469597087</v>
      </c>
      <c r="FK196" s="59">
        <f t="shared" si="156"/>
        <v>208.33496548935977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165.68548694225134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165.68548694225134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69.573341501769335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4.7800000000008822</v>
      </c>
      <c r="GA196" s="17">
        <f>FZ196*VLOOKUP('Données projet'!$B$17,Paramètres!$A$1:$I$89,3,0)*VLOOKUP('Données projet'!$B$17,Paramètres!$A$1:$I$89,5,0)</f>
        <v>2.2370400000004129</v>
      </c>
      <c r="GB196" s="13">
        <f t="shared" si="185"/>
        <v>0.9386934556823372</v>
      </c>
      <c r="GC196" s="20">
        <f t="shared" si="186"/>
        <v>5.5310691019807896</v>
      </c>
      <c r="GD196" s="59">
        <f t="shared" ref="GD196:GD203" si="200">GC196+(FU196+FV196)*44/12</f>
        <v>297.29998794180165</v>
      </c>
      <c r="GE196" s="59">
        <f ca="1">AVERAGE(OFFSET($GD$3,0,0,'Données projet'!$E$17+1,1))-AVERAGE(OFFSET($H$3,0,0,'Données projet'!$E$17+1,1))</f>
        <v>337.47103484642059</v>
      </c>
      <c r="GF196" s="59">
        <f t="shared" si="158"/>
        <v>252.98767501756402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53.07664534217917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53.07664534217917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69.573341501769335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2.5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9.1666666666666661</v>
      </c>
      <c r="H197" s="66">
        <f t="shared" si="192"/>
        <v>220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69.580743072848151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369.00000000000011</v>
      </c>
      <c r="O197" s="13">
        <f>N197*VLOOKUP('Données projet'!$B$9,Paramètres!$A$1:$I$89,3,0)*VLOOKUP('Données projet'!$B$9,Paramètres!$A$1:$I$89,5,0)</f>
        <v>333.87120000000004</v>
      </c>
      <c r="P197" s="13">
        <f t="shared" ref="P197:P203" si="203">EXP(-1.0587+0.8836*LN(O197)+0.284)</f>
        <v>78.232360111376309</v>
      </c>
      <c r="Q197" s="20">
        <f t="shared" si="162"/>
        <v>717.74703386064709</v>
      </c>
      <c r="R197" s="59">
        <f t="shared" si="191"/>
        <v>1009.5430917944236</v>
      </c>
      <c r="S197" s="59">
        <f ca="1">AVERAGE(OFFSET($R$3,0,0,'Données projet'!$E$9+1,1))-AVERAGE(OFFSET($H$3,0,0,'Données projet'!$E$9+1,1))</f>
        <v>441.35963046694803</v>
      </c>
      <c r="T197" s="59">
        <f t="shared" ref="T197:T203" si="204">$T$3</f>
        <v>620.99339242993983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0.41075541869043075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0.41075541869043075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69.580743072848151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213.00000000000003</v>
      </c>
      <c r="AJ197" s="13">
        <f>AI197*VLOOKUP('Données projet'!$B$10,Paramètres!$A$1:$I$89,3,0)*VLOOKUP('Données projet'!$B$10,Paramètres!$A$1:$I$89,5,0)</f>
        <v>186.07680000000005</v>
      </c>
      <c r="AK197" s="13">
        <f t="shared" si="164"/>
        <v>46.671538591528673</v>
      </c>
      <c r="AL197" s="20">
        <f t="shared" si="165"/>
        <v>405.37002304691242</v>
      </c>
      <c r="AM197" s="59">
        <f t="shared" si="193"/>
        <v>697.166080980689</v>
      </c>
      <c r="AN197" s="59">
        <f ca="1">AVERAGE(OFFSET($AM$3,0,0,'Données projet'!$E$10+1,1))-AVERAGE(OFFSET($H$3,0,0,'Données projet'!$E$10+1,1))</f>
        <v>273.89085939326111</v>
      </c>
      <c r="AO197" s="59">
        <f t="shared" ref="AO197:AO203" si="205">$AO$3</f>
        <v>266.46247641705179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3.8495984967681651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3.8495984967681651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69.580743072848151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21.709999999999326</v>
      </c>
      <c r="BE197" s="13">
        <f>BD197*VLOOKUP('Données projet'!$B$11,Paramètres!$A$1:$I$89,3,0)*VLOOKUP('Données projet'!$B$11,Paramètres!$A$1:$I$89,5,0)</f>
        <v>20.659235999999357</v>
      </c>
      <c r="BF197" s="13">
        <f t="shared" si="167"/>
        <v>6.6924790783679047</v>
      </c>
      <c r="BG197" s="20">
        <f t="shared" si="168"/>
        <v>47.637570428156316</v>
      </c>
      <c r="BH197" s="59">
        <f t="shared" si="194"/>
        <v>339.4336283619329</v>
      </c>
      <c r="BI197" s="59">
        <f ca="1">AVERAGE(OFFSET($BH$3,0,0,'Données projet'!$E$11+1,1))-AVERAGE(OFFSET($H$3,0,0,'Données projet'!$E$11+1,1))</f>
        <v>674.33345465979289</v>
      </c>
      <c r="BJ197" s="59">
        <f t="shared" ref="BJ197:BJ203" si="206">$BJ$3</f>
        <v>206.09542990296671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263.92879430638538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263.92879430638538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69.580743072848151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21.709999999999326</v>
      </c>
      <c r="BZ197" s="13">
        <f>BY197*VLOOKUP('Données projet'!$B$12,Paramètres!$A$1:$I$89,3,0)*VLOOKUP('Données projet'!$B$12,Paramètres!$A$1:$I$89,5,0)</f>
        <v>24.723347999999234</v>
      </c>
      <c r="CA197" s="13">
        <f t="shared" si="170"/>
        <v>7.8433511535672826</v>
      </c>
      <c r="CB197" s="20">
        <f t="shared" si="171"/>
        <v>56.720334359128351</v>
      </c>
      <c r="CC197" s="59">
        <f t="shared" si="195"/>
        <v>348.51639229290492</v>
      </c>
      <c r="CD197" s="59">
        <f ca="1">AVERAGE(OFFSET($CC$3,0,0,'Données projet'!$E$12+1,1))-AVERAGE(OFFSET($H$3,0,0,'Données projet'!$E$12+1,1))</f>
        <v>792.99561449396947</v>
      </c>
      <c r="CE197" s="59">
        <f t="shared" ref="CE197:CE203" si="207">$CE$3</f>
        <v>236.67982295656702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315.8492128584611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315.8492128584611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69.580743072848151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21.709999999999326</v>
      </c>
      <c r="CU197" s="17">
        <f>CT197*VLOOKUP('Données projet'!$B$13,Paramètres!$A$1:$I$89,3,0)*VLOOKUP('Données projet'!$B$13,Paramètres!$A$1:$I$89,5,0)</f>
        <v>23.707319999999264</v>
      </c>
      <c r="CV197" s="13">
        <f t="shared" si="173"/>
        <v>7.5578489536731341</v>
      </c>
      <c r="CW197" s="20">
        <f t="shared" si="174"/>
        <v>54.453502594312759</v>
      </c>
      <c r="CX197" s="59">
        <f t="shared" si="196"/>
        <v>346.24956052808932</v>
      </c>
      <c r="CY197" s="59">
        <f ca="1">AVERAGE(OFFSET($CX$3,0,0,'Données projet'!$E$13+1,1))-AVERAGE(OFFSET($H$3,0,0,'Données projet'!$E$13+1,1))</f>
        <v>763.36868301262712</v>
      </c>
      <c r="CZ197" s="59">
        <f t="shared" ref="CZ197:CZ203" si="208">$CZ$3</f>
        <v>229.04531240965548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302.86910822044217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302.86910822044217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69.580743072848151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259.99999999999983</v>
      </c>
      <c r="DP197" s="17">
        <f>DO197*VLOOKUP('Données projet'!$B$14,Paramètres!$A$1:$I$89,3,0)*VLOOKUP('Données projet'!$B$14,Paramètres!$A$1:$I$89,5,0)</f>
        <v>227.13599999999985</v>
      </c>
      <c r="DQ197" s="13">
        <f t="shared" si="176"/>
        <v>55.662966886685133</v>
      </c>
      <c r="DR197" s="20">
        <f t="shared" si="177"/>
        <v>492.5415339943097</v>
      </c>
      <c r="DS197" s="59">
        <f t="shared" si="197"/>
        <v>784.33759192808634</v>
      </c>
      <c r="DT197" s="59">
        <f ca="1">AVERAGE(OFFSET($DS$3,0,0,'Données projet'!$E$14+1,1))-AVERAGE(OFFSET($H$3,0,0,'Données projet'!$E$14+1,1))</f>
        <v>396.6970447595329</v>
      </c>
      <c r="DU197" s="59">
        <f t="shared" ref="DU197:DU203" si="209">$DU$3</f>
        <v>369.61271293069467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9.9441120799016804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9.9441120799016804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69.580743072848151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243</v>
      </c>
      <c r="EK197" s="17">
        <f>EJ197*VLOOKUP('Données projet'!$B$15,Paramètres!$A$1:$I$89,3,0)*VLOOKUP('Données projet'!$B$15,Paramètres!$A$1:$I$89,5,0)</f>
        <v>253.98360000000002</v>
      </c>
      <c r="EL197" s="13">
        <f t="shared" si="179"/>
        <v>61.438182405444294</v>
      </c>
      <c r="EM197" s="20">
        <f t="shared" si="180"/>
        <v>549.35960435614891</v>
      </c>
      <c r="EN197" s="59">
        <f t="shared" si="198"/>
        <v>841.15566228992543</v>
      </c>
      <c r="EO197" s="59">
        <f ca="1">AVERAGE(OFFSET($EN$3,0,0,'Données projet'!$E$15+1,1))-AVERAGE(OFFSET($H$3,0,0,'Données projet'!$E$15+1,1))</f>
        <v>431.09356354216391</v>
      </c>
      <c r="EP197" s="59">
        <f t="shared" ref="EP197:EP203" si="210">$EP$3</f>
        <v>386.91437941921049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10.439255043381737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10.439255043381737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69.580743072848151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20.879999999999939</v>
      </c>
      <c r="FF197" s="17">
        <f>FE197*VLOOKUP('Données projet'!$B$16,Paramètres!$A$1:$I$89,3,0)*VLOOKUP('Données projet'!$B$16,Paramètres!$A$1:$I$89,5,0)</f>
        <v>14.006303999999959</v>
      </c>
      <c r="FG197" s="13">
        <f t="shared" si="182"/>
        <v>4.7472658384215451</v>
      </c>
      <c r="FH197" s="20">
        <f t="shared" si="183"/>
        <v>32.662467468584119</v>
      </c>
      <c r="FI197" s="59">
        <f t="shared" si="199"/>
        <v>324.45852540236069</v>
      </c>
      <c r="FJ197" s="59">
        <f ca="1">AVERAGE(OFFSET($FI$3,0,0,'Données projet'!$E$16+1,1))-AVERAGE(OFFSET($H$3,0,0,'Données projet'!$E$16+1,1))</f>
        <v>552.1327469597087</v>
      </c>
      <c r="FK197" s="59">
        <f t="shared" ref="FK197:FK203" si="211">$FK$3</f>
        <v>208.33496548935977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162.43649560148216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162.43649560148216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69.580743072848151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4.7800000000008822</v>
      </c>
      <c r="GA197" s="17">
        <f>FZ197*VLOOKUP('Données projet'!$B$17,Paramètres!$A$1:$I$89,3,0)*VLOOKUP('Données projet'!$B$17,Paramètres!$A$1:$I$89,5,0)</f>
        <v>2.2370400000004129</v>
      </c>
      <c r="GB197" s="13">
        <f t="shared" si="185"/>
        <v>0.9386934556823372</v>
      </c>
      <c r="GC197" s="20">
        <f t="shared" si="186"/>
        <v>5.5310691019807896</v>
      </c>
      <c r="GD197" s="59">
        <f t="shared" si="200"/>
        <v>297.32712703575737</v>
      </c>
      <c r="GE197" s="59">
        <f ca="1">AVERAGE(OFFSET($GD$3,0,0,'Données projet'!$E$17+1,1))-AVERAGE(OFFSET($H$3,0,0,'Données projet'!$E$17+1,1))</f>
        <v>337.47103484642059</v>
      </c>
      <c r="GF197" s="59">
        <f t="shared" ref="GF197:GF203" si="212">$GF$3</f>
        <v>252.98767501756402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52.035844700576071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52.035844700576071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69.580743072848151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2.5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9.1666666666666661</v>
      </c>
      <c r="H198" s="66">
        <f t="shared" si="192"/>
        <v>220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69.58801624321616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369.00000000000011</v>
      </c>
      <c r="O198" s="13">
        <f>N198*VLOOKUP('Données projet'!$B$9,Paramètres!$A$1:$I$89,3,0)*VLOOKUP('Données projet'!$B$9,Paramètres!$A$1:$I$89,5,0)</f>
        <v>333.87120000000004</v>
      </c>
      <c r="P198" s="13">
        <f t="shared" si="203"/>
        <v>78.232360111376309</v>
      </c>
      <c r="Q198" s="20">
        <f t="shared" si="162"/>
        <v>717.74703386064709</v>
      </c>
      <c r="R198" s="59">
        <f t="shared" si="191"/>
        <v>1009.5697600857729</v>
      </c>
      <c r="S198" s="59">
        <f ca="1">AVERAGE(OFFSET($R$3,0,0,'Données projet'!$E$9+1,1))-AVERAGE(OFFSET($H$3,0,0,'Données projet'!$E$9+1,1))</f>
        <v>441.35963046694803</v>
      </c>
      <c r="T198" s="59">
        <f t="shared" si="204"/>
        <v>620.99339242993983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0.40270075546597844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0.40270075546597844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69.58801624321616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213.00000000000003</v>
      </c>
      <c r="AJ198" s="13">
        <f>AI198*VLOOKUP('Données projet'!$B$10,Paramètres!$A$1:$I$89,3,0)*VLOOKUP('Données projet'!$B$10,Paramètres!$A$1:$I$89,5,0)</f>
        <v>186.07680000000005</v>
      </c>
      <c r="AK198" s="13">
        <f t="shared" si="164"/>
        <v>46.671538591528673</v>
      </c>
      <c r="AL198" s="20">
        <f t="shared" si="165"/>
        <v>405.37002304691242</v>
      </c>
      <c r="AM198" s="59">
        <f t="shared" si="193"/>
        <v>697.19274927203833</v>
      </c>
      <c r="AN198" s="59">
        <f ca="1">AVERAGE(OFFSET($AM$3,0,0,'Données projet'!$E$10+1,1))-AVERAGE(OFFSET($H$3,0,0,'Données projet'!$E$10+1,1))</f>
        <v>273.89085939326111</v>
      </c>
      <c r="AO198" s="59">
        <f t="shared" si="205"/>
        <v>266.46247641705179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3.7741102182697763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3.7741102182697763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69.58801624321616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21.709999999999326</v>
      </c>
      <c r="BE198" s="13">
        <f>BD198*VLOOKUP('Données projet'!$B$11,Paramètres!$A$1:$I$89,3,0)*VLOOKUP('Données projet'!$B$11,Paramètres!$A$1:$I$89,5,0)</f>
        <v>20.659235999999357</v>
      </c>
      <c r="BF198" s="13">
        <f t="shared" si="167"/>
        <v>6.6924790783679047</v>
      </c>
      <c r="BG198" s="20">
        <f t="shared" si="168"/>
        <v>47.637570428156316</v>
      </c>
      <c r="BH198" s="59">
        <f t="shared" si="194"/>
        <v>339.46029665328223</v>
      </c>
      <c r="BI198" s="59">
        <f ca="1">AVERAGE(OFFSET($BH$3,0,0,'Données projet'!$E$11+1,1))-AVERAGE(OFFSET($H$3,0,0,'Données projet'!$E$11+1,1))</f>
        <v>674.33345465979289</v>
      </c>
      <c r="BJ198" s="59">
        <f t="shared" si="206"/>
        <v>206.09542990296671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258.75331163070615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258.75331163070615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69.58801624321616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21.709999999999326</v>
      </c>
      <c r="BZ198" s="13">
        <f>BY198*VLOOKUP('Données projet'!$B$12,Paramètres!$A$1:$I$89,3,0)*VLOOKUP('Données projet'!$B$12,Paramètres!$A$1:$I$89,5,0)</f>
        <v>24.723347999999234</v>
      </c>
      <c r="CA198" s="13">
        <f t="shared" si="170"/>
        <v>7.8433511535672826</v>
      </c>
      <c r="CB198" s="20">
        <f t="shared" si="171"/>
        <v>56.720334359128351</v>
      </c>
      <c r="CC198" s="59">
        <f t="shared" si="195"/>
        <v>348.54306058425425</v>
      </c>
      <c r="CD198" s="59">
        <f ca="1">AVERAGE(OFFSET($CC$3,0,0,'Données projet'!$E$12+1,1))-AVERAGE(OFFSET($H$3,0,0,'Données projet'!$E$12+1,1))</f>
        <v>792.99561449396947</v>
      </c>
      <c r="CE198" s="59">
        <f t="shared" si="207"/>
        <v>236.67982295656702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309.65560244330402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309.65560244330402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69.58801624321616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21.709999999999326</v>
      </c>
      <c r="CU198" s="17">
        <f>CT198*VLOOKUP('Données projet'!$B$13,Paramètres!$A$1:$I$89,3,0)*VLOOKUP('Données projet'!$B$13,Paramètres!$A$1:$I$89,5,0)</f>
        <v>23.707319999999264</v>
      </c>
      <c r="CV198" s="13">
        <f t="shared" si="173"/>
        <v>7.5578489536731341</v>
      </c>
      <c r="CW198" s="20">
        <f t="shared" si="174"/>
        <v>54.453502594312759</v>
      </c>
      <c r="CX198" s="59">
        <f t="shared" si="196"/>
        <v>346.27622881943864</v>
      </c>
      <c r="CY198" s="59">
        <f ca="1">AVERAGE(OFFSET($CX$3,0,0,'Données projet'!$E$13+1,1))-AVERAGE(OFFSET($H$3,0,0,'Données projet'!$E$13+1,1))</f>
        <v>763.36868301262712</v>
      </c>
      <c r="CZ198" s="59">
        <f t="shared" si="208"/>
        <v>229.04531240965548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296.93002974015457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296.93002974015457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69.58801624321616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259.99999999999983</v>
      </c>
      <c r="DP198" s="17">
        <f>DO198*VLOOKUP('Données projet'!$B$14,Paramètres!$A$1:$I$89,3,0)*VLOOKUP('Données projet'!$B$14,Paramètres!$A$1:$I$89,5,0)</f>
        <v>227.13599999999985</v>
      </c>
      <c r="DQ198" s="13">
        <f t="shared" si="176"/>
        <v>55.662966886685133</v>
      </c>
      <c r="DR198" s="20">
        <f t="shared" si="177"/>
        <v>492.5415339943097</v>
      </c>
      <c r="DS198" s="59">
        <f t="shared" si="197"/>
        <v>784.36426021943566</v>
      </c>
      <c r="DT198" s="59">
        <f ca="1">AVERAGE(OFFSET($DS$3,0,0,'Données projet'!$E$14+1,1))-AVERAGE(OFFSET($H$3,0,0,'Données projet'!$E$14+1,1))</f>
        <v>396.6970447595329</v>
      </c>
      <c r="DU198" s="59">
        <f t="shared" si="209"/>
        <v>369.61271293069467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9.749114107324278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9.749114107324278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69.58801624321616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243</v>
      </c>
      <c r="EK198" s="17">
        <f>EJ198*VLOOKUP('Données projet'!$B$15,Paramètres!$A$1:$I$89,3,0)*VLOOKUP('Données projet'!$B$15,Paramètres!$A$1:$I$89,5,0)</f>
        <v>253.98360000000002</v>
      </c>
      <c r="EL198" s="13">
        <f t="shared" si="179"/>
        <v>61.438182405444294</v>
      </c>
      <c r="EM198" s="20">
        <f t="shared" si="180"/>
        <v>549.35960435614891</v>
      </c>
      <c r="EN198" s="59">
        <f t="shared" si="198"/>
        <v>841.18233058127475</v>
      </c>
      <c r="EO198" s="59">
        <f ca="1">AVERAGE(OFFSET($EN$3,0,0,'Données projet'!$E$15+1,1))-AVERAGE(OFFSET($H$3,0,0,'Données projet'!$E$15+1,1))</f>
        <v>431.09356354216391</v>
      </c>
      <c r="EP198" s="59">
        <f t="shared" si="210"/>
        <v>386.91437941921049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10.234547619297876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10.234547619297876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69.58801624321616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20.879999999999939</v>
      </c>
      <c r="FF198" s="17">
        <f>FE198*VLOOKUP('Données projet'!$B$16,Paramètres!$A$1:$I$89,3,0)*VLOOKUP('Données projet'!$B$16,Paramètres!$A$1:$I$89,5,0)</f>
        <v>14.006303999999959</v>
      </c>
      <c r="FG198" s="13">
        <f t="shared" si="182"/>
        <v>4.7472658384215451</v>
      </c>
      <c r="FH198" s="20">
        <f t="shared" si="183"/>
        <v>32.662467468584119</v>
      </c>
      <c r="FI198" s="59">
        <f t="shared" si="199"/>
        <v>324.48519369371002</v>
      </c>
      <c r="FJ198" s="59">
        <f ca="1">AVERAGE(OFFSET($FI$3,0,0,'Données projet'!$E$16+1,1))-AVERAGE(OFFSET($H$3,0,0,'Données projet'!$E$16+1,1))</f>
        <v>552.1327469597087</v>
      </c>
      <c r="FK198" s="59">
        <f t="shared" si="211"/>
        <v>208.33496548935977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159.25121499921642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159.25121499921642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69.58801624321616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4.7800000000008822</v>
      </c>
      <c r="GA198" s="17">
        <f>FZ198*VLOOKUP('Données projet'!$B$17,Paramètres!$A$1:$I$89,3,0)*VLOOKUP('Données projet'!$B$17,Paramètres!$A$1:$I$89,5,0)</f>
        <v>2.2370400000004129</v>
      </c>
      <c r="GB198" s="13">
        <f t="shared" si="185"/>
        <v>0.9386934556823372</v>
      </c>
      <c r="GC198" s="20">
        <f t="shared" si="186"/>
        <v>5.5310691019807896</v>
      </c>
      <c r="GD198" s="59">
        <f t="shared" si="200"/>
        <v>297.3537953271067</v>
      </c>
      <c r="GE198" s="59">
        <f ca="1">AVERAGE(OFFSET($GD$3,0,0,'Données projet'!$E$17+1,1))-AVERAGE(OFFSET($H$3,0,0,'Données projet'!$E$17+1,1))</f>
        <v>337.47103484642059</v>
      </c>
      <c r="GF198" s="59">
        <f t="shared" si="212"/>
        <v>252.98767501756402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51.015453524729104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51.015453524729104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69.58801624321616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2.5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9.1666666666666661</v>
      </c>
      <c r="H199" s="66">
        <f t="shared" si="192"/>
        <v>220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69.595163240338664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369.00000000000011</v>
      </c>
      <c r="O199" s="13">
        <f>N199*VLOOKUP('Données projet'!$B$9,Paramètres!$A$1:$I$89,3,0)*VLOOKUP('Données projet'!$B$9,Paramètres!$A$1:$I$89,5,0)</f>
        <v>333.87120000000004</v>
      </c>
      <c r="P199" s="13">
        <f t="shared" si="203"/>
        <v>78.232360111376309</v>
      </c>
      <c r="Q199" s="20">
        <f t="shared" si="162"/>
        <v>717.74703386064709</v>
      </c>
      <c r="R199" s="59">
        <f t="shared" si="191"/>
        <v>1009.5959657418889</v>
      </c>
      <c r="S199" s="59">
        <f ca="1">AVERAGE(OFFSET($R$3,0,0,'Données projet'!$E$9+1,1))-AVERAGE(OFFSET($H$3,0,0,'Données projet'!$E$9+1,1))</f>
        <v>441.35963046694803</v>
      </c>
      <c r="T199" s="59">
        <f t="shared" si="204"/>
        <v>620.99339242993983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0.39480403927449814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0.39480403927449814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69.595163240338664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213.00000000000003</v>
      </c>
      <c r="AJ199" s="13">
        <f>AI199*VLOOKUP('Données projet'!$B$10,Paramètres!$A$1:$I$89,3,0)*VLOOKUP('Données projet'!$B$10,Paramètres!$A$1:$I$89,5,0)</f>
        <v>186.07680000000005</v>
      </c>
      <c r="AK199" s="13">
        <f t="shared" si="164"/>
        <v>46.671538591528673</v>
      </c>
      <c r="AL199" s="20">
        <f t="shared" si="165"/>
        <v>405.37002304691242</v>
      </c>
      <c r="AM199" s="59">
        <f t="shared" si="193"/>
        <v>697.21895492815418</v>
      </c>
      <c r="AN199" s="59">
        <f ca="1">AVERAGE(OFFSET($AM$3,0,0,'Données projet'!$E$10+1,1))-AVERAGE(OFFSET($H$3,0,0,'Données projet'!$E$10+1,1))</f>
        <v>273.89085939326111</v>
      </c>
      <c r="AO199" s="59">
        <f t="shared" si="205"/>
        <v>266.46247641705179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3.7001022188694375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3.7001022188694375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69.595163240338664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21.709999999999326</v>
      </c>
      <c r="BE199" s="13">
        <f>BD199*VLOOKUP('Données projet'!$B$11,Paramètres!$A$1:$I$89,3,0)*VLOOKUP('Données projet'!$B$11,Paramètres!$A$1:$I$89,5,0)</f>
        <v>20.659235999999357</v>
      </c>
      <c r="BF199" s="13">
        <f t="shared" si="167"/>
        <v>6.6924790783679047</v>
      </c>
      <c r="BG199" s="20">
        <f t="shared" si="168"/>
        <v>47.637570428156316</v>
      </c>
      <c r="BH199" s="59">
        <f t="shared" si="194"/>
        <v>339.48650230939808</v>
      </c>
      <c r="BI199" s="59">
        <f ca="1">AVERAGE(OFFSET($BH$3,0,0,'Données projet'!$E$11+1,1))-AVERAGE(OFFSET($H$3,0,0,'Données projet'!$E$11+1,1))</f>
        <v>674.33345465979289</v>
      </c>
      <c r="BJ199" s="59">
        <f t="shared" si="206"/>
        <v>206.09542990296671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253.67931701356429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253.67931701356429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69.595163240338664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21.709999999999326</v>
      </c>
      <c r="BZ199" s="13">
        <f>BY199*VLOOKUP('Données projet'!$B$12,Paramètres!$A$1:$I$89,3,0)*VLOOKUP('Données projet'!$B$12,Paramètres!$A$1:$I$89,5,0)</f>
        <v>24.723347999999234</v>
      </c>
      <c r="CA199" s="13">
        <f t="shared" si="170"/>
        <v>7.8433511535672826</v>
      </c>
      <c r="CB199" s="20">
        <f t="shared" si="171"/>
        <v>56.720334359128351</v>
      </c>
      <c r="CC199" s="59">
        <f t="shared" si="195"/>
        <v>348.5692662403701</v>
      </c>
      <c r="CD199" s="59">
        <f ca="1">AVERAGE(OFFSET($CC$3,0,0,'Données projet'!$E$12+1,1))-AVERAGE(OFFSET($H$3,0,0,'Données projet'!$E$12+1,1))</f>
        <v>792.99561449396947</v>
      </c>
      <c r="CE199" s="59">
        <f t="shared" si="207"/>
        <v>236.67982295656702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303.58344495065882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303.58344495065882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69.595163240338664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21.709999999999326</v>
      </c>
      <c r="CU199" s="17">
        <f>CT199*VLOOKUP('Données projet'!$B$13,Paramètres!$A$1:$I$89,3,0)*VLOOKUP('Données projet'!$B$13,Paramètres!$A$1:$I$89,5,0)</f>
        <v>23.707319999999264</v>
      </c>
      <c r="CV199" s="13">
        <f t="shared" si="173"/>
        <v>7.5578489536731341</v>
      </c>
      <c r="CW199" s="20">
        <f t="shared" si="174"/>
        <v>54.453502594312759</v>
      </c>
      <c r="CX199" s="59">
        <f t="shared" si="196"/>
        <v>346.30243447555449</v>
      </c>
      <c r="CY199" s="59">
        <f ca="1">AVERAGE(OFFSET($CX$3,0,0,'Données projet'!$E$13+1,1))-AVERAGE(OFFSET($H$3,0,0,'Données projet'!$E$13+1,1))</f>
        <v>763.36868301262712</v>
      </c>
      <c r="CZ199" s="59">
        <f t="shared" si="208"/>
        <v>229.04531240965548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291.1074129663852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291.1074129663852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69.595163240338664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259.99999999999983</v>
      </c>
      <c r="DP199" s="17">
        <f>DO199*VLOOKUP('Données projet'!$B$14,Paramètres!$A$1:$I$89,3,0)*VLOOKUP('Données projet'!$B$14,Paramètres!$A$1:$I$89,5,0)</f>
        <v>227.13599999999985</v>
      </c>
      <c r="DQ199" s="13">
        <f t="shared" si="176"/>
        <v>55.662966886685133</v>
      </c>
      <c r="DR199" s="20">
        <f t="shared" si="177"/>
        <v>492.5415339943097</v>
      </c>
      <c r="DS199" s="59">
        <f t="shared" si="197"/>
        <v>784.3904658755514</v>
      </c>
      <c r="DT199" s="59">
        <f ca="1">AVERAGE(OFFSET($DS$3,0,0,'Données projet'!$E$14+1,1))-AVERAGE(OFFSET($H$3,0,0,'Données projet'!$E$14+1,1))</f>
        <v>396.6970447595329</v>
      </c>
      <c r="DU199" s="59">
        <f t="shared" si="209"/>
        <v>369.61271293069467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9.5579399260520983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9.5579399260520983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69.595163240338664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243</v>
      </c>
      <c r="EK199" s="17">
        <f>EJ199*VLOOKUP('Données projet'!$B$15,Paramètres!$A$1:$I$89,3,0)*VLOOKUP('Données projet'!$B$15,Paramètres!$A$1:$I$89,5,0)</f>
        <v>253.98360000000002</v>
      </c>
      <c r="EL199" s="13">
        <f t="shared" si="179"/>
        <v>61.438182405444294</v>
      </c>
      <c r="EM199" s="20">
        <f t="shared" si="180"/>
        <v>549.35960435614891</v>
      </c>
      <c r="EN199" s="59">
        <f t="shared" si="198"/>
        <v>841.20853623739072</v>
      </c>
      <c r="EO199" s="59">
        <f ca="1">AVERAGE(OFFSET($EN$3,0,0,'Données projet'!$E$15+1,1))-AVERAGE(OFFSET($H$3,0,0,'Données projet'!$E$15+1,1))</f>
        <v>431.09356354216391</v>
      </c>
      <c r="EP199" s="59">
        <f t="shared" si="210"/>
        <v>386.91437941921049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10.033854382941101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10.033854382941101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69.595163240338664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20.879999999999939</v>
      </c>
      <c r="FF199" s="17">
        <f>FE199*VLOOKUP('Données projet'!$B$16,Paramètres!$A$1:$I$89,3,0)*VLOOKUP('Données projet'!$B$16,Paramètres!$A$1:$I$89,5,0)</f>
        <v>14.006303999999959</v>
      </c>
      <c r="FG199" s="13">
        <f t="shared" si="182"/>
        <v>4.7472658384215451</v>
      </c>
      <c r="FH199" s="20">
        <f t="shared" si="183"/>
        <v>32.662467468584119</v>
      </c>
      <c r="FI199" s="59">
        <f t="shared" si="199"/>
        <v>324.51139934982587</v>
      </c>
      <c r="FJ199" s="59">
        <f ca="1">AVERAGE(OFFSET($FI$3,0,0,'Données projet'!$E$16+1,1))-AVERAGE(OFFSET($H$3,0,0,'Données projet'!$E$16+1,1))</f>
        <v>552.1327469597087</v>
      </c>
      <c r="FK199" s="59">
        <f t="shared" si="211"/>
        <v>208.33496548935977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156.12839580673179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156.12839580673179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69.595163240338664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4.7800000000008822</v>
      </c>
      <c r="GA199" s="17">
        <f>FZ199*VLOOKUP('Données projet'!$B$17,Paramètres!$A$1:$I$89,3,0)*VLOOKUP('Données projet'!$B$17,Paramètres!$A$1:$I$89,5,0)</f>
        <v>2.2370400000004129</v>
      </c>
      <c r="GB199" s="13">
        <f t="shared" si="185"/>
        <v>0.9386934556823372</v>
      </c>
      <c r="GC199" s="20">
        <f t="shared" si="186"/>
        <v>5.5310691019807896</v>
      </c>
      <c r="GD199" s="59">
        <f t="shared" si="200"/>
        <v>297.38000098322254</v>
      </c>
      <c r="GE199" s="59">
        <f ca="1">AVERAGE(OFFSET($GD$3,0,0,'Données projet'!$E$17+1,1))-AVERAGE(OFFSET($H$3,0,0,'Données projet'!$E$17+1,1))</f>
        <v>337.47103484642059</v>
      </c>
      <c r="GF199" s="59">
        <f t="shared" si="212"/>
        <v>252.98767501756402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50.015071597463333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50.015071597463333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69.595163240338664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2.5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9.1666666666666661</v>
      </c>
      <c r="H200" s="66">
        <f t="shared" si="192"/>
        <v>220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69.602186253039378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369.00000000000011</v>
      </c>
      <c r="O200" s="13">
        <f>N200*VLOOKUP('Données projet'!$B$9,Paramètres!$A$1:$I$89,3,0)*VLOOKUP('Données projet'!$B$9,Paramètres!$A$1:$I$89,5,0)</f>
        <v>333.87120000000004</v>
      </c>
      <c r="P200" s="13">
        <f t="shared" si="203"/>
        <v>78.232360111376309</v>
      </c>
      <c r="Q200" s="20">
        <f t="shared" si="162"/>
        <v>717.74703386064709</v>
      </c>
      <c r="R200" s="59">
        <f t="shared" si="191"/>
        <v>1009.6217167884581</v>
      </c>
      <c r="S200" s="59">
        <f ca="1">AVERAGE(OFFSET($R$3,0,0,'Données projet'!$E$9+1,1))-AVERAGE(OFFSET($H$3,0,0,'Données projet'!$E$9+1,1))</f>
        <v>441.35963046694803</v>
      </c>
      <c r="T200" s="59">
        <f t="shared" si="204"/>
        <v>620.99339242993983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0.38706217287101152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0.38706217287101152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69.602186253039378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213.00000000000003</v>
      </c>
      <c r="AJ200" s="13">
        <f>AI200*VLOOKUP('Données projet'!$B$10,Paramètres!$A$1:$I$89,3,0)*VLOOKUP('Données projet'!$B$10,Paramètres!$A$1:$I$89,5,0)</f>
        <v>186.07680000000005</v>
      </c>
      <c r="AK200" s="13">
        <f t="shared" si="164"/>
        <v>46.671538591528673</v>
      </c>
      <c r="AL200" s="20">
        <f t="shared" si="165"/>
        <v>405.37002304691242</v>
      </c>
      <c r="AM200" s="59">
        <f t="shared" si="193"/>
        <v>697.2447059747235</v>
      </c>
      <c r="AN200" s="59">
        <f ca="1">AVERAGE(OFFSET($AM$3,0,0,'Données projet'!$E$10+1,1))-AVERAGE(OFFSET($H$3,0,0,'Données projet'!$E$10+1,1))</f>
        <v>273.89085939326111</v>
      </c>
      <c r="AO200" s="59">
        <f t="shared" si="205"/>
        <v>266.46247641705179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3.6275454711969171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3.6275454711969171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69.602186253039378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21.709999999999326</v>
      </c>
      <c r="BE200" s="13">
        <f>BD200*VLOOKUP('Données projet'!$B$11,Paramètres!$A$1:$I$89,3,0)*VLOOKUP('Données projet'!$B$11,Paramètres!$A$1:$I$89,5,0)</f>
        <v>20.659235999999357</v>
      </c>
      <c r="BF200" s="13">
        <f t="shared" si="167"/>
        <v>6.6924790783679047</v>
      </c>
      <c r="BG200" s="20">
        <f t="shared" si="168"/>
        <v>47.637570428156316</v>
      </c>
      <c r="BH200" s="59">
        <f t="shared" si="194"/>
        <v>339.5122533559674</v>
      </c>
      <c r="BI200" s="59">
        <f ca="1">AVERAGE(OFFSET($BH$3,0,0,'Données projet'!$E$11+1,1))-AVERAGE(OFFSET($H$3,0,0,'Données projet'!$E$11+1,1))</f>
        <v>674.33345465979289</v>
      </c>
      <c r="BJ200" s="59">
        <f t="shared" si="206"/>
        <v>206.09542990296671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248.70482033603344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248.70482033603344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69.602186253039378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21.709999999999326</v>
      </c>
      <c r="BZ200" s="13">
        <f>BY200*VLOOKUP('Données projet'!$B$12,Paramètres!$A$1:$I$89,3,0)*VLOOKUP('Données projet'!$B$12,Paramètres!$A$1:$I$89,5,0)</f>
        <v>24.723347999999234</v>
      </c>
      <c r="CA200" s="13">
        <f t="shared" si="170"/>
        <v>7.8433511535672826</v>
      </c>
      <c r="CB200" s="20">
        <f t="shared" si="171"/>
        <v>56.720334359128351</v>
      </c>
      <c r="CC200" s="59">
        <f t="shared" si="195"/>
        <v>348.59501728693942</v>
      </c>
      <c r="CD200" s="59">
        <f ca="1">AVERAGE(OFFSET($CC$3,0,0,'Données projet'!$E$12+1,1))-AVERAGE(OFFSET($H$3,0,0,'Données projet'!$E$12+1,1))</f>
        <v>792.99561449396947</v>
      </c>
      <c r="CE200" s="59">
        <f t="shared" si="207"/>
        <v>236.67982295656702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297.63035876279406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297.63035876279406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69.602186253039378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21.709999999999326</v>
      </c>
      <c r="CU200" s="17">
        <f>CT200*VLOOKUP('Données projet'!$B$13,Paramètres!$A$1:$I$89,3,0)*VLOOKUP('Données projet'!$B$13,Paramètres!$A$1:$I$89,5,0)</f>
        <v>23.707319999999264</v>
      </c>
      <c r="CV200" s="13">
        <f t="shared" si="173"/>
        <v>7.5578489536731341</v>
      </c>
      <c r="CW200" s="20">
        <f t="shared" si="174"/>
        <v>54.453502594312759</v>
      </c>
      <c r="CX200" s="59">
        <f t="shared" si="196"/>
        <v>346.32818552212382</v>
      </c>
      <c r="CY200" s="59">
        <f ca="1">AVERAGE(OFFSET($CX$3,0,0,'Données projet'!$E$13+1,1))-AVERAGE(OFFSET($H$3,0,0,'Données projet'!$E$13+1,1))</f>
        <v>763.36868301262712</v>
      </c>
      <c r="CZ200" s="59">
        <f t="shared" si="208"/>
        <v>229.04531240965548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285.39897415610392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285.39897415610392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69.602186253039378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259.99999999999983</v>
      </c>
      <c r="DP200" s="17">
        <f>DO200*VLOOKUP('Données projet'!$B$14,Paramètres!$A$1:$I$89,3,0)*VLOOKUP('Données projet'!$B$14,Paramètres!$A$1:$I$89,5,0)</f>
        <v>227.13599999999985</v>
      </c>
      <c r="DQ200" s="13">
        <f t="shared" si="176"/>
        <v>55.662966886685133</v>
      </c>
      <c r="DR200" s="20">
        <f t="shared" si="177"/>
        <v>492.5415339943097</v>
      </c>
      <c r="DS200" s="59">
        <f t="shared" si="197"/>
        <v>784.41621692212084</v>
      </c>
      <c r="DT200" s="59">
        <f ca="1">AVERAGE(OFFSET($DS$3,0,0,'Données projet'!$E$14+1,1))-AVERAGE(OFFSET($H$3,0,0,'Données projet'!$E$14+1,1))</f>
        <v>396.6970447595329</v>
      </c>
      <c r="DU200" s="59">
        <f t="shared" si="209"/>
        <v>369.61271293069467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9.3705145538699295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9.3705145538699295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69.602186253039378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243</v>
      </c>
      <c r="EK200" s="17">
        <f>EJ200*VLOOKUP('Données projet'!$B$15,Paramètres!$A$1:$I$89,3,0)*VLOOKUP('Données projet'!$B$15,Paramètres!$A$1:$I$89,5,0)</f>
        <v>253.98360000000002</v>
      </c>
      <c r="EL200" s="13">
        <f t="shared" si="179"/>
        <v>61.438182405444294</v>
      </c>
      <c r="EM200" s="20">
        <f t="shared" si="180"/>
        <v>549.35960435614891</v>
      </c>
      <c r="EN200" s="59">
        <f t="shared" si="198"/>
        <v>841.23428728395993</v>
      </c>
      <c r="EO200" s="59">
        <f ca="1">AVERAGE(OFFSET($EN$3,0,0,'Données projet'!$E$15+1,1))-AVERAGE(OFFSET($H$3,0,0,'Données projet'!$E$15+1,1))</f>
        <v>431.09356354216391</v>
      </c>
      <c r="EP200" s="59">
        <f t="shared" si="210"/>
        <v>386.91437941921049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9.8370966185384958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9.8370966185384958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69.602186253039378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20.879999999999939</v>
      </c>
      <c r="FF200" s="17">
        <f>FE200*VLOOKUP('Données projet'!$B$16,Paramètres!$A$1:$I$89,3,0)*VLOOKUP('Données projet'!$B$16,Paramètres!$A$1:$I$89,5,0)</f>
        <v>14.006303999999959</v>
      </c>
      <c r="FG200" s="13">
        <f t="shared" si="182"/>
        <v>4.7472658384215451</v>
      </c>
      <c r="FH200" s="20">
        <f t="shared" si="183"/>
        <v>32.662467468584119</v>
      </c>
      <c r="FI200" s="59">
        <f t="shared" si="199"/>
        <v>324.53715039639519</v>
      </c>
      <c r="FJ200" s="59">
        <f ca="1">AVERAGE(OFFSET($FI$3,0,0,'Données projet'!$E$16+1,1))-AVERAGE(OFFSET($H$3,0,0,'Données projet'!$E$16+1,1))</f>
        <v>552.1327469597087</v>
      </c>
      <c r="FK200" s="59">
        <f t="shared" si="211"/>
        <v>208.33496548935977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153.06681319388014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153.06681319388014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69.602186253039378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4.7800000000008822</v>
      </c>
      <c r="GA200" s="17">
        <f>FZ200*VLOOKUP('Données projet'!$B$17,Paramètres!$A$1:$I$89,3,0)*VLOOKUP('Données projet'!$B$17,Paramètres!$A$1:$I$89,5,0)</f>
        <v>2.2370400000004129</v>
      </c>
      <c r="GB200" s="13">
        <f t="shared" si="185"/>
        <v>0.9386934556823372</v>
      </c>
      <c r="GC200" s="20">
        <f t="shared" si="186"/>
        <v>5.5310691019807896</v>
      </c>
      <c r="GD200" s="59">
        <f t="shared" si="200"/>
        <v>297.40575202979187</v>
      </c>
      <c r="GE200" s="59">
        <f ca="1">AVERAGE(OFFSET($GD$3,0,0,'Données projet'!$E$17+1,1))-AVERAGE(OFFSET($H$3,0,0,'Données projet'!$E$17+1,1))</f>
        <v>337.47103484642059</v>
      </c>
      <c r="GF200" s="59">
        <f t="shared" si="212"/>
        <v>252.98767501756402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49.034306549618513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49.034306549618513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69.602186253039378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2.5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9.1666666666666661</v>
      </c>
      <c r="H201" s="66">
        <f t="shared" si="192"/>
        <v>220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69.609087432170853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369.00000000000011</v>
      </c>
      <c r="O201" s="13">
        <f>N201*VLOOKUP('Données projet'!$B$9,Paramètres!$A$1:$I$89,3,0)*VLOOKUP('Données projet'!$B$9,Paramètres!$A$1:$I$89,5,0)</f>
        <v>333.87120000000004</v>
      </c>
      <c r="P201" s="13">
        <f t="shared" si="203"/>
        <v>78.232360111376309</v>
      </c>
      <c r="Q201" s="20">
        <f t="shared" si="162"/>
        <v>717.74703386064709</v>
      </c>
      <c r="R201" s="59">
        <f t="shared" si="191"/>
        <v>1009.6470211119401</v>
      </c>
      <c r="S201" s="59">
        <f ca="1">AVERAGE(OFFSET($R$3,0,0,'Données projet'!$E$9+1,1))-AVERAGE(OFFSET($H$3,0,0,'Données projet'!$E$9+1,1))</f>
        <v>441.35963046694803</v>
      </c>
      <c r="T201" s="59">
        <f t="shared" si="204"/>
        <v>620.99339242993983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0.379472119745625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0.379472119745625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69.609087432170853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213.00000000000003</v>
      </c>
      <c r="AJ201" s="13">
        <f>AI201*VLOOKUP('Données projet'!$B$10,Paramètres!$A$1:$I$89,3,0)*VLOOKUP('Données projet'!$B$10,Paramètres!$A$1:$I$89,5,0)</f>
        <v>186.07680000000005</v>
      </c>
      <c r="AK201" s="13">
        <f t="shared" si="164"/>
        <v>46.671538591528673</v>
      </c>
      <c r="AL201" s="20">
        <f t="shared" si="165"/>
        <v>405.37002304691242</v>
      </c>
      <c r="AM201" s="59">
        <f t="shared" si="193"/>
        <v>697.27001029820553</v>
      </c>
      <c r="AN201" s="59">
        <f ca="1">AVERAGE(OFFSET($AM$3,0,0,'Données projet'!$E$10+1,1))-AVERAGE(OFFSET($H$3,0,0,'Données projet'!$E$10+1,1))</f>
        <v>273.89085939326111</v>
      </c>
      <c r="AO201" s="59">
        <f t="shared" si="205"/>
        <v>266.46247641705179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3.5564115170910084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3.5564115170910084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69.609087432170853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21.709999999999326</v>
      </c>
      <c r="BE201" s="13">
        <f>BD201*VLOOKUP('Données projet'!$B$11,Paramètres!$A$1:$I$89,3,0)*VLOOKUP('Données projet'!$B$11,Paramètres!$A$1:$I$89,5,0)</f>
        <v>20.659235999999357</v>
      </c>
      <c r="BF201" s="13">
        <f t="shared" si="167"/>
        <v>6.6924790783679047</v>
      </c>
      <c r="BG201" s="20">
        <f t="shared" si="168"/>
        <v>47.637570428156316</v>
      </c>
      <c r="BH201" s="59">
        <f t="shared" si="194"/>
        <v>339.53755767944943</v>
      </c>
      <c r="BI201" s="59">
        <f ca="1">AVERAGE(OFFSET($BH$3,0,0,'Données projet'!$E$11+1,1))-AVERAGE(OFFSET($H$3,0,0,'Données projet'!$E$11+1,1))</f>
        <v>674.33345465979289</v>
      </c>
      <c r="BJ201" s="59">
        <f t="shared" si="206"/>
        <v>206.09542990296671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243.82787050420558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243.82787050420558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69.609087432170853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21.709999999999326</v>
      </c>
      <c r="BZ201" s="13">
        <f>BY201*VLOOKUP('Données projet'!$B$12,Paramètres!$A$1:$I$89,3,0)*VLOOKUP('Données projet'!$B$12,Paramètres!$A$1:$I$89,5,0)</f>
        <v>24.723347999999234</v>
      </c>
      <c r="CA201" s="13">
        <f t="shared" si="170"/>
        <v>7.8433511535672826</v>
      </c>
      <c r="CB201" s="20">
        <f t="shared" si="171"/>
        <v>56.720334359128351</v>
      </c>
      <c r="CC201" s="59">
        <f t="shared" si="195"/>
        <v>348.62032161042146</v>
      </c>
      <c r="CD201" s="59">
        <f ca="1">AVERAGE(OFFSET($CC$3,0,0,'Données projet'!$E$12+1,1))-AVERAGE(OFFSET($H$3,0,0,'Données projet'!$E$12+1,1))</f>
        <v>792.99561449396947</v>
      </c>
      <c r="CE201" s="59">
        <f t="shared" si="207"/>
        <v>236.67982295656702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291.79400896404928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291.79400896404928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69.609087432170853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21.709999999999326</v>
      </c>
      <c r="CU201" s="17">
        <f>CT201*VLOOKUP('Données projet'!$B$13,Paramètres!$A$1:$I$89,3,0)*VLOOKUP('Données projet'!$B$13,Paramètres!$A$1:$I$89,5,0)</f>
        <v>23.707319999999264</v>
      </c>
      <c r="CV201" s="13">
        <f t="shared" si="173"/>
        <v>7.5578489536731341</v>
      </c>
      <c r="CW201" s="20">
        <f t="shared" si="174"/>
        <v>54.453502594312759</v>
      </c>
      <c r="CX201" s="59">
        <f t="shared" si="196"/>
        <v>346.35348984560585</v>
      </c>
      <c r="CY201" s="59">
        <f ca="1">AVERAGE(OFFSET($CX$3,0,0,'Données projet'!$E$13+1,1))-AVERAGE(OFFSET($H$3,0,0,'Données projet'!$E$13+1,1))</f>
        <v>763.36868301262712</v>
      </c>
      <c r="CZ201" s="59">
        <f t="shared" si="208"/>
        <v>229.04531240965548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279.80247434908836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279.80247434908836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69.609087432170853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259.99999999999983</v>
      </c>
      <c r="DP201" s="17">
        <f>DO201*VLOOKUP('Données projet'!$B$14,Paramètres!$A$1:$I$89,3,0)*VLOOKUP('Données projet'!$B$14,Paramètres!$A$1:$I$89,5,0)</f>
        <v>227.13599999999985</v>
      </c>
      <c r="DQ201" s="13">
        <f t="shared" si="176"/>
        <v>55.662966886685133</v>
      </c>
      <c r="DR201" s="20">
        <f t="shared" si="177"/>
        <v>492.5415339943097</v>
      </c>
      <c r="DS201" s="59">
        <f t="shared" si="197"/>
        <v>784.44152124560287</v>
      </c>
      <c r="DT201" s="59">
        <f ca="1">AVERAGE(OFFSET($DS$3,0,0,'Données projet'!$E$14+1,1))-AVERAGE(OFFSET($H$3,0,0,'Données projet'!$E$14+1,1))</f>
        <v>396.6970447595329</v>
      </c>
      <c r="DU201" s="59">
        <f t="shared" si="209"/>
        <v>369.61271293069467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9.1867644789180645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9.1867644789180645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69.609087432170853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243</v>
      </c>
      <c r="EK201" s="17">
        <f>EJ201*VLOOKUP('Données projet'!$B$15,Paramètres!$A$1:$I$89,3,0)*VLOOKUP('Données projet'!$B$15,Paramètres!$A$1:$I$89,5,0)</f>
        <v>253.98360000000002</v>
      </c>
      <c r="EL201" s="13">
        <f t="shared" si="179"/>
        <v>61.438182405444294</v>
      </c>
      <c r="EM201" s="20">
        <f t="shared" si="180"/>
        <v>549.35960435614891</v>
      </c>
      <c r="EN201" s="59">
        <f t="shared" si="198"/>
        <v>841.25959160744196</v>
      </c>
      <c r="EO201" s="59">
        <f ca="1">AVERAGE(OFFSET($EN$3,0,0,'Données projet'!$E$15+1,1))-AVERAGE(OFFSET($H$3,0,0,'Données projet'!$E$15+1,1))</f>
        <v>431.09356354216391</v>
      </c>
      <c r="EP201" s="59">
        <f t="shared" si="210"/>
        <v>386.91437941921049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9.6441971538854396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9.6441971538854396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69.609087432170853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20.879999999999939</v>
      </c>
      <c r="FF201" s="17">
        <f>FE201*VLOOKUP('Données projet'!$B$16,Paramètres!$A$1:$I$89,3,0)*VLOOKUP('Données projet'!$B$16,Paramètres!$A$1:$I$89,5,0)</f>
        <v>14.006303999999959</v>
      </c>
      <c r="FG201" s="13">
        <f t="shared" si="182"/>
        <v>4.7472658384215451</v>
      </c>
      <c r="FH201" s="20">
        <f t="shared" si="183"/>
        <v>32.662467468584119</v>
      </c>
      <c r="FI201" s="59">
        <f t="shared" si="199"/>
        <v>324.56245471987722</v>
      </c>
      <c r="FJ201" s="59">
        <f ca="1">AVERAGE(OFFSET($FI$3,0,0,'Données projet'!$E$16+1,1))-AVERAGE(OFFSET($H$3,0,0,'Données projet'!$E$16+1,1))</f>
        <v>552.1327469597087</v>
      </c>
      <c r="FK201" s="59">
        <f t="shared" si="211"/>
        <v>208.33496548935977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150.0652663486855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150.0652663486855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69.609087432170853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4.7800000000008822</v>
      </c>
      <c r="GA201" s="17">
        <f>FZ201*VLOOKUP('Données projet'!$B$17,Paramètres!$A$1:$I$89,3,0)*VLOOKUP('Données projet'!$B$17,Paramètres!$A$1:$I$89,5,0)</f>
        <v>2.2370400000004129</v>
      </c>
      <c r="GB201" s="13">
        <f t="shared" si="185"/>
        <v>0.9386934556823372</v>
      </c>
      <c r="GC201" s="20">
        <f t="shared" si="186"/>
        <v>5.5310691019807896</v>
      </c>
      <c r="GD201" s="59">
        <f t="shared" si="200"/>
        <v>297.4310563532739</v>
      </c>
      <c r="GE201" s="59">
        <f ca="1">AVERAGE(OFFSET($GD$3,0,0,'Données projet'!$E$17+1,1))-AVERAGE(OFFSET($H$3,0,0,'Données projet'!$E$17+1,1))</f>
        <v>337.47103484642059</v>
      </c>
      <c r="GF201" s="59">
        <f t="shared" si="212"/>
        <v>252.98767501756402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48.072773706154322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48.072773706154322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69.609087432170853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2.5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9.1666666666666661</v>
      </c>
      <c r="H202" s="66">
        <f t="shared" si="192"/>
        <v>220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69.615868891273109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369.00000000000011</v>
      </c>
      <c r="O202" s="13">
        <f>N202*VLOOKUP('Données projet'!$B$9,Paramètres!$A$1:$I$89,3,0)*VLOOKUP('Données projet'!$B$9,Paramètres!$A$1:$I$89,5,0)</f>
        <v>333.87120000000004</v>
      </c>
      <c r="P202" s="13">
        <f t="shared" si="203"/>
        <v>78.232360111376309</v>
      </c>
      <c r="Q202" s="20">
        <f t="shared" si="162"/>
        <v>717.74703386064709</v>
      </c>
      <c r="R202" s="59">
        <f t="shared" si="191"/>
        <v>1009.6718864619818</v>
      </c>
      <c r="S202" s="59">
        <f ca="1">AVERAGE(OFFSET($R$3,0,0,'Données projet'!$E$9+1,1))-AVERAGE(OFFSET($H$3,0,0,'Données projet'!$E$9+1,1))</f>
        <v>441.35963046694803</v>
      </c>
      <c r="T202" s="59">
        <f t="shared" si="204"/>
        <v>620.99339242993983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0.37203090293255203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0.37203090293255203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69.615868891273109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213.00000000000003</v>
      </c>
      <c r="AJ202" s="13">
        <f>AI202*VLOOKUP('Données projet'!$B$10,Paramètres!$A$1:$I$89,3,0)*VLOOKUP('Données projet'!$B$10,Paramètres!$A$1:$I$89,5,0)</f>
        <v>186.07680000000005</v>
      </c>
      <c r="AK202" s="13">
        <f t="shared" si="164"/>
        <v>46.671538591528673</v>
      </c>
      <c r="AL202" s="20">
        <f t="shared" si="165"/>
        <v>405.37002304691242</v>
      </c>
      <c r="AM202" s="59">
        <f t="shared" si="193"/>
        <v>697.29487564824717</v>
      </c>
      <c r="AN202" s="59">
        <f ca="1">AVERAGE(OFFSET($AM$3,0,0,'Données projet'!$E$10+1,1))-AVERAGE(OFFSET($H$3,0,0,'Données projet'!$E$10+1,1))</f>
        <v>273.89085939326111</v>
      </c>
      <c r="AO202" s="59">
        <f t="shared" si="205"/>
        <v>266.46247641705179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3.486672456437689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3.486672456437689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69.615868891273109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21.709999999999326</v>
      </c>
      <c r="BE202" s="13">
        <f>BD202*VLOOKUP('Données projet'!$B$11,Paramètres!$A$1:$I$89,3,0)*VLOOKUP('Données projet'!$B$11,Paramètres!$A$1:$I$89,5,0)</f>
        <v>20.659235999999357</v>
      </c>
      <c r="BF202" s="13">
        <f t="shared" si="167"/>
        <v>6.6924790783679047</v>
      </c>
      <c r="BG202" s="20">
        <f t="shared" si="168"/>
        <v>47.637570428156316</v>
      </c>
      <c r="BH202" s="59">
        <f t="shared" si="194"/>
        <v>339.56242302949107</v>
      </c>
      <c r="BI202" s="59">
        <f ca="1">AVERAGE(OFFSET($BH$3,0,0,'Données projet'!$E$11+1,1))-AVERAGE(OFFSET($H$3,0,0,'Données projet'!$E$11+1,1))</f>
        <v>674.33345465979289</v>
      </c>
      <c r="BJ202" s="59">
        <f t="shared" si="206"/>
        <v>206.09542990296671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239.0465546839342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239.0465546839342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69.615868891273109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21.709999999999326</v>
      </c>
      <c r="BZ202" s="13">
        <f>BY202*VLOOKUP('Données projet'!$B$12,Paramètres!$A$1:$I$89,3,0)*VLOOKUP('Données projet'!$B$12,Paramètres!$A$1:$I$89,5,0)</f>
        <v>24.723347999999234</v>
      </c>
      <c r="CA202" s="13">
        <f t="shared" si="170"/>
        <v>7.8433511535672826</v>
      </c>
      <c r="CB202" s="20">
        <f t="shared" si="171"/>
        <v>56.720334359128351</v>
      </c>
      <c r="CC202" s="59">
        <f t="shared" si="195"/>
        <v>348.64518696046309</v>
      </c>
      <c r="CD202" s="59">
        <f ca="1">AVERAGE(OFFSET($CC$3,0,0,'Données projet'!$E$12+1,1))-AVERAGE(OFFSET($H$3,0,0,'Données projet'!$E$12+1,1))</f>
        <v>792.99561449396947</v>
      </c>
      <c r="CE202" s="59">
        <f t="shared" si="207"/>
        <v>236.67982295656702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286.072106425036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286.072106425036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69.615868891273109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21.709999999999326</v>
      </c>
      <c r="CU202" s="17">
        <f>CT202*VLOOKUP('Données projet'!$B$13,Paramètres!$A$1:$I$89,3,0)*VLOOKUP('Données projet'!$B$13,Paramètres!$A$1:$I$89,5,0)</f>
        <v>23.707319999999264</v>
      </c>
      <c r="CV202" s="13">
        <f t="shared" si="173"/>
        <v>7.5578489536731341</v>
      </c>
      <c r="CW202" s="20">
        <f t="shared" si="174"/>
        <v>54.453502594312759</v>
      </c>
      <c r="CX202" s="59">
        <f t="shared" si="196"/>
        <v>346.37835519564749</v>
      </c>
      <c r="CY202" s="59">
        <f ca="1">AVERAGE(OFFSET($CX$3,0,0,'Données projet'!$E$13+1,1))-AVERAGE(OFFSET($H$3,0,0,'Données projet'!$E$13+1,1))</f>
        <v>763.36868301262712</v>
      </c>
      <c r="CZ202" s="59">
        <f t="shared" si="208"/>
        <v>229.04531240965548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274.31571848976057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274.31571848976057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69.615868891273109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259.99999999999983</v>
      </c>
      <c r="DP202" s="17">
        <f>DO202*VLOOKUP('Données projet'!$B$14,Paramètres!$A$1:$I$89,3,0)*VLOOKUP('Données projet'!$B$14,Paramètres!$A$1:$I$89,5,0)</f>
        <v>227.13599999999985</v>
      </c>
      <c r="DQ202" s="13">
        <f t="shared" si="176"/>
        <v>55.662966886685133</v>
      </c>
      <c r="DR202" s="20">
        <f t="shared" si="177"/>
        <v>492.5415339943097</v>
      </c>
      <c r="DS202" s="59">
        <f t="shared" si="197"/>
        <v>784.46638659564451</v>
      </c>
      <c r="DT202" s="59">
        <f ca="1">AVERAGE(OFFSET($DS$3,0,0,'Données projet'!$E$14+1,1))-AVERAGE(OFFSET($H$3,0,0,'Données projet'!$E$14+1,1))</f>
        <v>396.6970447595329</v>
      </c>
      <c r="DU202" s="59">
        <f t="shared" si="209"/>
        <v>369.61271293069467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9.0066176308595267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9.0066176308595267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69.615868891273109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243</v>
      </c>
      <c r="EK202" s="17">
        <f>EJ202*VLOOKUP('Données projet'!$B$15,Paramètres!$A$1:$I$89,3,0)*VLOOKUP('Données projet'!$B$15,Paramètres!$A$1:$I$89,5,0)</f>
        <v>253.98360000000002</v>
      </c>
      <c r="EL202" s="13">
        <f t="shared" si="179"/>
        <v>61.438182405444294</v>
      </c>
      <c r="EM202" s="20">
        <f t="shared" si="180"/>
        <v>549.35960435614891</v>
      </c>
      <c r="EN202" s="59">
        <f t="shared" si="198"/>
        <v>841.2844569574836</v>
      </c>
      <c r="EO202" s="59">
        <f ca="1">AVERAGE(OFFSET($EN$3,0,0,'Données projet'!$E$15+1,1))-AVERAGE(OFFSET($H$3,0,0,'Données projet'!$E$15+1,1))</f>
        <v>431.09356354216391</v>
      </c>
      <c r="EP202" s="59">
        <f t="shared" si="210"/>
        <v>386.91437941921049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9.4550803300771733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9.4550803300771733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69.615868891273109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20.879999999999939</v>
      </c>
      <c r="FF202" s="17">
        <f>FE202*VLOOKUP('Données projet'!$B$16,Paramètres!$A$1:$I$89,3,0)*VLOOKUP('Données projet'!$B$16,Paramètres!$A$1:$I$89,5,0)</f>
        <v>14.006303999999959</v>
      </c>
      <c r="FG202" s="13">
        <f t="shared" si="182"/>
        <v>4.7472658384215451</v>
      </c>
      <c r="FH202" s="20">
        <f t="shared" si="183"/>
        <v>32.662467468584119</v>
      </c>
      <c r="FI202" s="59">
        <f t="shared" si="199"/>
        <v>324.58732006991886</v>
      </c>
      <c r="FJ202" s="59">
        <f ca="1">AVERAGE(OFFSET($FI$3,0,0,'Données projet'!$E$16+1,1))-AVERAGE(OFFSET($H$3,0,0,'Données projet'!$E$16+1,1))</f>
        <v>552.1327469597087</v>
      </c>
      <c r="FK202" s="59">
        <f t="shared" si="211"/>
        <v>208.33496548935977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147.12257800636235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147.12257800636235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69.615868891273109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4.7800000000008822</v>
      </c>
      <c r="GA202" s="17">
        <f>FZ202*VLOOKUP('Données projet'!$B$17,Paramètres!$A$1:$I$89,3,0)*VLOOKUP('Données projet'!$B$17,Paramètres!$A$1:$I$89,5,0)</f>
        <v>2.2370400000004129</v>
      </c>
      <c r="GB202" s="13">
        <f t="shared" si="185"/>
        <v>0.9386934556823372</v>
      </c>
      <c r="GC202" s="20">
        <f t="shared" si="186"/>
        <v>5.5310691019807896</v>
      </c>
      <c r="GD202" s="59">
        <f t="shared" si="200"/>
        <v>297.45592170331554</v>
      </c>
      <c r="GE202" s="59">
        <f ca="1">AVERAGE(OFFSET($GD$3,0,0,'Données projet'!$E$17+1,1))-AVERAGE(OFFSET($H$3,0,0,'Données projet'!$E$17+1,1))</f>
        <v>337.47103484642059</v>
      </c>
      <c r="GF202" s="59">
        <f t="shared" si="212"/>
        <v>252.98767501756402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47.130095935273339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47.130095935273339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69.615868891273109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2.5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57.5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9.1666666666666661</v>
      </c>
      <c r="H203" s="66">
        <f t="shared" si="192"/>
        <v>220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69.622532707221012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369.00000000000011</v>
      </c>
      <c r="O203" s="13">
        <f>N203*VLOOKUP('Données projet'!$B$9,Paramètres!$A$1:$I$89,3,0)*VLOOKUP('Données projet'!$B$9,Paramètres!$A$1:$I$89,5,0)</f>
        <v>333.87120000000004</v>
      </c>
      <c r="P203" s="13">
        <f t="shared" si="203"/>
        <v>78.232360111376309</v>
      </c>
      <c r="Q203" s="20">
        <f t="shared" si="162"/>
        <v>717.74703386064709</v>
      </c>
      <c r="R203" s="59">
        <f t="shared" si="191"/>
        <v>1009.6963204537908</v>
      </c>
      <c r="S203" s="59">
        <f ca="1">AVERAGE(OFFSET($R$3,0,0,'Données projet'!$E$9+1,1))-AVERAGE(OFFSET($H$3,0,0,'Données projet'!$E$9+1,1))</f>
        <v>441.35963046694803</v>
      </c>
      <c r="T203" s="59">
        <f t="shared" si="204"/>
        <v>620.99339242993983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0.36473560384248932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0.36473560384248932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69.622532707221012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213.00000000000003</v>
      </c>
      <c r="AJ203" s="13">
        <f>AI203*VLOOKUP('Données projet'!$B$10,Paramètres!$A$1:$I$89,3,0)*VLOOKUP('Données projet'!$B$10,Paramètres!$A$1:$I$89,5,0)</f>
        <v>186.07680000000005</v>
      </c>
      <c r="AK203" s="13">
        <f t="shared" si="164"/>
        <v>46.671538591528673</v>
      </c>
      <c r="AL203" s="20">
        <f t="shared" si="165"/>
        <v>405.37002304691242</v>
      </c>
      <c r="AM203" s="59">
        <f t="shared" si="193"/>
        <v>697.31930964005619</v>
      </c>
      <c r="AN203" s="59">
        <f ca="1">AVERAGE(OFFSET($AM$3,0,0,'Données projet'!$E$10+1,1))-AVERAGE(OFFSET($H$3,0,0,'Données projet'!$E$10+1,1))</f>
        <v>273.89085939326111</v>
      </c>
      <c r="AO203" s="59">
        <f t="shared" si="205"/>
        <v>266.46247641705179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3.4183009362271539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3.4183009362271539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69.622532707221012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21.709999999999326</v>
      </c>
      <c r="BE203" s="13">
        <f>BD203*VLOOKUP('Données projet'!$B$11,Paramètres!$A$1:$I$89,3,0)*VLOOKUP('Données projet'!$B$11,Paramètres!$A$1:$I$89,5,0)</f>
        <v>20.659235999999357</v>
      </c>
      <c r="BF203" s="13">
        <f t="shared" si="167"/>
        <v>6.6924790783679047</v>
      </c>
      <c r="BG203" s="20">
        <f t="shared" si="168"/>
        <v>47.637570428156316</v>
      </c>
      <c r="BH203" s="59">
        <f t="shared" si="194"/>
        <v>339.58685702130003</v>
      </c>
      <c r="BI203" s="59">
        <f ca="1">AVERAGE(OFFSET($BH$3,0,0,'Données projet'!$E$11+1,1))-AVERAGE(OFFSET($H$3,0,0,'Données projet'!$E$11+1,1))</f>
        <v>674.33345465979289</v>
      </c>
      <c r="BJ203" s="59">
        <f t="shared" si="206"/>
        <v>206.09542990296671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234.35899755058367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234.35899755058367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69.622532707221012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21.709999999999326</v>
      </c>
      <c r="BZ203" s="13">
        <f>BY203*VLOOKUP('Données projet'!$B$12,Paramètres!$A$1:$I$89,3,0)*VLOOKUP('Données projet'!$B$12,Paramètres!$A$1:$I$89,5,0)</f>
        <v>24.723347999999234</v>
      </c>
      <c r="CA203" s="13">
        <f t="shared" si="170"/>
        <v>7.8433511535672826</v>
      </c>
      <c r="CB203" s="20">
        <f t="shared" si="171"/>
        <v>56.720334359128351</v>
      </c>
      <c r="CC203" s="59">
        <f t="shared" si="195"/>
        <v>348.66962095227206</v>
      </c>
      <c r="CD203" s="59">
        <f ca="1">AVERAGE(OFFSET($CC$3,0,0,'Données projet'!$E$12+1,1))-AVERAGE(OFFSET($H$3,0,0,'Données projet'!$E$12+1,1))</f>
        <v>792.99561449396947</v>
      </c>
      <c r="CE203" s="59">
        <f t="shared" si="207"/>
        <v>236.67982295656702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280.46240690479681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280.46240690479681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69.622532707221012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21.709999999999326</v>
      </c>
      <c r="CU203" s="17">
        <f>CT203*VLOOKUP('Données projet'!$B$13,Paramètres!$A$1:$I$89,3,0)*VLOOKUP('Données projet'!$B$13,Paramètres!$A$1:$I$89,5,0)</f>
        <v>23.707319999999264</v>
      </c>
      <c r="CV203" s="13">
        <f t="shared" si="173"/>
        <v>7.5578489536731341</v>
      </c>
      <c r="CW203" s="20">
        <f t="shared" si="174"/>
        <v>54.453502594312759</v>
      </c>
      <c r="CX203" s="59">
        <f t="shared" si="196"/>
        <v>346.40278918745645</v>
      </c>
      <c r="CY203" s="59">
        <f ca="1">AVERAGE(OFFSET($CX$3,0,0,'Données projet'!$E$13+1,1))-AVERAGE(OFFSET($H$3,0,0,'Données projet'!$E$13+1,1))</f>
        <v>763.36868301262712</v>
      </c>
      <c r="CZ203" s="59">
        <f t="shared" si="208"/>
        <v>229.04531240965548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268.93655456624356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268.93655456624356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69.622532707221012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259.99999999999983</v>
      </c>
      <c r="DP203" s="17">
        <f>DO203*VLOOKUP('Données projet'!$B$14,Paramètres!$A$1:$I$89,3,0)*VLOOKUP('Données projet'!$B$14,Paramètres!$A$1:$I$89,5,0)</f>
        <v>227.13599999999985</v>
      </c>
      <c r="DQ203" s="13">
        <f t="shared" si="176"/>
        <v>55.662966886685133</v>
      </c>
      <c r="DR203" s="20">
        <f t="shared" si="177"/>
        <v>492.5415339943097</v>
      </c>
      <c r="DS203" s="59">
        <f t="shared" si="197"/>
        <v>784.49082058745341</v>
      </c>
      <c r="DT203" s="59">
        <f ca="1">AVERAGE(OFFSET($DS$3,0,0,'Données projet'!$E$14+1,1))-AVERAGE(OFFSET($H$3,0,0,'Données projet'!$E$14+1,1))</f>
        <v>396.6970447595329</v>
      </c>
      <c r="DU203" s="59">
        <f t="shared" si="209"/>
        <v>369.61271293069467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8.8300033526126889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8.8300033526126889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69.622532707221012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243</v>
      </c>
      <c r="EK203" s="17">
        <f>EJ203*VLOOKUP('Données projet'!$B$15,Paramètres!$A$1:$I$89,3,0)*VLOOKUP('Données projet'!$B$15,Paramètres!$A$1:$I$89,5,0)</f>
        <v>253.98360000000002</v>
      </c>
      <c r="EL203" s="13">
        <f t="shared" si="179"/>
        <v>61.438182405444294</v>
      </c>
      <c r="EM203" s="20">
        <f t="shared" si="180"/>
        <v>549.35960435614891</v>
      </c>
      <c r="EN203" s="59">
        <f t="shared" si="198"/>
        <v>841.30889094929262</v>
      </c>
      <c r="EO203" s="59">
        <f ca="1">AVERAGE(OFFSET($EN$3,0,0,'Données projet'!$E$15+1,1))-AVERAGE(OFFSET($H$3,0,0,'Données projet'!$E$15+1,1))</f>
        <v>431.09356354216391</v>
      </c>
      <c r="EP203" s="59">
        <f t="shared" si="210"/>
        <v>386.91437941921049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9.2696719718339136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9.2696719718339136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69.622532707221012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20.879999999999939</v>
      </c>
      <c r="FF203" s="17">
        <f>FE203*VLOOKUP('Données projet'!$B$16,Paramètres!$A$1:$I$89,3,0)*VLOOKUP('Données projet'!$B$16,Paramètres!$A$1:$I$89,5,0)</f>
        <v>14.006303999999959</v>
      </c>
      <c r="FG203" s="13">
        <f t="shared" si="182"/>
        <v>4.7472658384215451</v>
      </c>
      <c r="FH203" s="20">
        <f t="shared" si="183"/>
        <v>32.662467468584119</v>
      </c>
      <c r="FI203" s="59">
        <f t="shared" si="199"/>
        <v>324.61175406172782</v>
      </c>
      <c r="FJ203" s="59">
        <f ca="1">AVERAGE(OFFSET($FI$3,0,0,'Données projet'!$E$16+1,1))-AVERAGE(OFFSET($H$3,0,0,'Données projet'!$E$16+1,1))</f>
        <v>552.1327469597087</v>
      </c>
      <c r="FK203" s="59">
        <f t="shared" si="211"/>
        <v>208.33496548935977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144.23759398756948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144.23759398756948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69.622532707221012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4.7800000000008822</v>
      </c>
      <c r="GA203" s="17">
        <f>FZ203*VLOOKUP('Données projet'!$B$17,Paramètres!$A$1:$I$89,3,0)*VLOOKUP('Données projet'!$B$17,Paramètres!$A$1:$I$89,5,0)</f>
        <v>2.2370400000004129</v>
      </c>
      <c r="GB203" s="13">
        <f t="shared" si="185"/>
        <v>0.9386934556823372</v>
      </c>
      <c r="GC203" s="20">
        <f t="shared" si="186"/>
        <v>5.5310691019807896</v>
      </c>
      <c r="GD203" s="59">
        <f t="shared" si="200"/>
        <v>297.4803556951245</v>
      </c>
      <c r="GE203" s="59">
        <f ca="1">AVERAGE(OFFSET($GD$3,0,0,'Données projet'!$E$17+1,1))-AVERAGE(OFFSET($H$3,0,0,'Données projet'!$E$17+1,1))</f>
        <v>337.47103484642059</v>
      </c>
      <c r="GF203" s="59">
        <f t="shared" si="212"/>
        <v>252.98767501756402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46.205903500502664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46.205903500502664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69.622532707221012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2.1016324782757847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1.1577536725165907</v>
      </c>
      <c r="BA205" s="81">
        <f>EXP(LN('Données projet'!B88)/'Données projet'!A88)</f>
        <v>1.1549646791293957</v>
      </c>
      <c r="BV205" s="81">
        <f>EXP(LN('Données projet'!B114)/'Données projet'!A114)</f>
        <v>1.1549646791293957</v>
      </c>
      <c r="CQ205" s="81">
        <f>EXP(LN('Données projet'!B140)/'Données projet'!A140)</f>
        <v>1.1549646791293957</v>
      </c>
      <c r="DL205" s="81">
        <f>EXP(LN('Données projet'!B166)/'Données projet'!A166)</f>
        <v>1.4269435884576509</v>
      </c>
      <c r="EG205" s="81">
        <f>EXP(LN('Données projet'!B192)/'Données projet'!A192)</f>
        <v>1.4003603312913959</v>
      </c>
      <c r="FB205" s="81">
        <f>EXP(LN('Données projet'!B218)/'Données projet'!A218)</f>
        <v>1.1690615875887691</v>
      </c>
      <c r="FW205" s="81">
        <f>EXP(LN('Données projet'!B244)/'Données projet'!A244)</f>
        <v>1.1930588331123015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Robinier faux-acacia</v>
      </c>
      <c r="B6" s="144">
        <f>'Données projet'!D9</f>
        <v>2.6021897810399999</v>
      </c>
      <c r="C6" s="145">
        <f ca="1">IF(OR('Données projet'!B9="",'Données projet'!C9="",'Données projet'!C9=0%),0,Calculateur!S3)</f>
        <v>441.35963046694803</v>
      </c>
      <c r="D6" s="145">
        <f>IF(OR('Données projet'!B9="",'Données projet'!C9="",'Données projet'!C9=0%),0,Calculateur!T3)</f>
        <v>620.99339242993983</v>
      </c>
      <c r="E6" s="145">
        <f ca="1">MIN(C6,D6)</f>
        <v>441.35963046694803</v>
      </c>
      <c r="F6" s="145">
        <f ca="1">E6*B6</f>
        <v>1148.5015201646827</v>
      </c>
      <c r="G6" s="145">
        <f ca="1">F6*(100%-'Données projet'!$C$24)*(100%-'Données projet'!$C$25)*(100%-'Données projet'!$C$26)*(100%-'Données projet'!$C$27)</f>
        <v>930.28623133339306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83.920620438539999</v>
      </c>
      <c r="K6" s="149">
        <f>J6*(100%-'Données projet'!$C$24)*(100%-'Données projet'!$C$25)*(100%-'Données projet'!$C$26)*(100%-'Données projet'!$C$27)</f>
        <v>67.97570255521741</v>
      </c>
      <c r="L6" s="150">
        <f ca="1">G6+I6+K6</f>
        <v>998.26193388861043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Erable champêtre</v>
      </c>
      <c r="B7" s="152">
        <f>'Données projet'!D10</f>
        <v>6.2226277369999999E-2</v>
      </c>
      <c r="C7" s="145">
        <f ca="1">IF(OR('Données projet'!B10="",'Données projet'!C10="",'Données projet'!C10=0%),0,Calculateur!AN3)</f>
        <v>273.89085939326111</v>
      </c>
      <c r="D7" s="145">
        <f>IF(OR('Données projet'!B10="",'Données projet'!C10="",'Données projet'!C10=0%),0,Calculateur!AO3)</f>
        <v>266.46247641705179</v>
      </c>
      <c r="E7" s="145">
        <f t="shared" ref="E7:E15" ca="1" si="0">MIN(C7,D7)</f>
        <v>266.46247641705179</v>
      </c>
      <c r="F7" s="145">
        <f t="shared" ref="F7:F15" ca="1" si="1">E7*B7</f>
        <v>16.580967966224549</v>
      </c>
      <c r="G7" s="145">
        <f ca="1">F7*(100%-'Données projet'!$C$24)*(100%-'Données projet'!$C$25)*(100%-'Données projet'!$C$26)*(100%-'Données projet'!$C$27)</f>
        <v>13.430584052641885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0.98006386857749994</v>
      </c>
      <c r="K7" s="149">
        <f>J7*(100%-'Données projet'!$C$24)*(100%-'Données projet'!$C$25)*(100%-'Données projet'!$C$26)*(100%-'Données projet'!$C$27)</f>
        <v>0.79385173354777494</v>
      </c>
      <c r="L7" s="150">
        <f t="shared" ref="L7:L15" ca="1" si="2">G7+I7+K7</f>
        <v>14.224435786189661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Charme</v>
      </c>
      <c r="B8" s="152">
        <f>'Données projet'!D11</f>
        <v>6.2226277369999999E-2</v>
      </c>
      <c r="C8" s="145">
        <f ca="1">IF(OR('Données projet'!B11="",'Données projet'!C11="",'Données projet'!C11=0%),0,Calculateur!BI3)</f>
        <v>674.33345465979289</v>
      </c>
      <c r="D8" s="145">
        <f>IF(OR('Données projet'!B11="",'Données projet'!C11="",'Données projet'!C11=0%),0,Calculateur!BJ3)</f>
        <v>206.09542990296671</v>
      </c>
      <c r="E8" s="145">
        <f t="shared" ca="1" si="0"/>
        <v>206.09542990296671</v>
      </c>
      <c r="F8" s="145">
        <f t="shared" ca="1" si="1"/>
        <v>12.824551385831398</v>
      </c>
      <c r="G8" s="145">
        <f ca="1">F8*(100%-'Données projet'!$C$24)*(100%-'Données projet'!$C$25)*(100%-'Données projet'!$C$26)*(100%-'Données projet'!$C$27)</f>
        <v>10.387886622523432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10.387886622523432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Chêne vert</v>
      </c>
      <c r="B9" s="152">
        <f>'Données projet'!D12</f>
        <v>6.2226277369999999E-2</v>
      </c>
      <c r="C9" s="145">
        <f ca="1">IF(OR('Données projet'!B12="",'Données projet'!C12="",'Données projet'!C12=0%),0,Calculateur!CD3)</f>
        <v>792.99561449396947</v>
      </c>
      <c r="D9" s="145">
        <f>IF(OR('Données projet'!B12="",'Données projet'!C12="",'Données projet'!C12=0%),0,Calculateur!CE3)</f>
        <v>236.67982295656702</v>
      </c>
      <c r="E9" s="145">
        <f t="shared" ca="1" si="0"/>
        <v>236.67982295656702</v>
      </c>
      <c r="F9" s="145">
        <f t="shared" ca="1" si="1"/>
        <v>14.727704311177833</v>
      </c>
      <c r="G9" s="145">
        <f ca="1">F9*(100%-'Données projet'!$C$24)*(100%-'Données projet'!$C$25)*(100%-'Données projet'!$C$26)*(100%-'Données projet'!$C$27)</f>
        <v>11.929440492054045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11.929440492054045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Chêne-liège</v>
      </c>
      <c r="B10" s="152">
        <f>'Données projet'!D13</f>
        <v>6.2226277369999999E-2</v>
      </c>
      <c r="C10" s="145">
        <f ca="1">IF(OR('Données projet'!B13="",'Données projet'!C13="",'Données projet'!C13=0%),0,Calculateur!CY3)</f>
        <v>763.36868301262712</v>
      </c>
      <c r="D10" s="145">
        <f>IF(OR('Données projet'!B13="",'Données projet'!C13="",'Données projet'!C13=0%),0,Calculateur!CZ3)</f>
        <v>229.04531240965548</v>
      </c>
      <c r="E10" s="145">
        <f t="shared" ca="1" si="0"/>
        <v>229.04531240965548</v>
      </c>
      <c r="F10" s="145">
        <f t="shared" ca="1" si="1"/>
        <v>14.252637140301525</v>
      </c>
      <c r="G10" s="145">
        <f ca="1">F10*(100%-'Données projet'!$C$24)*(100%-'Données projet'!$C$25)*(100%-'Données projet'!$C$26)*(100%-'Données projet'!$C$27)</f>
        <v>11.544636083644237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ca="1" si="2"/>
        <v>11.544636083644237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Chêne rouge d'Amérique</v>
      </c>
      <c r="B11" s="152">
        <f>'Données projet'!D14</f>
        <v>6.2226277369999999E-2</v>
      </c>
      <c r="C11" s="145">
        <f ca="1">IF(OR('Données projet'!B14="",'Données projet'!C14="",'Données projet'!C14=0%),0,Calculateur!DT3)</f>
        <v>396.6970447595329</v>
      </c>
      <c r="D11" s="145">
        <f>IF(OR('Données projet'!B14="",'Données projet'!C14="",'Données projet'!C14=0%),0,Calculateur!DU3)</f>
        <v>369.61271293069467</v>
      </c>
      <c r="E11" s="145">
        <f t="shared" ca="1" si="0"/>
        <v>369.61271293069467</v>
      </c>
      <c r="F11" s="145">
        <f t="shared" ca="1" si="1"/>
        <v>22.999623194303592</v>
      </c>
      <c r="G11" s="145">
        <f ca="1">F11*(100%-'Données projet'!$C$24)*(100%-'Données projet'!$C$25)*(100%-'Données projet'!$C$26)*(100%-'Données projet'!$C$27)</f>
        <v>18.629694787385908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1.8979014597849999</v>
      </c>
      <c r="K11" s="149">
        <f>J11*(100%-'Données projet'!$C$24)*(100%-'Données projet'!$C$25)*(100%-'Données projet'!$C$26)*(100%-'Données projet'!$C$27)</f>
        <v>1.5373001824258501</v>
      </c>
      <c r="L11" s="150">
        <f t="shared" ca="1" si="2"/>
        <v>20.166994969811757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Chêne chevelu</v>
      </c>
      <c r="B12" s="152">
        <f>'Données projet'!D15</f>
        <v>6.2226277369999999E-2</v>
      </c>
      <c r="C12" s="145">
        <f ca="1">IF(OR('Données projet'!B15="",'Données projet'!C15="",'Données projet'!C15=0%),0,Calculateur!EO3)</f>
        <v>431.09356354216391</v>
      </c>
      <c r="D12" s="145">
        <f>IF(OR('Données projet'!B15="",'Données projet'!C15="",'Données projet'!C15=0%),0,Calculateur!EP3)</f>
        <v>386.91437941921049</v>
      </c>
      <c r="E12" s="145">
        <f t="shared" ca="1" si="0"/>
        <v>386.91437941921049</v>
      </c>
      <c r="F12" s="145">
        <f t="shared" ca="1" si="1"/>
        <v>24.076241492181211</v>
      </c>
      <c r="G12" s="145">
        <f ca="1">F12*(100%-'Données projet'!$C$24)*(100%-'Données projet'!$C$25)*(100%-'Données projet'!$C$26)*(100%-'Données projet'!$C$27)</f>
        <v>19.501755608666784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1.6645529196475</v>
      </c>
      <c r="K12" s="149">
        <f>J12*(100%-'Données projet'!$C$24)*(100%-'Données projet'!$C$25)*(100%-'Données projet'!$C$26)*(100%-'Données projet'!$C$27)</f>
        <v>1.3482878649144749</v>
      </c>
      <c r="L12" s="150">
        <f t="shared" ca="1" si="2"/>
        <v>20.850043473581259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Tilleul</v>
      </c>
      <c r="B13" s="152">
        <f>'Données projet'!D16</f>
        <v>6.2226277369999999E-2</v>
      </c>
      <c r="C13" s="145">
        <f ca="1">IF(OR('Données projet'!B16="",'Données projet'!C16="",'Données projet'!C16=0%),0,Calculateur!FJ3)</f>
        <v>552.1327469597087</v>
      </c>
      <c r="D13" s="145">
        <f>IF(OR('Données projet'!B16="",'Données projet'!C16="",'Données projet'!C16=0%),0,Calculateur!FK3)</f>
        <v>208.33496548935977</v>
      </c>
      <c r="E13" s="145">
        <f t="shared" ca="1" si="0"/>
        <v>208.33496548935977</v>
      </c>
      <c r="F13" s="145">
        <f t="shared" ca="1" si="1"/>
        <v>12.963909348410279</v>
      </c>
      <c r="G13" s="145">
        <f ca="1">F13*(100%-'Données projet'!$C$24)*(100%-'Données projet'!$C$25)*(100%-'Données projet'!$C$26)*(100%-'Données projet'!$C$27)</f>
        <v>10.500766572212326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ca="1" si="2"/>
        <v>10.500766572212326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>Cèdre de l'Atlas</v>
      </c>
      <c r="B14" s="152">
        <f>'Données projet'!D17</f>
        <v>6.2226277369999999E-2</v>
      </c>
      <c r="C14" s="145">
        <f ca="1">IF(OR('Données projet'!B17="",'Données projet'!C17="",'Données projet'!C17=0%),0,Calculateur!GE3)</f>
        <v>337.47103484642059</v>
      </c>
      <c r="D14" s="145">
        <f>IF(OR('Données projet'!B17="",'Données projet'!C17="",'Données projet'!C17=0%),0,Calculateur!GF3)</f>
        <v>252.98767501756402</v>
      </c>
      <c r="E14" s="145">
        <f t="shared" ca="1" si="0"/>
        <v>252.98767501756402</v>
      </c>
      <c r="F14" s="145">
        <f t="shared" ca="1" si="1"/>
        <v>15.742481236834358</v>
      </c>
      <c r="G14" s="145">
        <f ca="1">F14*(100%-'Données projet'!$C$24)*(100%-'Données projet'!$C$25)*(100%-'Données projet'!$C$26)*(100%-'Données projet'!$C$27)</f>
        <v>12.75140980183583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ca="1" si="2"/>
        <v>12.75140980183583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1282.6696362399475</v>
      </c>
      <c r="G16" s="164">
        <f t="shared" ca="1" si="3"/>
        <v>1038.9624053543573</v>
      </c>
      <c r="H16" s="165">
        <f t="shared" si="3"/>
        <v>0</v>
      </c>
      <c r="I16" s="165">
        <f t="shared" si="3"/>
        <v>0</v>
      </c>
      <c r="J16" s="166">
        <f t="shared" si="3"/>
        <v>88.46313868655001</v>
      </c>
      <c r="K16" s="166">
        <f t="shared" si="3"/>
        <v>71.655142336105499</v>
      </c>
      <c r="L16" s="167">
        <f t="shared" ca="1" si="3"/>
        <v>1110.6175476904632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Erable champêtre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Chêne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Chêne-liège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Chêne rouge d'Amérique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Chêne chevelu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Tilleul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>Cèdre de l'Atlas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1" zoomScale="85" zoomScaleNormal="85" workbookViewId="0">
      <selection activeCell="C281" sqref="C28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Robinier faux-acacia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-1164.5237511254556</v>
      </c>
      <c r="U10" s="176">
        <f>'Données projet'!D9</f>
        <v>2.6021897810399999</v>
      </c>
      <c r="V10" s="175">
        <f>U10*T10</f>
        <v>-3030.3118049570289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Erable champêtre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-4423.0883175171221</v>
      </c>
      <c r="U11" s="176">
        <f>'Données projet'!D10</f>
        <v>6.2226277369999999E-2</v>
      </c>
      <c r="V11" s="175">
        <f t="shared" ref="V11" si="0">U11*T11</f>
        <v>-275.23232047782705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Charme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-4224.1452134853425</v>
      </c>
      <c r="U12" s="176">
        <f>'Données projet'!D11</f>
        <v>6.2226277369999999E-2</v>
      </c>
      <c r="V12" s="175">
        <f t="shared" ref="V12:V19" si="1">U12*T12</f>
        <v>-262.85283170549678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vert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-4224.1452134853425</v>
      </c>
      <c r="U13" s="176">
        <f>'Données projet'!D12</f>
        <v>6.2226277369999999E-2</v>
      </c>
      <c r="V13" s="175">
        <f t="shared" si="1"/>
        <v>-262.85283170549678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Robinier faux-acacia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Chêne-liège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-4224.1452134853425</v>
      </c>
      <c r="U14" s="176">
        <f>'Données projet'!D13</f>
        <v>6.2226277369999999E-2</v>
      </c>
      <c r="V14" s="175">
        <f t="shared" si="1"/>
        <v>-262.85283170549678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Chêne rouge d'Amérique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-2735.2742024387089</v>
      </c>
      <c r="U15" s="176">
        <f>'Données projet'!D14</f>
        <v>6.2226277369999999E-2</v>
      </c>
      <c r="V15" s="175">
        <f t="shared" si="1"/>
        <v>-170.20593120395662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>Chêne chevelu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-3404.2855011072552</v>
      </c>
      <c r="U16" s="176">
        <f>'Données projet'!D15</f>
        <v>6.2226277369999999E-2</v>
      </c>
      <c r="V16" s="175">
        <f t="shared" si="1"/>
        <v>-211.8360138385695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2737.42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Tilleul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-3232.3850783114272</v>
      </c>
      <c r="U17" s="176">
        <f>'Données projet'!D16</f>
        <v>6.2226277369999999E-2</v>
      </c>
      <c r="V17" s="175">
        <f t="shared" si="1"/>
        <v>-201.13929044965604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>Cèdre de l'Atlas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-2083.1360536502466</v>
      </c>
      <c r="U18" s="176">
        <f>'Données projet'!D17</f>
        <v>6.2226277369999999E-2</v>
      </c>
      <c r="V18" s="175">
        <f t="shared" si="1"/>
        <v>-129.62580187388744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3603.97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5</v>
      </c>
      <c r="B23" s="179">
        <f>'Données projet'!D36</f>
        <v>8</v>
      </c>
      <c r="C23" s="191">
        <v>20</v>
      </c>
      <c r="D23" s="180">
        <f>B23*C23</f>
        <v>160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-15979.216657917415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10</v>
      </c>
      <c r="B24" s="179">
        <f>'Données projet'!D37</f>
        <v>37</v>
      </c>
      <c r="C24" s="191">
        <v>20</v>
      </c>
      <c r="D24" s="180">
        <f t="shared" ref="D24:D42" si="2">B24*C24</f>
        <v>740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6248.4677001235796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15</v>
      </c>
      <c r="B25" s="179">
        <f>'Données projet'!D38</f>
        <v>29</v>
      </c>
      <c r="C25" s="191">
        <v>20</v>
      </c>
      <c r="D25" s="180">
        <f t="shared" si="2"/>
        <v>580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100</v>
      </c>
      <c r="Q25" s="232"/>
      <c r="R25" s="23"/>
      <c r="S25" s="184" t="s">
        <v>266</v>
      </c>
      <c r="T25" s="308">
        <f ca="1">T23-T24</f>
        <v>-22227.684358040995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20</v>
      </c>
      <c r="B26" s="179">
        <f>'Données projet'!D39</f>
        <v>23</v>
      </c>
      <c r="C26" s="191">
        <v>20</v>
      </c>
      <c r="D26" s="180">
        <f t="shared" si="2"/>
        <v>460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25</v>
      </c>
      <c r="B27" s="179">
        <f>'Données projet'!D40</f>
        <v>18</v>
      </c>
      <c r="C27" s="191">
        <v>20</v>
      </c>
      <c r="D27" s="180">
        <f t="shared" si="2"/>
        <v>360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30</v>
      </c>
      <c r="B28" s="179">
        <f>'Données projet'!D41</f>
        <v>14</v>
      </c>
      <c r="C28" s="191">
        <v>20</v>
      </c>
      <c r="D28" s="180">
        <f t="shared" si="2"/>
        <v>280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35</v>
      </c>
      <c r="B29" s="179">
        <f>'Données projet'!D42</f>
        <v>11</v>
      </c>
      <c r="C29" s="191">
        <v>55</v>
      </c>
      <c r="D29" s="180">
        <f t="shared" si="2"/>
        <v>605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40</v>
      </c>
      <c r="B30" s="179">
        <f>'Données projet'!D43</f>
        <v>9</v>
      </c>
      <c r="C30" s="191">
        <v>55</v>
      </c>
      <c r="D30" s="180">
        <f t="shared" si="2"/>
        <v>495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2015.6347419753483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45</v>
      </c>
      <c r="B31" s="179">
        <f>'Données projet'!D44</f>
        <v>9</v>
      </c>
      <c r="C31" s="191">
        <v>55</v>
      </c>
      <c r="D31" s="180">
        <f t="shared" si="2"/>
        <v>495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100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95.693779904306226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91.572995123738025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87.629660405490938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83.856134359321487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80.245104650068413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76.789573827816682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73.482845768245625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70.31851269688579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67.290442772139514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64.392768203004323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61.619873878473044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Erable champêtre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58.966386486577086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56.427164101987636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53.997286221997754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5495.1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51.672044231576791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49.446932279020878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47.317638544517585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45.280036884705829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43.330178837039071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41.464285968458455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15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39.678742553548759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20</v>
      </c>
      <c r="B55" s="179">
        <f>'Données projet'!D63</f>
        <v>21</v>
      </c>
      <c r="C55" s="189">
        <v>20</v>
      </c>
      <c r="D55" s="177">
        <f t="shared" ref="D55:D73" si="4">B55*C55</f>
        <v>420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37.970088567989251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25</v>
      </c>
      <c r="B56" s="179">
        <f>'Données projet'!D64</f>
        <v>21</v>
      </c>
      <c r="C56" s="189">
        <v>20</v>
      </c>
      <c r="D56" s="177">
        <f t="shared" si="4"/>
        <v>420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36.335012983721775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21</v>
      </c>
      <c r="C57" s="189">
        <v>20</v>
      </c>
      <c r="D57" s="177">
        <f t="shared" si="4"/>
        <v>420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34.770347352843807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35</v>
      </c>
      <c r="B58" s="179">
        <f>'Données projet'!D66</f>
        <v>21</v>
      </c>
      <c r="C58" s="189">
        <v>55</v>
      </c>
      <c r="D58" s="177">
        <f t="shared" si="4"/>
        <v>1155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33.27305966779312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40</v>
      </c>
      <c r="B59" s="179">
        <f>'Données projet'!D67</f>
        <v>21</v>
      </c>
      <c r="C59" s="189">
        <v>55</v>
      </c>
      <c r="D59" s="177">
        <f t="shared" si="4"/>
        <v>1155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31.840248485926438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45</v>
      </c>
      <c r="B60" s="179">
        <f>'Données projet'!D68</f>
        <v>18</v>
      </c>
      <c r="C60" s="189">
        <v>55</v>
      </c>
      <c r="D60" s="177">
        <f t="shared" si="4"/>
        <v>990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30.469137307106639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50</v>
      </c>
      <c r="B61" s="179">
        <f>'Données projet'!D69</f>
        <v>13</v>
      </c>
      <c r="C61" s="189">
        <v>55</v>
      </c>
      <c r="D61" s="177">
        <f t="shared" si="4"/>
        <v>715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29.15706919340349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55</v>
      </c>
      <c r="B62" s="179">
        <f>'Données projet'!D70</f>
        <v>11</v>
      </c>
      <c r="C62" s="189">
        <v>55</v>
      </c>
      <c r="D62" s="177">
        <f t="shared" si="4"/>
        <v>605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27.901501620481802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60</v>
      </c>
      <c r="B63" s="179">
        <f>'Données projet'!D71</f>
        <v>9</v>
      </c>
      <c r="C63" s="189">
        <v>55</v>
      </c>
      <c r="D63" s="177">
        <f t="shared" si="4"/>
        <v>495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26.7000015507003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65</v>
      </c>
      <c r="B64" s="179">
        <f>'Données projet'!D72</f>
        <v>8</v>
      </c>
      <c r="C64" s="189">
        <v>55</v>
      </c>
      <c r="D64" s="177">
        <f t="shared" si="4"/>
        <v>440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25.550240718373487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70</v>
      </c>
      <c r="B65" s="179">
        <f>'Données projet'!D73</f>
        <v>8</v>
      </c>
      <c r="C65" s="189">
        <v>55</v>
      </c>
      <c r="D65" s="177">
        <f t="shared" si="4"/>
        <v>440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24.449991118060769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75</v>
      </c>
      <c r="B66" s="179">
        <f>'Données projet'!D74</f>
        <v>7</v>
      </c>
      <c r="C66" s="189">
        <v>55</v>
      </c>
      <c r="D66" s="177">
        <f t="shared" si="4"/>
        <v>385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23.397120687139495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80</v>
      </c>
      <c r="B67" s="179">
        <f>'Données projet'!D75</f>
        <v>6</v>
      </c>
      <c r="C67" s="189">
        <v>55</v>
      </c>
      <c r="D67" s="177">
        <f t="shared" si="4"/>
        <v>330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22.389589174296169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21.425444185929347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20.50281740280321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19.619920959620295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18.775043980497895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17.966549263634349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17.192870108741008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16.452507281091876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15.744026106308016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Charme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15.066053690246907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14.417276258609482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13.79643661110955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5495.1</v>
      </c>
      <c r="F79" s="229"/>
      <c r="G79" s="204"/>
      <c r="H79" s="188"/>
      <c r="I79" s="189"/>
      <c r="J79" s="4"/>
      <c r="K79" s="171"/>
      <c r="L79" s="4"/>
      <c r="M79" s="4"/>
      <c r="N79" s="4"/>
      <c r="O79" s="192" t="str">
        <f>IF(O78+1&lt;=MIN('Données projet'!$E$9:$E$18),O78+1,"STOP")</f>
        <v>STOP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42</v>
      </c>
      <c r="B86" s="179">
        <f>'Données projet'!D89</f>
        <v>43.21</v>
      </c>
      <c r="C86" s="189">
        <v>55</v>
      </c>
      <c r="D86" s="177">
        <f t="shared" ref="D86:D104" si="6">B86*C86</f>
        <v>2376.5500000000002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50</v>
      </c>
      <c r="B87" s="179">
        <f>'Données projet'!D90</f>
        <v>35.58</v>
      </c>
      <c r="C87" s="189">
        <v>55</v>
      </c>
      <c r="D87" s="177">
        <f t="shared" si="6"/>
        <v>1956.8999999999999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58</v>
      </c>
      <c r="B88" s="179">
        <f>'Données projet'!D91</f>
        <v>44.93</v>
      </c>
      <c r="C88" s="189">
        <v>55</v>
      </c>
      <c r="D88" s="177">
        <f t="shared" si="6"/>
        <v>2471.15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66</v>
      </c>
      <c r="B89" s="179">
        <f>'Données projet'!D92</f>
        <v>49.91</v>
      </c>
      <c r="C89" s="189">
        <v>55</v>
      </c>
      <c r="D89" s="177">
        <f t="shared" si="6"/>
        <v>2745.0499999999997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74</v>
      </c>
      <c r="B90" s="179">
        <f>'Données projet'!D93</f>
        <v>47.4</v>
      </c>
      <c r="C90" s="189">
        <v>55</v>
      </c>
      <c r="D90" s="177">
        <f t="shared" si="6"/>
        <v>2607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84</v>
      </c>
      <c r="B91" s="179">
        <f>'Données projet'!D94</f>
        <v>61.47</v>
      </c>
      <c r="C91" s="189">
        <v>55</v>
      </c>
      <c r="D91" s="177">
        <f t="shared" si="6"/>
        <v>3380.85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94</v>
      </c>
      <c r="B92" s="179">
        <f>'Données projet'!D95</f>
        <v>61.85</v>
      </c>
      <c r="C92" s="189">
        <v>55</v>
      </c>
      <c r="D92" s="177">
        <f t="shared" si="6"/>
        <v>3401.75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104</v>
      </c>
      <c r="B93" s="179">
        <f>'Données projet'!D96</f>
        <v>60.19</v>
      </c>
      <c r="C93" s="189">
        <v>55</v>
      </c>
      <c r="D93" s="177">
        <f t="shared" si="6"/>
        <v>3310.45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114</v>
      </c>
      <c r="B94" s="179">
        <f>'Données projet'!D97</f>
        <v>56.07</v>
      </c>
      <c r="C94" s="189">
        <v>55</v>
      </c>
      <c r="D94" s="177">
        <f t="shared" si="6"/>
        <v>3083.85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124</v>
      </c>
      <c r="B95" s="179">
        <f>'Données projet'!D98</f>
        <v>52.53</v>
      </c>
      <c r="C95" s="189">
        <v>55</v>
      </c>
      <c r="D95" s="177">
        <f t="shared" si="6"/>
        <v>2889.15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134</v>
      </c>
      <c r="B96" s="179">
        <f>'Données projet'!D99</f>
        <v>54.95</v>
      </c>
      <c r="C96" s="189">
        <v>55</v>
      </c>
      <c r="D96" s="177">
        <f t="shared" si="6"/>
        <v>3022.25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144</v>
      </c>
      <c r="B97" s="179">
        <f>'Données projet'!D100</f>
        <v>56.01</v>
      </c>
      <c r="C97" s="189">
        <v>55</v>
      </c>
      <c r="D97" s="177">
        <f t="shared" si="6"/>
        <v>3080.5499999999997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154</v>
      </c>
      <c r="B98" s="179">
        <f>'Données projet'!D101</f>
        <v>55.13</v>
      </c>
      <c r="C98" s="189">
        <v>55</v>
      </c>
      <c r="D98" s="177">
        <f t="shared" si="6"/>
        <v>3032.15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164</v>
      </c>
      <c r="B99" s="179">
        <f>'Données projet'!D102</f>
        <v>59.58</v>
      </c>
      <c r="C99" s="189">
        <v>55</v>
      </c>
      <c r="D99" s="177">
        <f t="shared" si="6"/>
        <v>3276.9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174</v>
      </c>
      <c r="B100" s="179">
        <f>'Données projet'!D103</f>
        <v>214.77</v>
      </c>
      <c r="C100" s="189">
        <v>55</v>
      </c>
      <c r="D100" s="177">
        <f t="shared" si="6"/>
        <v>11812.35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177</v>
      </c>
      <c r="B101" s="179">
        <f>'Données projet'!D104</f>
        <v>115.19</v>
      </c>
      <c r="C101" s="189">
        <v>55</v>
      </c>
      <c r="D101" s="177">
        <f t="shared" si="6"/>
        <v>6335.45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180</v>
      </c>
      <c r="B102" s="179">
        <f>'Données projet'!D105</f>
        <v>77.72</v>
      </c>
      <c r="C102" s="189">
        <v>55</v>
      </c>
      <c r="D102" s="177">
        <f t="shared" si="6"/>
        <v>4274.6000000000004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183</v>
      </c>
      <c r="B103" s="179">
        <f>'Données projet'!D106</f>
        <v>169.76</v>
      </c>
      <c r="C103" s="189">
        <v>55</v>
      </c>
      <c r="D103" s="177">
        <f t="shared" si="6"/>
        <v>9336.7999999999993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Chêne vert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5495.1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30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42</v>
      </c>
      <c r="B117" s="179">
        <f>'Données projet'!D115</f>
        <v>43.21</v>
      </c>
      <c r="C117" s="189">
        <v>55</v>
      </c>
      <c r="D117" s="177">
        <f t="shared" ref="D117:D135" si="8">B117*C117</f>
        <v>2376.5500000000002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50</v>
      </c>
      <c r="B118" s="179">
        <f>'Données projet'!D116</f>
        <v>35.58</v>
      </c>
      <c r="C118" s="189">
        <v>55</v>
      </c>
      <c r="D118" s="177">
        <f t="shared" si="8"/>
        <v>1956.8999999999999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58</v>
      </c>
      <c r="B119" s="179">
        <f>'Données projet'!D117</f>
        <v>44.93</v>
      </c>
      <c r="C119" s="189">
        <v>55</v>
      </c>
      <c r="D119" s="177">
        <f t="shared" si="8"/>
        <v>2471.15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66</v>
      </c>
      <c r="B120" s="179">
        <f>'Données projet'!D118</f>
        <v>49.91</v>
      </c>
      <c r="C120" s="189">
        <v>55</v>
      </c>
      <c r="D120" s="177">
        <f t="shared" si="8"/>
        <v>2745.0499999999997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74</v>
      </c>
      <c r="B121" s="179">
        <f>'Données projet'!D119</f>
        <v>47.4</v>
      </c>
      <c r="C121" s="189">
        <v>55</v>
      </c>
      <c r="D121" s="177">
        <f t="shared" si="8"/>
        <v>2607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84</v>
      </c>
      <c r="B122" s="179">
        <f>'Données projet'!D120</f>
        <v>61.47</v>
      </c>
      <c r="C122" s="189">
        <v>55</v>
      </c>
      <c r="D122" s="177">
        <f t="shared" si="8"/>
        <v>3380.85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94</v>
      </c>
      <c r="B123" s="179">
        <f>'Données projet'!D121</f>
        <v>61.85</v>
      </c>
      <c r="C123" s="189">
        <v>55</v>
      </c>
      <c r="D123" s="177">
        <f t="shared" si="8"/>
        <v>3401.75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104</v>
      </c>
      <c r="B124" s="179">
        <f>'Données projet'!D122</f>
        <v>60.19</v>
      </c>
      <c r="C124" s="189">
        <v>55</v>
      </c>
      <c r="D124" s="177">
        <f t="shared" si="8"/>
        <v>3310.45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114</v>
      </c>
      <c r="B125" s="179">
        <f>'Données projet'!D123</f>
        <v>56.07</v>
      </c>
      <c r="C125" s="189">
        <v>55</v>
      </c>
      <c r="D125" s="177">
        <f t="shared" si="8"/>
        <v>3083.85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124</v>
      </c>
      <c r="B126" s="179">
        <f>'Données projet'!D124</f>
        <v>52.53</v>
      </c>
      <c r="C126" s="189">
        <v>55</v>
      </c>
      <c r="D126" s="177">
        <f t="shared" si="8"/>
        <v>2889.15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134</v>
      </c>
      <c r="B127" s="179">
        <f>'Données projet'!D125</f>
        <v>54.95</v>
      </c>
      <c r="C127" s="189">
        <v>55</v>
      </c>
      <c r="D127" s="177">
        <f t="shared" si="8"/>
        <v>3022.25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144</v>
      </c>
      <c r="B128" s="179">
        <f>'Données projet'!D126</f>
        <v>56.01</v>
      </c>
      <c r="C128" s="189">
        <v>55</v>
      </c>
      <c r="D128" s="177">
        <f t="shared" si="8"/>
        <v>3080.5499999999997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154</v>
      </c>
      <c r="B129" s="179">
        <f>'Données projet'!D127</f>
        <v>55.13</v>
      </c>
      <c r="C129" s="189">
        <v>55</v>
      </c>
      <c r="D129" s="177">
        <f t="shared" si="8"/>
        <v>3032.15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164</v>
      </c>
      <c r="B130" s="179">
        <f>'Données projet'!D128</f>
        <v>59.58</v>
      </c>
      <c r="C130" s="189">
        <v>55</v>
      </c>
      <c r="D130" s="177">
        <f t="shared" si="8"/>
        <v>3276.9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174</v>
      </c>
      <c r="B131" s="179">
        <f>'Données projet'!D129</f>
        <v>214.77</v>
      </c>
      <c r="C131" s="189">
        <v>55</v>
      </c>
      <c r="D131" s="177">
        <f t="shared" si="8"/>
        <v>11812.35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177</v>
      </c>
      <c r="B132" s="179">
        <f>'Données projet'!D130</f>
        <v>115.19</v>
      </c>
      <c r="C132" s="189">
        <v>55</v>
      </c>
      <c r="D132" s="177">
        <f t="shared" si="8"/>
        <v>6335.45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180</v>
      </c>
      <c r="B133" s="179">
        <f>'Données projet'!D131</f>
        <v>77.72</v>
      </c>
      <c r="C133" s="189">
        <v>55</v>
      </c>
      <c r="D133" s="177">
        <f t="shared" si="8"/>
        <v>4274.6000000000004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183</v>
      </c>
      <c r="B134" s="179">
        <f>'Données projet'!D132</f>
        <v>169.76</v>
      </c>
      <c r="C134" s="189">
        <v>55</v>
      </c>
      <c r="D134" s="177">
        <f t="shared" si="8"/>
        <v>9336.7999999999993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Chêne-liège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5495.1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42</v>
      </c>
      <c r="B148" s="173">
        <f>'Données projet'!D141</f>
        <v>43.21</v>
      </c>
      <c r="C148" s="189">
        <v>55</v>
      </c>
      <c r="D148" s="180">
        <f t="shared" ref="D148:D166" si="10">B148*C148</f>
        <v>2376.5500000000002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50</v>
      </c>
      <c r="B149" s="173">
        <f>'Données projet'!D142</f>
        <v>35.58</v>
      </c>
      <c r="C149" s="189">
        <v>55</v>
      </c>
      <c r="D149" s="180">
        <f t="shared" si="10"/>
        <v>1956.8999999999999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58</v>
      </c>
      <c r="B150" s="173">
        <f>'Données projet'!D143</f>
        <v>44.93</v>
      </c>
      <c r="C150" s="189">
        <v>55</v>
      </c>
      <c r="D150" s="180">
        <f t="shared" si="10"/>
        <v>2471.15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66</v>
      </c>
      <c r="B151" s="173">
        <f>'Données projet'!D144</f>
        <v>49.91</v>
      </c>
      <c r="C151" s="189">
        <v>55</v>
      </c>
      <c r="D151" s="180">
        <f t="shared" si="10"/>
        <v>2745.0499999999997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74</v>
      </c>
      <c r="B152" s="173">
        <f>'Données projet'!D145</f>
        <v>47.4</v>
      </c>
      <c r="C152" s="189">
        <v>55</v>
      </c>
      <c r="D152" s="180">
        <f t="shared" si="10"/>
        <v>2607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84</v>
      </c>
      <c r="B153" s="173">
        <f>'Données projet'!D146</f>
        <v>61.47</v>
      </c>
      <c r="C153" s="189">
        <v>55</v>
      </c>
      <c r="D153" s="180">
        <f t="shared" si="10"/>
        <v>3380.85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94</v>
      </c>
      <c r="B154" s="173">
        <f>'Données projet'!D147</f>
        <v>61.85</v>
      </c>
      <c r="C154" s="189">
        <v>55</v>
      </c>
      <c r="D154" s="180">
        <f t="shared" si="10"/>
        <v>3401.75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104</v>
      </c>
      <c r="B155" s="173">
        <f>'Données projet'!D148</f>
        <v>60.19</v>
      </c>
      <c r="C155" s="189">
        <v>55</v>
      </c>
      <c r="D155" s="180">
        <f t="shared" si="10"/>
        <v>3310.45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114</v>
      </c>
      <c r="B156" s="173">
        <f>'Données projet'!D149</f>
        <v>56.07</v>
      </c>
      <c r="C156" s="189">
        <v>55</v>
      </c>
      <c r="D156" s="180">
        <f t="shared" si="10"/>
        <v>3083.85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124</v>
      </c>
      <c r="B157" s="173">
        <f>'Données projet'!D150</f>
        <v>52.53</v>
      </c>
      <c r="C157" s="189">
        <v>55</v>
      </c>
      <c r="D157" s="180">
        <f t="shared" si="10"/>
        <v>2889.15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134</v>
      </c>
      <c r="B158" s="173">
        <f>'Données projet'!D151</f>
        <v>54.95</v>
      </c>
      <c r="C158" s="189">
        <v>55</v>
      </c>
      <c r="D158" s="180">
        <f t="shared" si="10"/>
        <v>3022.25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144</v>
      </c>
      <c r="B159" s="173">
        <f>'Données projet'!D152</f>
        <v>56.01</v>
      </c>
      <c r="C159" s="189">
        <v>55</v>
      </c>
      <c r="D159" s="180">
        <f t="shared" si="10"/>
        <v>3080.5499999999997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154</v>
      </c>
      <c r="B160" s="173">
        <f>'Données projet'!D153</f>
        <v>55.13</v>
      </c>
      <c r="C160" s="189">
        <v>55</v>
      </c>
      <c r="D160" s="180">
        <f t="shared" si="10"/>
        <v>3032.15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164</v>
      </c>
      <c r="B161" s="173">
        <f>'Données projet'!D154</f>
        <v>59.58</v>
      </c>
      <c r="C161" s="189">
        <v>55</v>
      </c>
      <c r="D161" s="180">
        <f t="shared" si="10"/>
        <v>3276.9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174</v>
      </c>
      <c r="B162" s="173">
        <f>'Données projet'!D155</f>
        <v>214.77</v>
      </c>
      <c r="C162" s="189">
        <v>55</v>
      </c>
      <c r="D162" s="180">
        <f t="shared" si="10"/>
        <v>11812.35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177</v>
      </c>
      <c r="B163" s="173">
        <f>'Données projet'!D156</f>
        <v>115.19</v>
      </c>
      <c r="C163" s="189">
        <v>55</v>
      </c>
      <c r="D163" s="180">
        <f t="shared" si="10"/>
        <v>6335.45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180</v>
      </c>
      <c r="B164" s="173">
        <f>'Données projet'!D157</f>
        <v>77.72</v>
      </c>
      <c r="C164" s="189">
        <v>55</v>
      </c>
      <c r="D164" s="180">
        <f t="shared" si="10"/>
        <v>4274.6000000000004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183</v>
      </c>
      <c r="B165" s="173">
        <f>'Données projet'!D158</f>
        <v>169.76</v>
      </c>
      <c r="C165" s="189">
        <v>55</v>
      </c>
      <c r="D165" s="180">
        <f t="shared" si="10"/>
        <v>9336.7999999999993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Chêne rouge d'Amérique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5495.1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15</v>
      </c>
      <c r="B179" s="179">
        <f>'Données projet'!D167</f>
        <v>30</v>
      </c>
      <c r="C179" s="191">
        <v>20</v>
      </c>
      <c r="D179" s="177">
        <f t="shared" ref="D179:D197" si="11">B179*C179</f>
        <v>600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20</v>
      </c>
      <c r="B180" s="179">
        <f>'Données projet'!D168</f>
        <v>29</v>
      </c>
      <c r="C180" s="191">
        <v>20</v>
      </c>
      <c r="D180" s="177">
        <f t="shared" si="11"/>
        <v>580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25</v>
      </c>
      <c r="B181" s="179">
        <f>'Données projet'!D169</f>
        <v>31</v>
      </c>
      <c r="C181" s="191">
        <v>20</v>
      </c>
      <c r="D181" s="177">
        <f t="shared" si="11"/>
        <v>620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30</v>
      </c>
      <c r="B182" s="179">
        <f>'Données projet'!D170</f>
        <v>32</v>
      </c>
      <c r="C182" s="191">
        <v>55</v>
      </c>
      <c r="D182" s="177">
        <f t="shared" si="11"/>
        <v>1760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35</v>
      </c>
      <c r="B183" s="179">
        <f>'Données projet'!D171</f>
        <v>32</v>
      </c>
      <c r="C183" s="191">
        <v>55</v>
      </c>
      <c r="D183" s="177">
        <f t="shared" si="11"/>
        <v>1760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40</v>
      </c>
      <c r="B184" s="179">
        <f>'Données projet'!D172</f>
        <v>31</v>
      </c>
      <c r="C184" s="191">
        <v>55</v>
      </c>
      <c r="D184" s="177">
        <f t="shared" si="11"/>
        <v>1705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45</v>
      </c>
      <c r="B185" s="179">
        <f>'Données projet'!D173</f>
        <v>30</v>
      </c>
      <c r="C185" s="191">
        <v>55</v>
      </c>
      <c r="D185" s="177">
        <f t="shared" si="11"/>
        <v>1650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50</v>
      </c>
      <c r="B186" s="179">
        <f>'Données projet'!D174</f>
        <v>28</v>
      </c>
      <c r="C186" s="191">
        <v>55</v>
      </c>
      <c r="D186" s="177">
        <f t="shared" si="11"/>
        <v>1540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55</v>
      </c>
      <c r="B187" s="179">
        <f>'Données projet'!D175</f>
        <v>26</v>
      </c>
      <c r="C187" s="191">
        <v>55</v>
      </c>
      <c r="D187" s="177">
        <f t="shared" si="11"/>
        <v>1430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60</v>
      </c>
      <c r="B188" s="179">
        <f>'Données projet'!D176</f>
        <v>24</v>
      </c>
      <c r="C188" s="191">
        <v>55</v>
      </c>
      <c r="D188" s="177">
        <f t="shared" si="11"/>
        <v>1320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65</v>
      </c>
      <c r="B189" s="179">
        <f>'Données projet'!D177</f>
        <v>22</v>
      </c>
      <c r="C189" s="191">
        <v>55</v>
      </c>
      <c r="D189" s="177">
        <f t="shared" si="11"/>
        <v>1210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70</v>
      </c>
      <c r="B190" s="179">
        <f>'Données projet'!D178</f>
        <v>21</v>
      </c>
      <c r="C190" s="191">
        <v>55</v>
      </c>
      <c r="D190" s="177">
        <f t="shared" si="11"/>
        <v>1155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75</v>
      </c>
      <c r="B191" s="179">
        <f>'Données projet'!D179</f>
        <v>19</v>
      </c>
      <c r="C191" s="191">
        <v>55</v>
      </c>
      <c r="D191" s="177">
        <f t="shared" si="11"/>
        <v>1045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80</v>
      </c>
      <c r="B192" s="179">
        <f>'Données projet'!D180</f>
        <v>17</v>
      </c>
      <c r="C192" s="191">
        <v>55</v>
      </c>
      <c r="D192" s="177">
        <f t="shared" si="11"/>
        <v>935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85</v>
      </c>
      <c r="B193" s="179">
        <f>'Données projet'!D181</f>
        <v>16</v>
      </c>
      <c r="C193" s="191">
        <v>55</v>
      </c>
      <c r="D193" s="177">
        <f t="shared" si="11"/>
        <v>880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90</v>
      </c>
      <c r="B194" s="179">
        <f>'Données projet'!D182</f>
        <v>14</v>
      </c>
      <c r="C194" s="191">
        <v>55</v>
      </c>
      <c r="D194" s="177">
        <f t="shared" si="11"/>
        <v>770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95</v>
      </c>
      <c r="B195" s="179">
        <f>'Données projet'!D183</f>
        <v>13</v>
      </c>
      <c r="C195" s="191">
        <v>55</v>
      </c>
      <c r="D195" s="177">
        <f t="shared" si="11"/>
        <v>715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100</v>
      </c>
      <c r="B196" s="179">
        <f>'Données projet'!D184</f>
        <v>13</v>
      </c>
      <c r="C196" s="191">
        <v>55</v>
      </c>
      <c r="D196" s="177">
        <f t="shared" si="11"/>
        <v>715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Chêne chevelu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5495.1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15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20</v>
      </c>
      <c r="B211" s="179">
        <f>'Données projet'!D194</f>
        <v>54</v>
      </c>
      <c r="C211" s="191">
        <v>20</v>
      </c>
      <c r="D211" s="177">
        <f>B211*C211</f>
        <v>1080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25</v>
      </c>
      <c r="B212" s="179">
        <f>'Données projet'!D195</f>
        <v>26</v>
      </c>
      <c r="C212" s="191">
        <v>20</v>
      </c>
      <c r="D212" s="177">
        <f>B212*C212</f>
        <v>520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30</v>
      </c>
      <c r="B213" s="179">
        <f>'Données projet'!D196</f>
        <v>27</v>
      </c>
      <c r="C213" s="191">
        <v>20</v>
      </c>
      <c r="D213" s="177">
        <f t="shared" si="12"/>
        <v>540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35</v>
      </c>
      <c r="B214" s="179">
        <f>'Données projet'!D197</f>
        <v>27</v>
      </c>
      <c r="C214" s="191">
        <v>55</v>
      </c>
      <c r="D214" s="177">
        <f t="shared" si="12"/>
        <v>1485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40</v>
      </c>
      <c r="B215" s="179">
        <f>'Données projet'!D198</f>
        <v>27</v>
      </c>
      <c r="C215" s="191">
        <v>55</v>
      </c>
      <c r="D215" s="177">
        <f t="shared" si="12"/>
        <v>1485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45</v>
      </c>
      <c r="B216" s="179">
        <f>'Données projet'!D199</f>
        <v>26</v>
      </c>
      <c r="C216" s="191">
        <v>55</v>
      </c>
      <c r="D216" s="177">
        <f t="shared" si="12"/>
        <v>1430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50</v>
      </c>
      <c r="B217" s="179">
        <f>'Données projet'!D200</f>
        <v>24</v>
      </c>
      <c r="C217" s="191">
        <v>55</v>
      </c>
      <c r="D217" s="177">
        <f t="shared" si="12"/>
        <v>1320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55</v>
      </c>
      <c r="B218" s="179">
        <f>'Données projet'!D201</f>
        <v>23</v>
      </c>
      <c r="C218" s="191">
        <v>55</v>
      </c>
      <c r="D218" s="177">
        <f t="shared" si="12"/>
        <v>1265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60</v>
      </c>
      <c r="B219" s="179">
        <f>'Données projet'!D202</f>
        <v>21</v>
      </c>
      <c r="C219" s="191">
        <v>55</v>
      </c>
      <c r="D219" s="177">
        <f t="shared" si="12"/>
        <v>1155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65</v>
      </c>
      <c r="B220" s="179">
        <f>'Données projet'!D203</f>
        <v>20</v>
      </c>
      <c r="C220" s="191">
        <v>55</v>
      </c>
      <c r="D220" s="177">
        <f t="shared" si="12"/>
        <v>1100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70</v>
      </c>
      <c r="B221" s="179">
        <f>'Données projet'!D204</f>
        <v>18</v>
      </c>
      <c r="C221" s="191">
        <v>55</v>
      </c>
      <c r="D221" s="177">
        <f t="shared" si="12"/>
        <v>990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75</v>
      </c>
      <c r="B222" s="179">
        <f>'Données projet'!D205</f>
        <v>16</v>
      </c>
      <c r="C222" s="191">
        <v>55</v>
      </c>
      <c r="D222" s="177">
        <f t="shared" si="12"/>
        <v>880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80</v>
      </c>
      <c r="B223" s="179">
        <f>'Données projet'!D206</f>
        <v>15</v>
      </c>
      <c r="C223" s="191">
        <v>55</v>
      </c>
      <c r="D223" s="177">
        <f t="shared" si="12"/>
        <v>825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85</v>
      </c>
      <c r="B224" s="179">
        <f>'Données projet'!D207</f>
        <v>14</v>
      </c>
      <c r="C224" s="191">
        <v>55</v>
      </c>
      <c r="D224" s="177">
        <f t="shared" si="12"/>
        <v>770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90</v>
      </c>
      <c r="B225" s="179">
        <f>'Données projet'!D208</f>
        <v>12</v>
      </c>
      <c r="C225" s="191">
        <v>55</v>
      </c>
      <c r="D225" s="177">
        <f t="shared" si="12"/>
        <v>660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95</v>
      </c>
      <c r="B226" s="179">
        <f>'Données projet'!D209</f>
        <v>12</v>
      </c>
      <c r="C226" s="191">
        <v>55</v>
      </c>
      <c r="D226" s="177">
        <f t="shared" si="12"/>
        <v>660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100</v>
      </c>
      <c r="B227" s="179">
        <f>'Données projet'!D210</f>
        <v>12</v>
      </c>
      <c r="C227" s="191">
        <v>55</v>
      </c>
      <c r="D227" s="177">
        <f t="shared" si="12"/>
        <v>660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Tilleul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5495.1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30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34</v>
      </c>
      <c r="B241" s="179">
        <f>'Données projet'!D219</f>
        <v>35.450000000000003</v>
      </c>
      <c r="C241" s="191">
        <v>55</v>
      </c>
      <c r="D241" s="177">
        <f t="shared" ref="D241:D259" si="13">B241*C241</f>
        <v>1949.7500000000002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42</v>
      </c>
      <c r="B242" s="179">
        <f>'Données projet'!D220</f>
        <v>55.41</v>
      </c>
      <c r="C242" s="191">
        <v>55</v>
      </c>
      <c r="D242" s="177">
        <f t="shared" si="13"/>
        <v>3047.5499999999997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50</v>
      </c>
      <c r="B243" s="179">
        <f>'Données projet'!D221</f>
        <v>66.62</v>
      </c>
      <c r="C243" s="191">
        <v>55</v>
      </c>
      <c r="D243" s="177">
        <f t="shared" si="13"/>
        <v>3664.1000000000004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58</v>
      </c>
      <c r="B244" s="179">
        <f>'Données projet'!D222</f>
        <v>62.16</v>
      </c>
      <c r="C244" s="191">
        <v>55</v>
      </c>
      <c r="D244" s="177">
        <f t="shared" si="13"/>
        <v>3418.7999999999997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66</v>
      </c>
      <c r="B245" s="179">
        <f>'Données projet'!D223</f>
        <v>71.34</v>
      </c>
      <c r="C245" s="191">
        <v>55</v>
      </c>
      <c r="D245" s="177">
        <f t="shared" si="13"/>
        <v>3923.7000000000003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74</v>
      </c>
      <c r="B246" s="179">
        <f>'Données projet'!D224</f>
        <v>70.209999999999994</v>
      </c>
      <c r="C246" s="191">
        <v>55</v>
      </c>
      <c r="D246" s="177">
        <f t="shared" si="13"/>
        <v>3861.5499999999997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82</v>
      </c>
      <c r="B247" s="179">
        <f>'Données projet'!D225</f>
        <v>53.92</v>
      </c>
      <c r="C247" s="191">
        <v>55</v>
      </c>
      <c r="D247" s="177">
        <f t="shared" si="13"/>
        <v>2965.6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90</v>
      </c>
      <c r="B248" s="179">
        <f>'Données projet'!D226</f>
        <v>63.25</v>
      </c>
      <c r="C248" s="191">
        <v>55</v>
      </c>
      <c r="D248" s="177">
        <f t="shared" si="13"/>
        <v>3478.75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100</v>
      </c>
      <c r="B249" s="179">
        <f>'Données projet'!D227</f>
        <v>85.23</v>
      </c>
      <c r="C249" s="191">
        <v>55</v>
      </c>
      <c r="D249" s="177">
        <f t="shared" si="13"/>
        <v>4687.6500000000005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110</v>
      </c>
      <c r="B250" s="179">
        <f>'Données projet'!D228</f>
        <v>67.22</v>
      </c>
      <c r="C250" s="191">
        <v>55</v>
      </c>
      <c r="D250" s="177">
        <f t="shared" si="13"/>
        <v>3697.1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120</v>
      </c>
      <c r="B251" s="179">
        <f>'Données projet'!D229</f>
        <v>60.46</v>
      </c>
      <c r="C251" s="191">
        <v>55</v>
      </c>
      <c r="D251" s="177">
        <f t="shared" si="13"/>
        <v>3325.3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130</v>
      </c>
      <c r="B252" s="179">
        <f>'Données projet'!D230</f>
        <v>69</v>
      </c>
      <c r="C252" s="191">
        <v>55</v>
      </c>
      <c r="D252" s="177">
        <f t="shared" si="13"/>
        <v>3795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140</v>
      </c>
      <c r="B253" s="179">
        <f>'Données projet'!D231</f>
        <v>67.930000000000007</v>
      </c>
      <c r="C253" s="191">
        <v>55</v>
      </c>
      <c r="D253" s="177">
        <f t="shared" si="13"/>
        <v>3736.1500000000005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150</v>
      </c>
      <c r="B254" s="179">
        <f>'Données projet'!D232</f>
        <v>234.51</v>
      </c>
      <c r="C254" s="191">
        <v>55</v>
      </c>
      <c r="D254" s="177">
        <f t="shared" si="13"/>
        <v>12898.05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153</v>
      </c>
      <c r="B255" s="179">
        <f>'Données projet'!D233</f>
        <v>141.22</v>
      </c>
      <c r="C255" s="191">
        <v>55</v>
      </c>
      <c r="D255" s="177">
        <f t="shared" si="13"/>
        <v>7767.1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156</v>
      </c>
      <c r="B256" s="179">
        <f>'Données projet'!D234</f>
        <v>87.28</v>
      </c>
      <c r="C256" s="191">
        <v>55</v>
      </c>
      <c r="D256" s="177">
        <f t="shared" si="13"/>
        <v>4800.3999999999996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159</v>
      </c>
      <c r="B257" s="179">
        <f>'Données projet'!D235</f>
        <v>180.6</v>
      </c>
      <c r="C257" s="191">
        <v>55</v>
      </c>
      <c r="D257" s="177">
        <f t="shared" si="13"/>
        <v>9933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>Cèdre de l'Atlas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5495.1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30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42</v>
      </c>
      <c r="B272" s="179">
        <f>'Données projet'!D245</f>
        <v>182.39</v>
      </c>
      <c r="C272" s="191">
        <v>50</v>
      </c>
      <c r="D272" s="177">
        <f t="shared" ref="D272:D290" si="14">B272*C272</f>
        <v>9119.5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49</v>
      </c>
      <c r="B273" s="179">
        <f>'Données projet'!D246</f>
        <v>100.16</v>
      </c>
      <c r="C273" s="191">
        <v>50</v>
      </c>
      <c r="D273" s="177">
        <f t="shared" si="14"/>
        <v>5008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56</v>
      </c>
      <c r="B274" s="179">
        <f>'Données projet'!D247</f>
        <v>79.39</v>
      </c>
      <c r="C274" s="191">
        <v>50</v>
      </c>
      <c r="D274" s="177">
        <f t="shared" si="14"/>
        <v>3969.5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63</v>
      </c>
      <c r="B275" s="179">
        <f>'Données projet'!D248</f>
        <v>79.099999999999994</v>
      </c>
      <c r="C275" s="191">
        <v>50</v>
      </c>
      <c r="D275" s="177">
        <f t="shared" si="14"/>
        <v>3954.9999999999995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71</v>
      </c>
      <c r="B276" s="179">
        <f>'Données projet'!D249</f>
        <v>90.8</v>
      </c>
      <c r="C276" s="191">
        <v>50</v>
      </c>
      <c r="D276" s="177">
        <f t="shared" si="14"/>
        <v>4540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79</v>
      </c>
      <c r="B277" s="179">
        <f>'Données projet'!D250</f>
        <v>87.99</v>
      </c>
      <c r="C277" s="191">
        <v>50</v>
      </c>
      <c r="D277" s="177">
        <f t="shared" si="14"/>
        <v>4399.5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87</v>
      </c>
      <c r="B278" s="179">
        <f>'Données projet'!D251</f>
        <v>88.62</v>
      </c>
      <c r="C278" s="191">
        <v>50</v>
      </c>
      <c r="D278" s="177">
        <f t="shared" si="14"/>
        <v>4431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95</v>
      </c>
      <c r="B279" s="179">
        <f>'Données projet'!D252</f>
        <v>268.81</v>
      </c>
      <c r="C279" s="191">
        <v>50</v>
      </c>
      <c r="D279" s="177">
        <f t="shared" si="14"/>
        <v>13440.5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105</v>
      </c>
      <c r="B280" s="179">
        <f>'Données projet'!D253</f>
        <v>356.68</v>
      </c>
      <c r="C280" s="191">
        <v>50</v>
      </c>
      <c r="D280" s="177">
        <f t="shared" si="14"/>
        <v>17834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2025-03-13T15:48:54Z</dcterms:modified>
</cp:coreProperties>
</file>