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4. Conseil Opérationnel\Agence Aix\1 - Clients\Vergers du Sud\Label Bas carbone - Vergers du Sud\3 - Livrables\Dépôt Dossier\Fongrave\"/>
    </mc:Choice>
  </mc:AlternateContent>
  <xr:revisionPtr revIDLastSave="0" documentId="13_ncr:1_{2805FF0D-FD2C-450A-A7CC-AFAD3BEC9E65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K138" i="5" l="1"/>
  <c r="K137" i="5"/>
  <c r="K135" i="5"/>
  <c r="J138" i="5"/>
  <c r="J137" i="5"/>
  <c r="J135" i="5"/>
  <c r="I138" i="5"/>
  <c r="I137" i="5"/>
  <c r="I135" i="5"/>
  <c r="H138" i="5"/>
  <c r="H137" i="5"/>
  <c r="H135" i="5"/>
  <c r="G138" i="5"/>
  <c r="G137" i="5"/>
  <c r="G135" i="5"/>
  <c r="F138" i="5"/>
  <c r="F137" i="5"/>
  <c r="F135" i="5"/>
  <c r="E138" i="5"/>
  <c r="E137" i="5"/>
  <c r="E135" i="5"/>
  <c r="D138" i="5"/>
  <c r="D137" i="5"/>
  <c r="D135" i="5"/>
  <c r="C138" i="5"/>
  <c r="C137" i="5"/>
  <c r="C135" i="5"/>
  <c r="K111" i="5"/>
  <c r="K110" i="5"/>
  <c r="K108" i="5"/>
  <c r="J111" i="5"/>
  <c r="J110" i="5"/>
  <c r="J108" i="5"/>
  <c r="I111" i="5"/>
  <c r="I110" i="5"/>
  <c r="I108" i="5"/>
  <c r="H111" i="5"/>
  <c r="H110" i="5"/>
  <c r="H108" i="5"/>
  <c r="G111" i="5"/>
  <c r="G110" i="5"/>
  <c r="G108" i="5"/>
  <c r="F111" i="5"/>
  <c r="F110" i="5"/>
  <c r="F108" i="5"/>
  <c r="E111" i="5"/>
  <c r="E110" i="5"/>
  <c r="E108" i="5"/>
  <c r="D111" i="5"/>
  <c r="D110" i="5"/>
  <c r="D108" i="5"/>
  <c r="C111" i="5"/>
  <c r="C110" i="5"/>
  <c r="C108" i="5"/>
  <c r="K84" i="5"/>
  <c r="K83" i="5"/>
  <c r="K81" i="5"/>
  <c r="J84" i="5"/>
  <c r="J83" i="5"/>
  <c r="J81" i="5"/>
  <c r="I84" i="5"/>
  <c r="I83" i="5"/>
  <c r="I81" i="5"/>
  <c r="H84" i="5"/>
  <c r="H83" i="5"/>
  <c r="H81" i="5"/>
  <c r="G84" i="5"/>
  <c r="G83" i="5"/>
  <c r="G81" i="5"/>
  <c r="F84" i="5"/>
  <c r="F83" i="5"/>
  <c r="F81" i="5"/>
  <c r="E84" i="5"/>
  <c r="E83" i="5"/>
  <c r="E81" i="5"/>
  <c r="D84" i="5"/>
  <c r="D83" i="5"/>
  <c r="D81" i="5"/>
  <c r="C84" i="5"/>
  <c r="C83" i="5"/>
  <c r="C81" i="5"/>
  <c r="K57" i="5"/>
  <c r="K56" i="5"/>
  <c r="K54" i="5"/>
  <c r="J57" i="5"/>
  <c r="J56" i="5"/>
  <c r="J54" i="5"/>
  <c r="I57" i="5"/>
  <c r="I56" i="5"/>
  <c r="I54" i="5"/>
  <c r="H57" i="5"/>
  <c r="H56" i="5"/>
  <c r="H54" i="5"/>
  <c r="G57" i="5"/>
  <c r="G56" i="5"/>
  <c r="G54" i="5"/>
  <c r="F57" i="5"/>
  <c r="F56" i="5"/>
  <c r="F54" i="5"/>
  <c r="E57" i="5"/>
  <c r="E56" i="5"/>
  <c r="E54" i="5"/>
  <c r="D57" i="5"/>
  <c r="D56" i="5"/>
  <c r="D54" i="5"/>
  <c r="C57" i="5"/>
  <c r="C56" i="5"/>
  <c r="C54" i="5"/>
  <c r="K30" i="5"/>
  <c r="K29" i="5"/>
  <c r="K27" i="5"/>
  <c r="J30" i="5"/>
  <c r="J29" i="5"/>
  <c r="J27" i="5"/>
  <c r="I30" i="5"/>
  <c r="I29" i="5"/>
  <c r="I27" i="5"/>
  <c r="H30" i="5"/>
  <c r="H29" i="5"/>
  <c r="H27" i="5"/>
  <c r="G30" i="5"/>
  <c r="G29" i="5"/>
  <c r="G27" i="5"/>
  <c r="F30" i="5"/>
  <c r="F29" i="5"/>
  <c r="F27" i="5"/>
  <c r="E30" i="5"/>
  <c r="E29" i="5"/>
  <c r="E27" i="5"/>
  <c r="D30" i="5"/>
  <c r="D29" i="5"/>
  <c r="D27" i="5"/>
  <c r="C30" i="5"/>
  <c r="C29" i="5"/>
  <c r="C27" i="5"/>
  <c r="K132" i="5"/>
  <c r="K131" i="5"/>
  <c r="J132" i="5"/>
  <c r="J131" i="5"/>
  <c r="I132" i="5"/>
  <c r="I131" i="5"/>
  <c r="H132" i="5"/>
  <c r="H131" i="5"/>
  <c r="G132" i="5"/>
  <c r="G131" i="5"/>
  <c r="F132" i="5"/>
  <c r="F131" i="5"/>
  <c r="E132" i="5"/>
  <c r="E131" i="5"/>
  <c r="D132" i="5"/>
  <c r="D131" i="5"/>
  <c r="C132" i="5"/>
  <c r="C131" i="5"/>
  <c r="K121" i="5"/>
  <c r="J121" i="5"/>
  <c r="I121" i="5"/>
  <c r="H121" i="5"/>
  <c r="G121" i="5"/>
  <c r="F121" i="5"/>
  <c r="E121" i="5"/>
  <c r="D121" i="5"/>
  <c r="C121" i="5"/>
  <c r="K117" i="5"/>
  <c r="K115" i="5"/>
  <c r="J117" i="5"/>
  <c r="J115" i="5"/>
  <c r="I117" i="5"/>
  <c r="I115" i="5"/>
  <c r="H117" i="5"/>
  <c r="H115" i="5"/>
  <c r="G117" i="5"/>
  <c r="G115" i="5"/>
  <c r="F117" i="5"/>
  <c r="F115" i="5"/>
  <c r="E117" i="5"/>
  <c r="E115" i="5"/>
  <c r="D117" i="5"/>
  <c r="D115" i="5"/>
  <c r="C117" i="5"/>
  <c r="C115" i="5"/>
  <c r="K105" i="5"/>
  <c r="K104" i="5"/>
  <c r="J105" i="5"/>
  <c r="J104" i="5"/>
  <c r="I105" i="5"/>
  <c r="I104" i="5"/>
  <c r="H105" i="5"/>
  <c r="H104" i="5"/>
  <c r="G105" i="5"/>
  <c r="G104" i="5"/>
  <c r="F105" i="5"/>
  <c r="F104" i="5"/>
  <c r="E105" i="5"/>
  <c r="E104" i="5"/>
  <c r="D105" i="5"/>
  <c r="D104" i="5"/>
  <c r="C105" i="5"/>
  <c r="C104" i="5"/>
  <c r="C101" i="5"/>
  <c r="K94" i="5"/>
  <c r="J94" i="5"/>
  <c r="I94" i="5"/>
  <c r="H94" i="5"/>
  <c r="G94" i="5"/>
  <c r="F94" i="5"/>
  <c r="E94" i="5"/>
  <c r="D94" i="5"/>
  <c r="C94" i="5"/>
  <c r="K90" i="5"/>
  <c r="K88" i="5"/>
  <c r="J90" i="5"/>
  <c r="J88" i="5"/>
  <c r="I90" i="5"/>
  <c r="I88" i="5"/>
  <c r="H90" i="5"/>
  <c r="H88" i="5"/>
  <c r="G90" i="5"/>
  <c r="G88" i="5"/>
  <c r="F90" i="5"/>
  <c r="F88" i="5"/>
  <c r="E90" i="5"/>
  <c r="E88" i="5"/>
  <c r="D90" i="5"/>
  <c r="D88" i="5"/>
  <c r="C90" i="5"/>
  <c r="C88" i="5"/>
  <c r="K78" i="5"/>
  <c r="K77" i="5"/>
  <c r="J78" i="5"/>
  <c r="J77" i="5"/>
  <c r="I78" i="5"/>
  <c r="I77" i="5"/>
  <c r="H78" i="5"/>
  <c r="H77" i="5"/>
  <c r="G78" i="5"/>
  <c r="G77" i="5"/>
  <c r="F78" i="5"/>
  <c r="F77" i="5"/>
  <c r="E78" i="5"/>
  <c r="E77" i="5"/>
  <c r="D78" i="5"/>
  <c r="D77" i="5"/>
  <c r="C78" i="5"/>
  <c r="C77" i="5"/>
  <c r="K74" i="5"/>
  <c r="J74" i="5"/>
  <c r="C23" i="5"/>
  <c r="K67" i="5"/>
  <c r="J67" i="5"/>
  <c r="I67" i="5"/>
  <c r="H67" i="5"/>
  <c r="G67" i="5"/>
  <c r="F67" i="5"/>
  <c r="E67" i="5"/>
  <c r="D67" i="5"/>
  <c r="C67" i="5"/>
  <c r="K63" i="5"/>
  <c r="K61" i="5"/>
  <c r="J63" i="5"/>
  <c r="J61" i="5"/>
  <c r="I63" i="5"/>
  <c r="I61" i="5"/>
  <c r="H63" i="5"/>
  <c r="H61" i="5"/>
  <c r="G63" i="5"/>
  <c r="G61" i="5"/>
  <c r="F63" i="5"/>
  <c r="F61" i="5"/>
  <c r="E63" i="5"/>
  <c r="E61" i="5"/>
  <c r="D63" i="5"/>
  <c r="D61" i="5"/>
  <c r="C63" i="5"/>
  <c r="C61" i="5"/>
  <c r="K51" i="5"/>
  <c r="K50" i="5"/>
  <c r="J51" i="5"/>
  <c r="J50" i="5"/>
  <c r="I51" i="5"/>
  <c r="I50" i="5"/>
  <c r="H51" i="5"/>
  <c r="H50" i="5"/>
  <c r="G51" i="5"/>
  <c r="G50" i="5"/>
  <c r="F51" i="5"/>
  <c r="F50" i="5"/>
  <c r="E51" i="5"/>
  <c r="E50" i="5"/>
  <c r="D51" i="5"/>
  <c r="D50" i="5"/>
  <c r="C51" i="5"/>
  <c r="C50" i="5"/>
  <c r="K47" i="5"/>
  <c r="K40" i="5"/>
  <c r="J40" i="5"/>
  <c r="I40" i="5"/>
  <c r="H40" i="5"/>
  <c r="G40" i="5"/>
  <c r="F40" i="5"/>
  <c r="E40" i="5"/>
  <c r="D40" i="5"/>
  <c r="C40" i="5"/>
  <c r="K36" i="5"/>
  <c r="K34" i="5"/>
  <c r="J36" i="5"/>
  <c r="J34" i="5"/>
  <c r="I36" i="5"/>
  <c r="I34" i="5"/>
  <c r="H36" i="5"/>
  <c r="H34" i="5"/>
  <c r="G36" i="5"/>
  <c r="G34" i="5"/>
  <c r="F36" i="5"/>
  <c r="F34" i="5"/>
  <c r="E36" i="5"/>
  <c r="E34" i="5"/>
  <c r="D36" i="5"/>
  <c r="D34" i="5"/>
  <c r="C36" i="5"/>
  <c r="C34" i="5"/>
  <c r="K24" i="5"/>
  <c r="K23" i="5"/>
  <c r="J24" i="5"/>
  <c r="J23" i="5"/>
  <c r="I24" i="5"/>
  <c r="I23" i="5"/>
  <c r="H24" i="5"/>
  <c r="H23" i="5"/>
  <c r="G24" i="5"/>
  <c r="G23" i="5"/>
  <c r="F24" i="5"/>
  <c r="F23" i="5"/>
  <c r="E24" i="5"/>
  <c r="E23" i="5"/>
  <c r="D24" i="5"/>
  <c r="D23" i="5"/>
  <c r="K9" i="5"/>
  <c r="K7" i="5"/>
  <c r="J9" i="5"/>
  <c r="J7" i="5"/>
  <c r="I9" i="5"/>
  <c r="I7" i="5"/>
  <c r="H9" i="5"/>
  <c r="H7" i="5"/>
  <c r="G9" i="5"/>
  <c r="G7" i="5"/>
  <c r="F9" i="5"/>
  <c r="F7" i="5"/>
  <c r="E9" i="5"/>
  <c r="E7" i="5"/>
  <c r="D9" i="5"/>
  <c r="D7" i="5"/>
  <c r="C24" i="5"/>
  <c r="C9" i="5"/>
  <c r="C13" i="5"/>
  <c r="L8" i="2"/>
  <c r="E25" i="9" l="1"/>
  <c r="F25" i="9"/>
  <c r="G25" i="9"/>
  <c r="H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I140" i="5" l="1"/>
  <c r="H140" i="5"/>
  <c r="J86" i="5"/>
  <c r="H59" i="5"/>
  <c r="L59" i="5"/>
  <c r="K59" i="5"/>
  <c r="K140" i="5"/>
  <c r="E140" i="5"/>
  <c r="G59" i="5"/>
  <c r="D59" i="5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K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I25" i="9" s="1"/>
  <c r="J5" i="9"/>
  <c r="J25" i="9" s="1"/>
  <c r="K5" i="9"/>
  <c r="K25" i="9" s="1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73" i="5" l="1"/>
  <c r="D76" i="5" s="1"/>
  <c r="D87" i="5" s="1"/>
  <c r="D46" i="5"/>
  <c r="D49" i="5" s="1"/>
  <c r="D60" i="5" s="1"/>
  <c r="E73" i="5"/>
  <c r="E76" i="5" s="1"/>
  <c r="E87" i="5" s="1"/>
  <c r="E46" i="5"/>
  <c r="E49" i="5" s="1"/>
  <c r="E60" i="5" s="1"/>
  <c r="K100" i="5"/>
  <c r="K103" i="5" s="1"/>
  <c r="K114" i="5" s="1"/>
  <c r="D100" i="5"/>
  <c r="D103" i="5" s="1"/>
  <c r="D114" i="5" s="1"/>
  <c r="F73" i="5"/>
  <c r="F76" i="5" s="1"/>
  <c r="F87" i="5" s="1"/>
  <c r="F46" i="5"/>
  <c r="F49" i="5" s="1"/>
  <c r="F60" i="5" s="1"/>
  <c r="D127" i="5"/>
  <c r="D130" i="5" s="1"/>
  <c r="D141" i="5" s="1"/>
  <c r="E100" i="5"/>
  <c r="E103" i="5" s="1"/>
  <c r="E114" i="5" s="1"/>
  <c r="G73" i="5"/>
  <c r="G76" i="5" s="1"/>
  <c r="G87" i="5" s="1"/>
  <c r="G46" i="5"/>
  <c r="G49" i="5" s="1"/>
  <c r="G60" i="5" s="1"/>
  <c r="C46" i="5"/>
  <c r="C49" i="5" s="1"/>
  <c r="C60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C73" i="5"/>
  <c r="C76" i="5" s="1"/>
  <c r="C87" i="5" s="1"/>
  <c r="I46" i="5"/>
  <c r="I49" i="5" s="1"/>
  <c r="I60" i="5" s="1"/>
  <c r="J127" i="5"/>
  <c r="J130" i="5" s="1"/>
  <c r="J141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K46" i="5"/>
  <c r="K49" i="5" s="1"/>
  <c r="K60" i="5" s="1"/>
  <c r="I127" i="5"/>
  <c r="I130" i="5" s="1"/>
  <c r="I141" i="5" s="1"/>
  <c r="J100" i="5"/>
  <c r="J103" i="5" s="1"/>
  <c r="J114" i="5" s="1"/>
  <c r="L73" i="5"/>
  <c r="L76" i="5" s="1"/>
  <c r="L87" i="5" s="1"/>
  <c r="L46" i="5"/>
  <c r="L49" i="5" s="1"/>
  <c r="L60" i="5" s="1"/>
  <c r="K127" i="5"/>
  <c r="K130" i="5" s="1"/>
  <c r="K141" i="5" s="1"/>
  <c r="L100" i="5"/>
  <c r="L103" i="5" s="1"/>
  <c r="L114" i="5" s="1"/>
  <c r="L127" i="5"/>
  <c r="L130" i="5" s="1"/>
  <c r="L141" i="5" s="1"/>
  <c r="J19" i="5"/>
  <c r="J22" i="5" s="1"/>
  <c r="J33" i="5" s="1"/>
  <c r="D19" i="5"/>
  <c r="D22" i="5" s="1"/>
  <c r="D33" i="5" s="1"/>
  <c r="E19" i="5"/>
  <c r="E22" i="5" s="1"/>
  <c r="E33" i="5" s="1"/>
  <c r="L19" i="5"/>
  <c r="L22" i="5" s="1"/>
  <c r="L33" i="5" s="1"/>
  <c r="F19" i="5"/>
  <c r="F22" i="5" s="1"/>
  <c r="F33" i="5" s="1"/>
  <c r="G19" i="5"/>
  <c r="G22" i="5" s="1"/>
  <c r="G33" i="5" s="1"/>
  <c r="C19" i="5"/>
  <c r="C22" i="5" s="1"/>
  <c r="H19" i="5"/>
  <c r="H22" i="5" s="1"/>
  <c r="H33" i="5" s="1"/>
  <c r="I19" i="5"/>
  <c r="I22" i="5" s="1"/>
  <c r="I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I39" i="2" s="1"/>
  <c r="F38" i="2"/>
  <c r="F39" i="2" s="1"/>
  <c r="H38" i="2"/>
  <c r="H39" i="2" s="1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E28" i="2" s="1"/>
  <c r="F27" i="2"/>
  <c r="F28" i="2" s="1"/>
  <c r="G27" i="2"/>
  <c r="G28" i="2" s="1"/>
  <c r="H27" i="2"/>
  <c r="H28" i="2" s="1"/>
  <c r="I27" i="2"/>
  <c r="I28" i="2" s="1"/>
  <c r="J27" i="2"/>
  <c r="J28" i="2" s="1"/>
  <c r="K27" i="2"/>
  <c r="K28" i="2" s="1"/>
  <c r="B43" i="2"/>
  <c r="C31" i="2"/>
  <c r="D31" i="2"/>
  <c r="E31" i="2"/>
  <c r="F31" i="2"/>
  <c r="G31" i="2"/>
  <c r="H31" i="2"/>
  <c r="I31" i="2"/>
  <c r="J31" i="2"/>
  <c r="K31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<sst xmlns="http://schemas.openxmlformats.org/spreadsheetml/2006/main" count="949" uniqueCount="347">
  <si>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</si>
  <si>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</si>
  <si>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</si>
  <si>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</si>
  <si>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</si>
  <si>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</si>
  <si>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</si>
  <si>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</si>
  <si>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</si>
  <si>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</si>
  <si>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</si>
  <si>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</si>
  <si>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</si>
  <si>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</si>
  <si>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</si>
  <si>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</si>
  <si>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</si>
  <si>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</si>
  <si>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</si>
  <si>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</si>
  <si>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</si>
  <si>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</si>
  <si>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</si>
  <si>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</si>
  <si>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</si>
  <si>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</si>
  <si>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</si>
  <si>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</si>
  <si>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</si>
  <si>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</si>
  <si>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</si>
  <si>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</si>
  <si>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</si>
  <si>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</si>
  <si>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</si>
  <si>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</si>
  <si>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</si>
  <si>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</si>
  <si>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</si>
  <si>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</si>
  <si>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</si>
  <si>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</si>
  <si>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</si>
  <si>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</si>
  <si>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</si>
  <si>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</si>
  <si>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</si>
  <si>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</si>
  <si>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</si>
  <si>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</si>
  <si>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</si>
  <si>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</si>
  <si>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</si>
  <si>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</si>
  <si>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</si>
  <si>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</si>
  <si>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</si>
  <si>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</si>
  <si>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</si>
  <si>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</si>
  <si>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</si>
  <si>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</si>
  <si>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</si>
  <si>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</si>
  <si>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</si>
  <si>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</si>
  <si>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</si>
  <si>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</si>
  <si>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</si>
  <si>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</si>
  <si>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</si>
  <si>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</si>
  <si>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</si>
  <si>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</si>
  <si>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</si>
  <si>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</si>
  <si>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</si>
  <si>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</si>
  <si>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</si>
  <si>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</si>
  <si>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</si>
  <si>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</si>
  <si>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</si>
  <si>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</si>
  <si>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</si>
  <si>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</si>
  <si>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</si>
  <si>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</si>
  <si>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</si>
  <si>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</si>
  <si>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</si>
  <si>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</si>
  <si>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</si>
  <si>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</si>
  <si>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</si>
  <si>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</si>
  <si>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</si>
  <si>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</si>
  <si>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</si>
  <si>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</si>
  <si>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</si>
  <si>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</si>
  <si>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</si>
  <si>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</si>
  <si>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</si>
  <si>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</si>
  <si>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</si>
  <si>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</si>
  <si>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</si>
  <si>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</si>
  <si>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</si>
  <si>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</si>
  <si>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</si>
  <si>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</si>
  <si>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</si>
  <si>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</si>
  <si>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</si>
  <si>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</si>
  <si>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</si>
  <si>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</si>
  <si>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</si>
  <si>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</si>
  <si>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</si>
  <si>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</si>
  <si>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</si>
  <si>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</si>
  <si>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</si>
  <si>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</si>
  <si>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</si>
  <si>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</si>
  <si>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</si>
  <si>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</si>
  <si>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</si>
  <si>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</si>
  <si>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</si>
  <si>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</si>
  <si>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</si>
  <si>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</si>
  <si>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</si>
  <si>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</si>
  <si>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</si>
  <si>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</si>
  <si>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</si>
  <si>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</si>
  <si>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</si>
  <si>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</si>
  <si>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</si>
  <si>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</si>
  <si>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</si>
  <si>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</si>
  <si>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</si>
  <si>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</si>
  <si>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</si>
  <si>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</si>
  <si>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</si>
  <si>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</si>
  <si>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</si>
  <si>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</si>
  <si>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</si>
  <si>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</si>
  <si>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</si>
  <si>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</si>
  <si>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</si>
  <si>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</si>
  <si>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</si>
  <si>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</si>
  <si>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</si>
  <si>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</si>
  <si>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</si>
  <si>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</si>
  <si>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</si>
  <si>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</si>
  <si>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</si>
  <si>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</si>
  <si>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</si>
  <si>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</si>
  <si>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</si>
  <si>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</si>
  <si>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</si>
  <si>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</si>
  <si>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</si>
  <si>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</si>
  <si>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</si>
  <si>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</si>
  <si>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</si>
  <si>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</si>
  <si>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</si>
  <si>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</si>
  <si>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</si>
  <si>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</si>
  <si>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</si>
  <si>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</si>
  <si>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</si>
  <si>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</si>
  <si>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</si>
  <si>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</si>
  <si>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</si>
  <si>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</si>
  <si>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</si>
  <si>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</si>
  <si>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</si>
  <si>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</si>
  <si>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</si>
  <si>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</si>
  <si>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</si>
  <si>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</si>
  <si>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</si>
  <si>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</si>
  <si>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</si>
  <si>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</si>
  <si>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</si>
  <si>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</si>
  <si>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</si>
  <si>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</si>
  <si>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</si>
  <si>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</si>
  <si>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</si>
  <si>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</si>
  <si>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</si>
  <si>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</si>
  <si>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</si>
  <si>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</si>
  <si>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</si>
  <si>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</si>
  <si>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</si>
  <si>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</si>
  <si>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</si>
  <si>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</si>
  <si>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</si>
  <si>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</si>
  <si>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</si>
  <si>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</si>
  <si>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</si>
  <si>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</si>
  <si>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</si>
  <si>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</si>
  <si>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</si>
  <si>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</si>
  <si>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</si>
  <si>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</si>
  <si>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</si>
  <si>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</si>
  <si>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</si>
  <si>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</si>
  <si>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</si>
  <si>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</si>
  <si>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</si>
  <si>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</si>
  <si>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</si>
  <si>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</si>
  <si>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</si>
  <si>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</si>
  <si>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</si>
  <si>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</si>
  <si>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</si>
  <si>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</si>
  <si>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</si>
  <si>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</si>
  <si>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</si>
  <si>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</si>
  <si>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</si>
  <si>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</si>
  <si>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</si>
  <si>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</si>
  <si>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</si>
  <si>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</si>
  <si>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</si>
  <si>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</si>
  <si>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</si>
  <si>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</si>
  <si>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</si>
  <si>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</si>
  <si>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</si>
  <si>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</si>
  <si>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</si>
  <si>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</si>
  <si>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</si>
  <si>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</si>
  <si>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</si>
  <si>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</si>
  <si>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</si>
  <si>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</si>
  <si>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</si>
  <si>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</si>
  <si>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</si>
  <si>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</si>
  <si>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</si>
  <si>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</si>
  <si>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</si>
  <si>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</si>
  <si>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</si>
  <si>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</si>
  <si>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</si>
  <si>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</si>
  <si>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</si>
  <si>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</si>
  <si>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</si>
  <si>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</si>
  <si>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</si>
  <si>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</si>
  <si>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</si>
  <si>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</si>
  <si>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</si>
  <si>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</si>
  <si>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</si>
  <si>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</si>
  <si>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</si>
  <si>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</si>
  <si>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</si>
  <si>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</si>
  <si>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</si>
  <si>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</si>
  <si>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</si>
  <si>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</si>
  <si>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</si>
  <si>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</si>
  <si>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</si>
  <si>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</si>
  <si>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</si>
  <si>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</si>
  <si>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</si>
  <si>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</si>
  <si>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</si>
  <si>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</si>
  <si>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</si>
  <si>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</si>
  <si>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</si>
  <si>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</si>
  <si>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</si>
  <si>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</si>
  <si>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</si>
  <si>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</si>
  <si>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</si>
  <si>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</si>
  <si>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</si>
  <si>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</si>
  <si>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</si>
  <si>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</si>
  <si>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</si>
  <si>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</si>
  <si>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</si>
  <si>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</si>
  <si>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</si>
  <si>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</si>
  <si>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</si>
  <si>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</si>
  <si>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Escatalens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</si>
</sst>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346</v>
      </c>
      <c r="D7" s="1" t="s">
        <v>346</v>
      </c>
      <c r="E7" s="1" t="s">
        <v>346</v>
      </c>
      <c r="F7" s="1" t="s">
        <v>346</v>
      </c>
      <c r="G7" s="1" t="s">
        <v>346</v>
      </c>
      <c r="H7" s="1" t="s">
        <v>346</v>
      </c>
      <c r="I7" s="1" t="s">
        <v>346</v>
      </c>
      <c r="J7" s="1" t="s">
        <v>346</v>
      </c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3.5</v>
      </c>
      <c r="C8" s="25">
        <v>3.2</v>
      </c>
      <c r="D8" s="25">
        <v>0.67</v>
      </c>
      <c r="E8" s="25">
        <v>0.32</v>
      </c>
      <c r="F8" s="25">
        <v>2.1800000000000002</v>
      </c>
      <c r="G8" s="25">
        <v>1.1399999999999999</v>
      </c>
      <c r="H8" s="25">
        <v>1.59</v>
      </c>
      <c r="I8" s="25">
        <v>1.07</v>
      </c>
      <c r="J8" s="25">
        <v>3.1</v>
      </c>
      <c r="K8" s="25"/>
      <c r="L8" s="88">
        <f>SUM(B8:K8)</f>
        <v>16.770000000000003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 t="s">
        <v>42</v>
      </c>
      <c r="D9" s="1" t="s">
        <v>42</v>
      </c>
      <c r="E9" s="1" t="s">
        <v>42</v>
      </c>
      <c r="F9" s="1" t="s">
        <v>42</v>
      </c>
      <c r="G9" s="1" t="s">
        <v>42</v>
      </c>
      <c r="H9" s="1" t="s">
        <v>42</v>
      </c>
      <c r="I9" s="1" t="s">
        <v>42</v>
      </c>
      <c r="J9" s="1" t="s">
        <v>42</v>
      </c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 t="s">
        <v>43</v>
      </c>
      <c r="D11" s="1" t="s">
        <v>43</v>
      </c>
      <c r="E11" s="1" t="s">
        <v>43</v>
      </c>
      <c r="F11" s="1" t="s">
        <v>43</v>
      </c>
      <c r="G11" s="1" t="s">
        <v>43</v>
      </c>
      <c r="H11" s="1" t="s">
        <v>43</v>
      </c>
      <c r="I11" s="1" t="s">
        <v>43</v>
      </c>
      <c r="J11" s="1" t="s">
        <v>43</v>
      </c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1000</v>
      </c>
      <c r="C12" s="1">
        <v>1000</v>
      </c>
      <c r="D12" s="1">
        <v>1000</v>
      </c>
      <c r="E12" s="1">
        <v>1000</v>
      </c>
      <c r="F12" s="1">
        <v>1000</v>
      </c>
      <c r="G12" s="1">
        <v>1000</v>
      </c>
      <c r="H12" s="1">
        <v>1000</v>
      </c>
      <c r="I12" s="1">
        <v>1000</v>
      </c>
      <c r="J12" s="1">
        <v>1000</v>
      </c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 t="s">
        <v>5</v>
      </c>
      <c r="D13" s="26" t="s">
        <v>5</v>
      </c>
      <c r="E13" s="26" t="s">
        <v>5</v>
      </c>
      <c r="F13" s="26" t="s">
        <v>5</v>
      </c>
      <c r="G13" s="26" t="s">
        <v>5</v>
      </c>
      <c r="H13" s="26" t="s">
        <v>5</v>
      </c>
      <c r="I13" s="26" t="s">
        <v>5</v>
      </c>
      <c r="J13" s="26" t="s">
        <v>5</v>
      </c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20</v>
      </c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</v>
      </c>
      <c r="C15" s="28">
        <v>0.7</v>
      </c>
      <c r="D15" s="28">
        <v>0.7</v>
      </c>
      <c r="E15" s="28">
        <v>0.7</v>
      </c>
      <c r="F15" s="28">
        <v>0.7</v>
      </c>
      <c r="G15" s="28">
        <v>0.7</v>
      </c>
      <c r="H15" s="28">
        <v>0.7</v>
      </c>
      <c r="I15" s="28">
        <v>0.7</v>
      </c>
      <c r="J15" s="28">
        <v>0.7</v>
      </c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106</v>
      </c>
      <c r="C17" s="1" t="s">
        <v>106</v>
      </c>
      <c r="D17" s="1" t="s">
        <v>106</v>
      </c>
      <c r="E17" s="1" t="s">
        <v>106</v>
      </c>
      <c r="F17" s="1" t="s">
        <v>106</v>
      </c>
      <c r="G17" s="1" t="s">
        <v>106</v>
      </c>
      <c r="H17" s="1" t="s">
        <v>106</v>
      </c>
      <c r="I17" s="1" t="s">
        <v>106</v>
      </c>
      <c r="J17" s="1" t="s">
        <v>106</v>
      </c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106</v>
      </c>
      <c r="C18" s="1" t="s">
        <v>106</v>
      </c>
      <c r="D18" s="1" t="s">
        <v>106</v>
      </c>
      <c r="E18" s="1" t="s">
        <v>106</v>
      </c>
      <c r="F18" s="1" t="s">
        <v>106</v>
      </c>
      <c r="G18" s="1" t="s">
        <v>106</v>
      </c>
      <c r="H18" s="1" t="s">
        <v>106</v>
      </c>
      <c r="I18" s="1" t="s">
        <v>106</v>
      </c>
      <c r="J18" s="1" t="s">
        <v>106</v>
      </c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106</v>
      </c>
      <c r="C19" s="1" t="s">
        <v>106</v>
      </c>
      <c r="D19" s="1" t="s">
        <v>106</v>
      </c>
      <c r="E19" s="1" t="s">
        <v>106</v>
      </c>
      <c r="F19" s="1" t="s">
        <v>106</v>
      </c>
      <c r="G19" s="1" t="s">
        <v>106</v>
      </c>
      <c r="H19" s="1" t="s">
        <v>106</v>
      </c>
      <c r="I19" s="1" t="s">
        <v>106</v>
      </c>
      <c r="J19" s="1" t="s">
        <v>106</v>
      </c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19.28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19.28+16.77</f>
        <v>36.049999999999997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>Kiwi - T-Barre</v>
      </c>
      <c r="D26" s="10" t="str">
        <f t="shared" si="0"/>
        <v>Kiwi - T-Barre</v>
      </c>
      <c r="E26" s="10" t="str">
        <f t="shared" si="0"/>
        <v>Kiwi - T-Barre</v>
      </c>
      <c r="F26" s="10" t="str">
        <f t="shared" si="0"/>
        <v>Kiwi - T-Barre</v>
      </c>
      <c r="G26" s="10" t="str">
        <f t="shared" si="0"/>
        <v>Kiwi - T-Barre</v>
      </c>
      <c r="H26" s="10" t="str">
        <f t="shared" si="0"/>
        <v>Kiwi - T-Barre</v>
      </c>
      <c r="I26" s="10" t="str">
        <f t="shared" si="0"/>
        <v>Kiwi - T-Barre</v>
      </c>
      <c r="J26" s="10" t="str">
        <f t="shared" si="0"/>
        <v>Kiwi - T-Barre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>
        <f>IF(C12="","",VLOOKUP(C26,'(ne pas modifier) BDD_REF'!$C$21:$D$42,2,FALSE))</f>
        <v>350</v>
      </c>
      <c r="D27" s="11">
        <f>IF(D12="","",VLOOKUP(D26,'(ne pas modifier) BDD_REF'!$C$21:$D$42,2,FALSE))</f>
        <v>350</v>
      </c>
      <c r="E27" s="11">
        <f>IF(E12="","",VLOOKUP(E26,'(ne pas modifier) BDD_REF'!$C$21:$D$42,2,FALSE))</f>
        <v>350</v>
      </c>
      <c r="F27" s="11">
        <f>IF(F12="","",VLOOKUP(F26,'(ne pas modifier) BDD_REF'!$C$21:$D$42,2,FALSE))</f>
        <v>350</v>
      </c>
      <c r="G27" s="11">
        <f>IF(G12="","",VLOOKUP(G26,'(ne pas modifier) BDD_REF'!$C$21:$D$42,2,FALSE))</f>
        <v>350</v>
      </c>
      <c r="H27" s="11">
        <f>IF(H12="","",VLOOKUP(H26,'(ne pas modifier) BDD_REF'!$C$21:$D$42,2,FALSE))</f>
        <v>350</v>
      </c>
      <c r="I27" s="11">
        <f>IF(I12="","",VLOOKUP(I26,'(ne pas modifier) BDD_REF'!$C$21:$D$42,2,FALSE))</f>
        <v>350</v>
      </c>
      <c r="J27" s="11">
        <f>IF(J12="","",VLOOKUP(J26,'(ne pas modifier) BDD_REF'!$C$21:$D$42,2,FALSE))</f>
        <v>350</v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>OUI</v>
      </c>
      <c r="F28" s="12" t="str">
        <f t="shared" si="1"/>
        <v>OUI</v>
      </c>
      <c r="G28" s="12" t="str">
        <f t="shared" si="1"/>
        <v>OUI</v>
      </c>
      <c r="H28" s="12" t="str">
        <f t="shared" si="1"/>
        <v>OUI</v>
      </c>
      <c r="I28" s="12" t="str">
        <f t="shared" si="1"/>
        <v>OUI</v>
      </c>
      <c r="J28" s="12" t="str">
        <f t="shared" si="1"/>
        <v>OUI</v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>Climat Sec Mediterranéen - Grandes cultures</v>
      </c>
      <c r="D34" s="43" t="str">
        <f>CONCATENATE(Eligibilité_projet!D13," - ",Eligibilité_projet!D16)</f>
        <v>Climat Sec Mediterranéen - Grandes cultures</v>
      </c>
      <c r="E34" s="43" t="str">
        <f>CONCATENATE(Eligibilité_projet!E13," - ",Eligibilité_projet!E16)</f>
        <v>Climat Sec Mediterranéen - Grandes cultures</v>
      </c>
      <c r="F34" s="43" t="str">
        <f>CONCATENATE(Eligibilité_projet!F13," - ",Eligibilité_projet!F16)</f>
        <v>Climat Sec Mediterranéen - Grandes cultures</v>
      </c>
      <c r="G34" s="43" t="str">
        <f>CONCATENATE(Eligibilité_projet!G13," - ",Eligibilité_projet!G16)</f>
        <v>Climat Sec Mediterranéen - Grandes cultures</v>
      </c>
      <c r="H34" s="43" t="str">
        <f>CONCATENATE(Eligibilité_projet!H13," - ",Eligibilité_projet!H16)</f>
        <v>Climat Sec Mediterranéen - Grandes cultures</v>
      </c>
      <c r="I34" s="43" t="str">
        <f>CONCATENATE(Eligibilité_projet!I13," - ",Eligibilité_projet!I16)</f>
        <v>Climat Sec Mediterranéen - Grandes cultures</v>
      </c>
      <c r="J34" s="43" t="str">
        <f>CONCATENATE(Eligibilité_projet!J13," - ",Eligibilité_projet!J16)</f>
        <v>Climat Sec Mediterranéen - Grandes cultures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>20 - Grandes cultures-Climat Sec Mediterranéen</v>
      </c>
      <c r="D35" s="43" t="str">
        <f>CONCATENATE(Eligibilité_projet!D14," - ",Eligibilité_projet!D16,"-",Eligibilité_projet!D13)</f>
        <v>20 - Grandes cultures-Climat Sec Mediterranéen</v>
      </c>
      <c r="E35" s="43" t="str">
        <f>CONCATENATE(Eligibilité_projet!E14," - ",Eligibilité_projet!E16,"-",Eligibilité_projet!E13)</f>
        <v>20 - Grandes cultures-Climat Sec Mediterranéen</v>
      </c>
      <c r="F35" s="43" t="str">
        <f>CONCATENATE(Eligibilité_projet!F14," - ",Eligibilité_projet!F16,"-",Eligibilité_projet!F13)</f>
        <v>20 - Grandes cultures-Climat Sec Mediterranéen</v>
      </c>
      <c r="G35" s="43" t="str">
        <f>CONCATENATE(Eligibilité_projet!G14," - ",Eligibilité_projet!G16,"-",Eligibilité_projet!G13)</f>
        <v>20 - Grandes cultures-Climat Sec Mediterranéen</v>
      </c>
      <c r="H35" s="43" t="str">
        <f>CONCATENATE(Eligibilité_projet!H14," - ",Eligibilité_projet!H16,"-",Eligibilité_projet!H13)</f>
        <v>20 - Grandes cultures-Climat Sec Mediterranéen</v>
      </c>
      <c r="I35" s="43" t="str">
        <f>CONCATENATE(Eligibilité_projet!I14," - ",Eligibilité_projet!I16,"-",Eligibilité_projet!I13)</f>
        <v>20 - Grandes cultures-Climat Sec Mediterranéen</v>
      </c>
      <c r="J35" s="43" t="str">
        <f>CONCATENATE(Eligibilité_projet!J14," - ",Eligibilité_projet!J16,"-",Eligibilité_projet!J13)</f>
        <v>20 - Grandes cultures-Climat Sec Mediterranéen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67.503333333333316</v>
      </c>
      <c r="C36" s="44">
        <f>RECant_sol!D9</f>
        <v>61.717333333333308</v>
      </c>
      <c r="D36" s="44">
        <f>RECant_sol!E9</f>
        <v>12.922066666666661</v>
      </c>
      <c r="E36" s="44">
        <f>RECant_sol!F9</f>
        <v>6.1717333333333313</v>
      </c>
      <c r="F36" s="44">
        <f>RECant_sol!G9</f>
        <v>42.044933333333319</v>
      </c>
      <c r="G36" s="44">
        <f>RECant_sol!H9</f>
        <v>21.986799999999988</v>
      </c>
      <c r="H36" s="44">
        <f>RECant_sol!I9</f>
        <v>30.66579999999999</v>
      </c>
      <c r="I36" s="44">
        <f>RECant_sol!J9</f>
        <v>20.636733333333325</v>
      </c>
      <c r="J36" s="44">
        <f>RECant_sol!K9</f>
        <v>59.788666666666643</v>
      </c>
      <c r="K36" s="44">
        <f>RECant_sol!L9</f>
        <v>0</v>
      </c>
      <c r="L36" s="86">
        <f>SUM(B36:K36)</f>
        <v>323.43739999999985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128.46777777777777</v>
      </c>
      <c r="C37" s="45">
        <f>RECant_biom!D28</f>
        <v>117.45625396825396</v>
      </c>
      <c r="D37" s="44">
        <f>RECant_biom!E28</f>
        <v>24.592403174603177</v>
      </c>
      <c r="E37" s="44">
        <f>RECant_biom!F28</f>
        <v>11.745625396825396</v>
      </c>
      <c r="F37" s="44">
        <f>RECant_biom!G28</f>
        <v>80.017073015873024</v>
      </c>
      <c r="G37" s="44">
        <f>RECant_biom!H28</f>
        <v>41.84379047619047</v>
      </c>
      <c r="H37" s="44">
        <f>RECant_biom!I28</f>
        <v>58.36107619047619</v>
      </c>
      <c r="I37" s="44">
        <f>RECant_biom!J28</f>
        <v>39.274434920634924</v>
      </c>
      <c r="J37" s="44">
        <f>RECant_biom!K28</f>
        <v>113.78574603174603</v>
      </c>
      <c r="K37" s="44">
        <f>RECant_biom!L28</f>
        <v>0</v>
      </c>
      <c r="L37" s="87">
        <f>SUM(B37:K37)</f>
        <v>615.54418095238088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195.9711111111111</v>
      </c>
      <c r="C38" s="45">
        <f t="shared" si="3"/>
        <v>179.17358730158728</v>
      </c>
      <c r="D38" s="44">
        <f t="shared" si="3"/>
        <v>37.514469841269836</v>
      </c>
      <c r="E38" s="44">
        <f t="shared" si="3"/>
        <v>17.917358730158728</v>
      </c>
      <c r="F38" s="44">
        <f t="shared" si="3"/>
        <v>122.06200634920634</v>
      </c>
      <c r="G38" s="44">
        <f t="shared" si="3"/>
        <v>63.830590476190459</v>
      </c>
      <c r="H38" s="44">
        <f t="shared" si="3"/>
        <v>89.026876190476173</v>
      </c>
      <c r="I38" s="44">
        <f t="shared" si="3"/>
        <v>59.911168253968249</v>
      </c>
      <c r="J38" s="44">
        <f t="shared" si="3"/>
        <v>173.57441269841269</v>
      </c>
      <c r="K38" s="44">
        <f t="shared" si="3"/>
        <v>0</v>
      </c>
      <c r="L38" s="87">
        <f>SUM(B38:K38)</f>
        <v>938.98158095238091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>OUI</v>
      </c>
      <c r="I39" s="12" t="str">
        <f t="shared" si="4"/>
        <v>OUI</v>
      </c>
      <c r="J39" s="12" t="str">
        <f t="shared" si="4"/>
        <v>OUI</v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>OUI</v>
      </c>
      <c r="I43" s="12" t="str">
        <f t="shared" si="5"/>
        <v>OUI</v>
      </c>
      <c r="J43" s="12" t="str">
        <f t="shared" si="5"/>
        <v>OUI</v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D20" sqref="D20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3.6019636359103995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3.6019636359103995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3.6019636359103995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3.6019636359103995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3.6019636359103995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3.6019636359103995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3.6019636359103995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3.6019636359103995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32.417672723193604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-63.034363628431997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-57.631418174566399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-12.066578180299841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-5.7631418174566402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-39.261403631423363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-20.531192724689276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-28.635610905487681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-19.270505452120641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-55.830436356611202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-302.02465087108703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4" zoomScale="80" zoomScaleNormal="80" workbookViewId="0">
      <selection activeCell="O128" sqref="O12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3.6019636359103995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3.6019636359103995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3.6019636359103995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3.6019636359103995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3.6019636359103995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3.6019636359103995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3.6019636359103995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3.6019636359103995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32.417672723193604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126.7</v>
      </c>
      <c r="D7" s="80">
        <f t="shared" ref="D7:K7" si="0">126.7</f>
        <v>126.7</v>
      </c>
      <c r="E7" s="80">
        <f t="shared" si="0"/>
        <v>126.7</v>
      </c>
      <c r="F7" s="80">
        <f t="shared" si="0"/>
        <v>126.7</v>
      </c>
      <c r="G7" s="80">
        <f t="shared" si="0"/>
        <v>126.7</v>
      </c>
      <c r="H7" s="80">
        <f t="shared" si="0"/>
        <v>126.7</v>
      </c>
      <c r="I7" s="80">
        <f t="shared" si="0"/>
        <v>126.7</v>
      </c>
      <c r="J7" s="80">
        <f t="shared" si="0"/>
        <v>126.7</v>
      </c>
      <c r="K7" s="80">
        <f t="shared" si="0"/>
        <v>126.7</v>
      </c>
      <c r="L7" s="80"/>
      <c r="M7" s="39">
        <f t="shared" ref="M7:M38" si="1">SUM(C7:L7)</f>
        <v>1140.3000000000002</v>
      </c>
    </row>
    <row r="8" spans="1:15" x14ac:dyDescent="0.3">
      <c r="B8" s="7" t="s">
        <v>317</v>
      </c>
      <c r="C8" s="80">
        <v>207.9</v>
      </c>
      <c r="D8" s="80">
        <v>207.9</v>
      </c>
      <c r="E8" s="80">
        <v>207.9</v>
      </c>
      <c r="F8" s="80">
        <v>207.9</v>
      </c>
      <c r="G8" s="80">
        <v>207.9</v>
      </c>
      <c r="H8" s="80">
        <v>207.9</v>
      </c>
      <c r="I8" s="80">
        <v>207.9</v>
      </c>
      <c r="J8" s="80">
        <v>207.9</v>
      </c>
      <c r="K8" s="80">
        <v>207.9</v>
      </c>
      <c r="L8" s="80"/>
      <c r="M8" s="39">
        <f t="shared" si="1"/>
        <v>1871.1000000000004</v>
      </c>
    </row>
    <row r="9" spans="1:15" x14ac:dyDescent="0.3">
      <c r="B9" s="7" t="s">
        <v>318</v>
      </c>
      <c r="C9" s="80">
        <f>0</f>
        <v>0</v>
      </c>
      <c r="D9" s="80">
        <f>0</f>
        <v>0</v>
      </c>
      <c r="E9" s="80">
        <f>0</f>
        <v>0</v>
      </c>
      <c r="F9" s="80">
        <f>0</f>
        <v>0</v>
      </c>
      <c r="G9" s="80">
        <f>0</f>
        <v>0</v>
      </c>
      <c r="H9" s="80">
        <f>0</f>
        <v>0</v>
      </c>
      <c r="I9" s="80">
        <f>0</f>
        <v>0</v>
      </c>
      <c r="J9" s="80">
        <f>0</f>
        <v>0</v>
      </c>
      <c r="K9" s="80">
        <f>0</f>
        <v>0</v>
      </c>
      <c r="L9" s="80"/>
      <c r="M9" s="39">
        <f t="shared" si="1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3.2746000000000004</v>
      </c>
      <c r="D10" s="39">
        <f>D7*'(ne pas modifier) BDD_REF'!$B$206 + (D8+D9)*'(ne pas modifier) BDD_REF'!$B$207</f>
        <v>3.2746000000000004</v>
      </c>
      <c r="E10" s="39">
        <f>E7*'(ne pas modifier) BDD_REF'!$B$206 + (E8+E9)*'(ne pas modifier) BDD_REF'!$B$207</f>
        <v>3.2746000000000004</v>
      </c>
      <c r="F10" s="39">
        <f>F7*'(ne pas modifier) BDD_REF'!$B$206 + (F8+F9)*'(ne pas modifier) BDD_REF'!$B$207</f>
        <v>3.2746000000000004</v>
      </c>
      <c r="G10" s="39">
        <f>G7*'(ne pas modifier) BDD_REF'!$B$206 + (G8+G9)*'(ne pas modifier) BDD_REF'!$B$207</f>
        <v>3.2746000000000004</v>
      </c>
      <c r="H10" s="39">
        <f>H7*'(ne pas modifier) BDD_REF'!$B$206 + (H8+H9)*'(ne pas modifier) BDD_REF'!$B$207</f>
        <v>3.2746000000000004</v>
      </c>
      <c r="I10" s="39">
        <f>I7*'(ne pas modifier) BDD_REF'!$B$206 + (I8+I9)*'(ne pas modifier) BDD_REF'!$B$207</f>
        <v>3.2746000000000004</v>
      </c>
      <c r="J10" s="39">
        <f>J7*'(ne pas modifier) BDD_REF'!$B$206 + (J8+J9)*'(ne pas modifier) BDD_REF'!$B$207</f>
        <v>3.2746000000000004</v>
      </c>
      <c r="K10" s="39">
        <f>K7*'(ne pas modifier) BDD_REF'!$B$206 + (K8+K9)*'(ne pas modifier) BDD_REF'!$B$207</f>
        <v>3.2746000000000004</v>
      </c>
      <c r="L10" s="39">
        <f>L7*'(ne pas modifier) BDD_REF'!$B$206 + (L8+L9)*'(ne pas modifier) BDD_REF'!$B$207</f>
        <v>0</v>
      </c>
      <c r="M10" s="39">
        <f t="shared" si="1"/>
        <v>29.471399999999999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0.57596000000000003</v>
      </c>
      <c r="D11" s="39">
        <f>((D7*'(ne pas modifier) BDD_REF'!$B$219)+('RECeff + REIamont (2)'!D8+'RECeff + REIamont (2)'!D9)*'(ne pas modifier) BDD_REF'!$B$220)*'(ne pas modifier) BDD_REF'!$B$208</f>
        <v>0.57596000000000003</v>
      </c>
      <c r="E11" s="39">
        <f>((E7*'(ne pas modifier) BDD_REF'!$B$219)+('RECeff + REIamont (2)'!E8+'RECeff + REIamont (2)'!E9)*'(ne pas modifier) BDD_REF'!$B$220)*'(ne pas modifier) BDD_REF'!$B$208</f>
        <v>0.57596000000000003</v>
      </c>
      <c r="F11" s="39">
        <f>((F7*'(ne pas modifier) BDD_REF'!$B$219)+('RECeff + REIamont (2)'!F8+'RECeff + REIamont (2)'!F9)*'(ne pas modifier) BDD_REF'!$B$220)*'(ne pas modifier) BDD_REF'!$B$208</f>
        <v>0.57596000000000003</v>
      </c>
      <c r="G11" s="39">
        <f>((G7*'(ne pas modifier) BDD_REF'!$B$219)+('RECeff + REIamont (2)'!G8+'RECeff + REIamont (2)'!G9)*'(ne pas modifier) BDD_REF'!$B$220)*'(ne pas modifier) BDD_REF'!$B$208</f>
        <v>0.57596000000000003</v>
      </c>
      <c r="H11" s="39">
        <f>((H7*'(ne pas modifier) BDD_REF'!$B$219)+('RECeff + REIamont (2)'!H8+'RECeff + REIamont (2)'!H9)*'(ne pas modifier) BDD_REF'!$B$220)*'(ne pas modifier) BDD_REF'!$B$208</f>
        <v>0.57596000000000003</v>
      </c>
      <c r="I11" s="39">
        <f>((I7*'(ne pas modifier) BDD_REF'!$B$219)+('RECeff + REIamont (2)'!I8+'RECeff + REIamont (2)'!I9)*'(ne pas modifier) BDD_REF'!$B$220)*'(ne pas modifier) BDD_REF'!$B$208</f>
        <v>0.57596000000000003</v>
      </c>
      <c r="J11" s="39">
        <f>((J7*'(ne pas modifier) BDD_REF'!$B$219)+('RECeff + REIamont (2)'!J8+'RECeff + REIamont (2)'!J9)*'(ne pas modifier) BDD_REF'!$B$220)*'(ne pas modifier) BDD_REF'!$B$208</f>
        <v>0.57596000000000003</v>
      </c>
      <c r="K11" s="39">
        <f>((K7*'(ne pas modifier) BDD_REF'!$B$219)+('RECeff + REIamont (2)'!K8+'RECeff + REIamont (2)'!K9)*'(ne pas modifier) BDD_REF'!$B$220)*'(ne pas modifier) BDD_REF'!$B$208</f>
        <v>0.57596000000000003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1"/>
        <v>5.1836400000000014</v>
      </c>
    </row>
    <row r="12" spans="1:15" x14ac:dyDescent="0.3">
      <c r="B12" s="19" t="s">
        <v>334</v>
      </c>
      <c r="C12" s="39">
        <f>(C7+C8+C9)*'(ne pas modifier) BDD_REF'!$B$221*'(ne pas modifier) BDD_REF'!$B$209</f>
        <v>0.88334400000000002</v>
      </c>
      <c r="D12" s="39">
        <f>(D7+D8+D9)*'(ne pas modifier) BDD_REF'!$B$221*'(ne pas modifier) BDD_REF'!$B$209</f>
        <v>0.88334400000000002</v>
      </c>
      <c r="E12" s="39">
        <f>(E7+E8+E9)*'(ne pas modifier) BDD_REF'!$B$221*'(ne pas modifier) BDD_REF'!$B$209</f>
        <v>0.88334400000000002</v>
      </c>
      <c r="F12" s="39">
        <f>(F7+F8+F9)*'(ne pas modifier) BDD_REF'!$B$221*'(ne pas modifier) BDD_REF'!$B$209</f>
        <v>0.88334400000000002</v>
      </c>
      <c r="G12" s="39">
        <f>(G7+G8+G9)*'(ne pas modifier) BDD_REF'!$B$221*'(ne pas modifier) BDD_REF'!$B$209</f>
        <v>0.88334400000000002</v>
      </c>
      <c r="H12" s="39">
        <f>(H7+H8+H9)*'(ne pas modifier) BDD_REF'!$B$221*'(ne pas modifier) BDD_REF'!$B$209</f>
        <v>0.88334400000000002</v>
      </c>
      <c r="I12" s="39">
        <f>(I7+I8+I9)*'(ne pas modifier) BDD_REF'!$B$221*'(ne pas modifier) BDD_REF'!$B$209</f>
        <v>0.88334400000000002</v>
      </c>
      <c r="J12" s="39">
        <f>(J7+J8+J9)*'(ne pas modifier) BDD_REF'!$B$221*'(ne pas modifier) BDD_REF'!$B$209</f>
        <v>0.88334400000000002</v>
      </c>
      <c r="K12" s="39">
        <f>(K7+K8+K9)*'(ne pas modifier) BDD_REF'!$B$221*'(ne pas modifier) BDD_REF'!$B$209</f>
        <v>0.88334400000000002</v>
      </c>
      <c r="L12" s="39">
        <f>(L7+L8+L9)*'(ne pas modifier) BDD_REF'!$B$221*'(ne pas modifier) BDD_REF'!$B$209</f>
        <v>0</v>
      </c>
      <c r="M12" s="39">
        <f t="shared" si="1"/>
        <v>7.9500960000000003</v>
      </c>
    </row>
    <row r="13" spans="1:15" x14ac:dyDescent="0.3">
      <c r="B13" s="7" t="s">
        <v>319</v>
      </c>
      <c r="C13" s="80">
        <f>0</f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1"/>
        <v>0</v>
      </c>
    </row>
    <row r="14" spans="1:15" x14ac:dyDescent="0.3">
      <c r="B14" s="7" t="s">
        <v>320</v>
      </c>
      <c r="C14" s="80">
        <v>150</v>
      </c>
      <c r="D14" s="80">
        <v>150</v>
      </c>
      <c r="E14" s="80">
        <v>150</v>
      </c>
      <c r="F14" s="80">
        <v>150</v>
      </c>
      <c r="G14" s="80">
        <v>150</v>
      </c>
      <c r="H14" s="80">
        <v>150</v>
      </c>
      <c r="I14" s="80">
        <v>150</v>
      </c>
      <c r="J14" s="80">
        <v>150</v>
      </c>
      <c r="K14" s="80">
        <v>150</v>
      </c>
      <c r="L14" s="80"/>
      <c r="M14" s="39">
        <f t="shared" si="1"/>
        <v>1350</v>
      </c>
    </row>
    <row r="15" spans="1:15" x14ac:dyDescent="0.3">
      <c r="B15" s="7" t="s">
        <v>321</v>
      </c>
      <c r="C15" s="80">
        <v>0</v>
      </c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1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1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1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1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0.46065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0.46065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0.46065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0.46065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0.46065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0.46065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0.46065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0.46065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0.46065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1"/>
        <v>4.1458500000000011</v>
      </c>
    </row>
    <row r="20" spans="1:108" x14ac:dyDescent="0.3">
      <c r="B20" s="7" t="s">
        <v>325</v>
      </c>
      <c r="C20" s="80">
        <v>420</v>
      </c>
      <c r="D20" s="80">
        <v>420</v>
      </c>
      <c r="E20" s="80">
        <v>420</v>
      </c>
      <c r="F20" s="80">
        <v>420</v>
      </c>
      <c r="G20" s="80">
        <v>420</v>
      </c>
      <c r="H20" s="80">
        <v>420</v>
      </c>
      <c r="I20" s="80">
        <v>420</v>
      </c>
      <c r="J20" s="80">
        <v>420</v>
      </c>
      <c r="K20" s="80">
        <v>420</v>
      </c>
      <c r="L20" s="80"/>
      <c r="M20" s="39">
        <f t="shared" si="1"/>
        <v>3780</v>
      </c>
    </row>
    <row r="21" spans="1:108" x14ac:dyDescent="0.3">
      <c r="B21" s="3" t="s">
        <v>185</v>
      </c>
      <c r="C21" s="39">
        <f>(C20*'(ne pas modifier) BDD_REF'!$B$210)/1000</f>
        <v>2.3940000000000003E-2</v>
      </c>
      <c r="D21" s="39">
        <f>(D20*'(ne pas modifier) BDD_REF'!$B$210)/1000</f>
        <v>2.3940000000000003E-2</v>
      </c>
      <c r="E21" s="39">
        <f>(E20*'(ne pas modifier) BDD_REF'!$B$210)/1000</f>
        <v>2.3940000000000003E-2</v>
      </c>
      <c r="F21" s="39">
        <f>(F20*'(ne pas modifier) BDD_REF'!$B$210)/1000</f>
        <v>2.3940000000000003E-2</v>
      </c>
      <c r="G21" s="39">
        <f>(G20*'(ne pas modifier) BDD_REF'!$B$210)/1000</f>
        <v>2.3940000000000003E-2</v>
      </c>
      <c r="H21" s="39">
        <f>(H20*'(ne pas modifier) BDD_REF'!$B$210)/1000</f>
        <v>2.3940000000000003E-2</v>
      </c>
      <c r="I21" s="39">
        <f>(I20*'(ne pas modifier) BDD_REF'!$B$210)/1000</f>
        <v>2.3940000000000003E-2</v>
      </c>
      <c r="J21" s="39">
        <f>(J20*'(ne pas modifier) BDD_REF'!$B$210)/1000</f>
        <v>2.3940000000000003E-2</v>
      </c>
      <c r="K21" s="39">
        <f>(K20*'(ne pas modifier) BDD_REF'!$B$210)/1000</f>
        <v>2.3940000000000003E-2</v>
      </c>
      <c r="L21" s="39">
        <f>(L20*'(ne pas modifier) BDD_REF'!$B$210)/1000</f>
        <v>0</v>
      </c>
      <c r="M21" s="39">
        <f t="shared" si="1"/>
        <v>0.21546000000000004</v>
      </c>
    </row>
    <row r="22" spans="1:108" s="16" customFormat="1" x14ac:dyDescent="0.3">
      <c r="A22" s="18"/>
      <c r="B22" s="19" t="s">
        <v>186</v>
      </c>
      <c r="C22" s="81">
        <f>C19+C21</f>
        <v>0.48459000000000002</v>
      </c>
      <c r="D22" s="81">
        <f t="shared" ref="D22:L22" si="2">D19+D21</f>
        <v>0.48459000000000002</v>
      </c>
      <c r="E22" s="81">
        <f t="shared" si="2"/>
        <v>0.48459000000000002</v>
      </c>
      <c r="F22" s="81">
        <f t="shared" si="2"/>
        <v>0.48459000000000002</v>
      </c>
      <c r="G22" s="81">
        <f t="shared" si="2"/>
        <v>0.48459000000000002</v>
      </c>
      <c r="H22" s="81">
        <f t="shared" si="2"/>
        <v>0.48459000000000002</v>
      </c>
      <c r="I22" s="81">
        <f t="shared" si="2"/>
        <v>0.48459000000000002</v>
      </c>
      <c r="J22" s="81">
        <f t="shared" si="2"/>
        <v>0.48459000000000002</v>
      </c>
      <c r="K22" s="81">
        <f t="shared" si="2"/>
        <v>0.48459000000000002</v>
      </c>
      <c r="L22" s="81">
        <f t="shared" si="2"/>
        <v>0</v>
      </c>
      <c r="M22" s="39">
        <f t="shared" si="1"/>
        <v>4.3613099999999996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f t="shared" ref="C23:K23" si="3">91.82</f>
        <v>91.82</v>
      </c>
      <c r="D23" s="80">
        <f t="shared" si="3"/>
        <v>91.82</v>
      </c>
      <c r="E23" s="80">
        <f t="shared" si="3"/>
        <v>91.82</v>
      </c>
      <c r="F23" s="80">
        <f t="shared" si="3"/>
        <v>91.82</v>
      </c>
      <c r="G23" s="80">
        <f t="shared" si="3"/>
        <v>91.82</v>
      </c>
      <c r="H23" s="80">
        <f t="shared" si="3"/>
        <v>91.82</v>
      </c>
      <c r="I23" s="80">
        <f t="shared" si="3"/>
        <v>91.82</v>
      </c>
      <c r="J23" s="80">
        <f t="shared" si="3"/>
        <v>91.82</v>
      </c>
      <c r="K23" s="80">
        <f t="shared" si="3"/>
        <v>91.82</v>
      </c>
      <c r="L23" s="80"/>
      <c r="M23" s="39">
        <f t="shared" si="1"/>
        <v>826.37999999999988</v>
      </c>
    </row>
    <row r="24" spans="1:108" x14ac:dyDescent="0.3">
      <c r="B24" s="7" t="s">
        <v>327</v>
      </c>
      <c r="C24" s="80">
        <f t="shared" ref="C24:K24" si="4">179.8</f>
        <v>179.8</v>
      </c>
      <c r="D24" s="80">
        <f t="shared" si="4"/>
        <v>179.8</v>
      </c>
      <c r="E24" s="80">
        <f t="shared" si="4"/>
        <v>179.8</v>
      </c>
      <c r="F24" s="80">
        <f t="shared" si="4"/>
        <v>179.8</v>
      </c>
      <c r="G24" s="80">
        <f t="shared" si="4"/>
        <v>179.8</v>
      </c>
      <c r="H24" s="80">
        <f t="shared" si="4"/>
        <v>179.8</v>
      </c>
      <c r="I24" s="80">
        <f t="shared" si="4"/>
        <v>179.8</v>
      </c>
      <c r="J24" s="80">
        <f t="shared" si="4"/>
        <v>179.8</v>
      </c>
      <c r="K24" s="80">
        <f t="shared" si="4"/>
        <v>179.8</v>
      </c>
      <c r="L24" s="80"/>
      <c r="M24" s="39">
        <f t="shared" si="1"/>
        <v>1618.1999999999998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0.83221400000000001</v>
      </c>
      <c r="D25" s="39">
        <f>(D7*'(ne pas modifier) BDD_REF'!$B$211+'RECeff + REIamont (2)'!D23*'(ne pas modifier) BDD_REF'!$B$212+'RECeff + REIamont (2)'!D24*'(ne pas modifier) BDD_REF'!$B$213)/1000</f>
        <v>0.83221400000000001</v>
      </c>
      <c r="E25" s="39">
        <f>(E7*'(ne pas modifier) BDD_REF'!$B$211+'RECeff + REIamont (2)'!E23*'(ne pas modifier) BDD_REF'!$B$212+'RECeff + REIamont (2)'!E24*'(ne pas modifier) BDD_REF'!$B$213)/1000</f>
        <v>0.83221400000000001</v>
      </c>
      <c r="F25" s="39">
        <f>(F7*'(ne pas modifier) BDD_REF'!$B$211+'RECeff + REIamont (2)'!F23*'(ne pas modifier) BDD_REF'!$B$212+'RECeff + REIamont (2)'!F24*'(ne pas modifier) BDD_REF'!$B$213)/1000</f>
        <v>0.83221400000000001</v>
      </c>
      <c r="G25" s="39">
        <f>(G7*'(ne pas modifier) BDD_REF'!$B$211+'RECeff + REIamont (2)'!G23*'(ne pas modifier) BDD_REF'!$B$212+'RECeff + REIamont (2)'!G24*'(ne pas modifier) BDD_REF'!$B$213)/1000</f>
        <v>0.83221400000000001</v>
      </c>
      <c r="H25" s="39">
        <f>(H7*'(ne pas modifier) BDD_REF'!$B$211+'RECeff + REIamont (2)'!H23*'(ne pas modifier) BDD_REF'!$B$212+'RECeff + REIamont (2)'!H24*'(ne pas modifier) BDD_REF'!$B$213)/1000</f>
        <v>0.83221400000000001</v>
      </c>
      <c r="I25" s="39">
        <f>(I7*'(ne pas modifier) BDD_REF'!$B$211+'RECeff + REIamont (2)'!I23*'(ne pas modifier) BDD_REF'!$B$212+'RECeff + REIamont (2)'!I24*'(ne pas modifier) BDD_REF'!$B$213)/1000</f>
        <v>0.83221400000000001</v>
      </c>
      <c r="J25" s="39">
        <f>(J7*'(ne pas modifier) BDD_REF'!$B$211+'RECeff + REIamont (2)'!J23*'(ne pas modifier) BDD_REF'!$B$212+'RECeff + REIamont (2)'!J24*'(ne pas modifier) BDD_REF'!$B$213)/1000</f>
        <v>0.83221400000000001</v>
      </c>
      <c r="K25" s="39">
        <f>(K7*'(ne pas modifier) BDD_REF'!$B$211+'RECeff + REIamont (2)'!K23*'(ne pas modifier) BDD_REF'!$B$212+'RECeff + REIamont (2)'!K24*'(ne pas modifier) BDD_REF'!$B$213)/1000</f>
        <v>0.83221400000000001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1"/>
        <v>7.4899260000000023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1"/>
        <v>0</v>
      </c>
    </row>
    <row r="27" spans="1:108" ht="28.8" x14ac:dyDescent="0.3">
      <c r="A27" s="70" t="s">
        <v>294</v>
      </c>
      <c r="B27" s="7" t="s">
        <v>328</v>
      </c>
      <c r="C27" s="80">
        <f t="shared" ref="C27:K27" si="5">1.05</f>
        <v>1.05</v>
      </c>
      <c r="D27" s="80">
        <f t="shared" si="5"/>
        <v>1.05</v>
      </c>
      <c r="E27" s="80">
        <f t="shared" si="5"/>
        <v>1.05</v>
      </c>
      <c r="F27" s="80">
        <f t="shared" si="5"/>
        <v>1.05</v>
      </c>
      <c r="G27" s="80">
        <f t="shared" si="5"/>
        <v>1.05</v>
      </c>
      <c r="H27" s="80">
        <f t="shared" si="5"/>
        <v>1.05</v>
      </c>
      <c r="I27" s="80">
        <f t="shared" si="5"/>
        <v>1.05</v>
      </c>
      <c r="J27" s="80">
        <f t="shared" si="5"/>
        <v>1.05</v>
      </c>
      <c r="K27" s="80">
        <f t="shared" si="5"/>
        <v>1.05</v>
      </c>
      <c r="L27" s="80"/>
      <c r="M27" s="39">
        <f t="shared" si="1"/>
        <v>9.4500000000000011</v>
      </c>
    </row>
    <row r="28" spans="1:108" x14ac:dyDescent="0.3">
      <c r="B28" s="7" t="s">
        <v>329</v>
      </c>
      <c r="C28" s="80">
        <v>0.89759999999999995</v>
      </c>
      <c r="D28" s="80">
        <v>0.89759999999999995</v>
      </c>
      <c r="E28" s="80">
        <v>0.89759999999999995</v>
      </c>
      <c r="F28" s="80">
        <v>0.89759999999999995</v>
      </c>
      <c r="G28" s="80">
        <v>0.89759999999999995</v>
      </c>
      <c r="H28" s="80">
        <v>0.89759999999999995</v>
      </c>
      <c r="I28" s="80">
        <v>0.89759999999999995</v>
      </c>
      <c r="J28" s="80">
        <v>0.89759999999999995</v>
      </c>
      <c r="K28" s="80">
        <v>0.89759999999999995</v>
      </c>
      <c r="L28" s="80"/>
      <c r="M28" s="39">
        <f t="shared" si="1"/>
        <v>8.0783999999999985</v>
      </c>
    </row>
    <row r="29" spans="1:108" x14ac:dyDescent="0.3">
      <c r="B29" s="7" t="s">
        <v>330</v>
      </c>
      <c r="C29" s="80">
        <f t="shared" ref="C29:K29" si="6">0.0033735</f>
        <v>3.3735000000000002E-3</v>
      </c>
      <c r="D29" s="80">
        <f t="shared" si="6"/>
        <v>3.3735000000000002E-3</v>
      </c>
      <c r="E29" s="80">
        <f t="shared" si="6"/>
        <v>3.3735000000000002E-3</v>
      </c>
      <c r="F29" s="80">
        <f t="shared" si="6"/>
        <v>3.3735000000000002E-3</v>
      </c>
      <c r="G29" s="80">
        <f t="shared" si="6"/>
        <v>3.3735000000000002E-3</v>
      </c>
      <c r="H29" s="80">
        <f t="shared" si="6"/>
        <v>3.3735000000000002E-3</v>
      </c>
      <c r="I29" s="80">
        <f t="shared" si="6"/>
        <v>3.3735000000000002E-3</v>
      </c>
      <c r="J29" s="80">
        <f t="shared" si="6"/>
        <v>3.3735000000000002E-3</v>
      </c>
      <c r="K29" s="80">
        <f t="shared" si="6"/>
        <v>3.3735000000000002E-3</v>
      </c>
      <c r="L29" s="80"/>
      <c r="M29" s="39">
        <f t="shared" si="1"/>
        <v>3.0361500000000007E-2</v>
      </c>
    </row>
    <row r="30" spans="1:108" x14ac:dyDescent="0.3">
      <c r="B30" s="7" t="s">
        <v>331</v>
      </c>
      <c r="C30" s="80">
        <f t="shared" ref="C30:K30" si="7">0.00722</f>
        <v>7.2199999999999999E-3</v>
      </c>
      <c r="D30" s="80">
        <f t="shared" si="7"/>
        <v>7.2199999999999999E-3</v>
      </c>
      <c r="E30" s="80">
        <f t="shared" si="7"/>
        <v>7.2199999999999999E-3</v>
      </c>
      <c r="F30" s="80">
        <f t="shared" si="7"/>
        <v>7.2199999999999999E-3</v>
      </c>
      <c r="G30" s="80">
        <f t="shared" si="7"/>
        <v>7.2199999999999999E-3</v>
      </c>
      <c r="H30" s="80">
        <f t="shared" si="7"/>
        <v>7.2199999999999999E-3</v>
      </c>
      <c r="I30" s="80">
        <f t="shared" si="7"/>
        <v>7.2199999999999999E-3</v>
      </c>
      <c r="J30" s="80">
        <f t="shared" si="7"/>
        <v>7.2199999999999999E-3</v>
      </c>
      <c r="K30" s="80">
        <f t="shared" si="7"/>
        <v>7.2199999999999999E-3</v>
      </c>
      <c r="L30" s="80"/>
      <c r="M30" s="39">
        <f t="shared" si="1"/>
        <v>6.4979999999999996E-2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1.4520386709000001E-2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1.4520386709000001E-2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1.4520386709000001E-2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1.4520386709000001E-2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1.4520386709000001E-2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1.4520386709000001E-2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1.4520386709000001E-2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1.4520386709000001E-2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1.4520386709000001E-2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1"/>
        <v>0.13068348038099997</v>
      </c>
    </row>
    <row r="32" spans="1:108" s="16" customFormat="1" x14ac:dyDescent="0.3">
      <c r="A32" s="18"/>
      <c r="B32" s="19" t="s">
        <v>187</v>
      </c>
      <c r="C32" s="81">
        <f>C25+C26+C31</f>
        <v>0.84673438670900003</v>
      </c>
      <c r="D32" s="81">
        <f t="shared" ref="D32:L32" si="8">D25+D26+D31</f>
        <v>0.84673438670900003</v>
      </c>
      <c r="E32" s="81">
        <f t="shared" si="8"/>
        <v>0.84673438670900003</v>
      </c>
      <c r="F32" s="81">
        <f t="shared" si="8"/>
        <v>0.84673438670900003</v>
      </c>
      <c r="G32" s="81">
        <f t="shared" si="8"/>
        <v>0.84673438670900003</v>
      </c>
      <c r="H32" s="81">
        <f t="shared" si="8"/>
        <v>0.84673438670900003</v>
      </c>
      <c r="I32" s="81">
        <f t="shared" si="8"/>
        <v>0.84673438670900003</v>
      </c>
      <c r="J32" s="81">
        <f t="shared" si="8"/>
        <v>0.84673438670900003</v>
      </c>
      <c r="K32" s="81">
        <f t="shared" si="8"/>
        <v>0.84673438670900003</v>
      </c>
      <c r="L32" s="81">
        <f t="shared" si="8"/>
        <v>0</v>
      </c>
      <c r="M32" s="39">
        <f t="shared" si="1"/>
        <v>7.6206094803810025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3.3026572667090002</v>
      </c>
      <c r="D33" s="20">
        <f>((D10+D11+D12)/1000*44/28*'(ne pas modifier) BDD_REF'!$B$231)+'RECeff + REIamont (2)'!D22+'RECeff + REIamont (2)'!D32</f>
        <v>3.3026572667090002</v>
      </c>
      <c r="E33" s="20">
        <f>((E10+E11+E12)/1000*44/28*'(ne pas modifier) BDD_REF'!$B$231)+'RECeff + REIamont (2)'!E22+'RECeff + REIamont (2)'!E32</f>
        <v>3.3026572667090002</v>
      </c>
      <c r="F33" s="20">
        <f>((F10+F11+F12)/1000*44/28*'(ne pas modifier) BDD_REF'!$B$231)+'RECeff + REIamont (2)'!F22+'RECeff + REIamont (2)'!F32</f>
        <v>3.3026572667090002</v>
      </c>
      <c r="G33" s="20">
        <f>((G10+G11+G12)/1000*44/28*'(ne pas modifier) BDD_REF'!$B$231)+'RECeff + REIamont (2)'!G22+'RECeff + REIamont (2)'!G32</f>
        <v>3.3026572667090002</v>
      </c>
      <c r="H33" s="20">
        <f>((H10+H11+H12)/1000*44/28*'(ne pas modifier) BDD_REF'!$B$231)+'RECeff + REIamont (2)'!H22+'RECeff + REIamont (2)'!H32</f>
        <v>3.3026572667090002</v>
      </c>
      <c r="I33" s="20">
        <f>((I10+I11+I12)/1000*44/28*'(ne pas modifier) BDD_REF'!$B$231)+'RECeff + REIamont (2)'!I22+'RECeff + REIamont (2)'!I32</f>
        <v>3.3026572667090002</v>
      </c>
      <c r="J33" s="20">
        <f>((J10+J11+J12)/1000*44/28*'(ne pas modifier) BDD_REF'!$B$231)+'RECeff + REIamont (2)'!J22+'RECeff + REIamont (2)'!J32</f>
        <v>3.3026572667090002</v>
      </c>
      <c r="K33" s="20">
        <f>((K10+K11+K12)/1000*44/28*'(ne pas modifier) BDD_REF'!$B$231)+'RECeff + REIamont (2)'!K22+'RECeff + REIamont (2)'!K32</f>
        <v>3.3026572667090002</v>
      </c>
      <c r="L33" s="20">
        <f>((L10+L11+L12)/1000*44/28*'(ne pas modifier) BDD_REF'!$B$231)+'RECeff + REIamont (2)'!L22+'RECeff + REIamont (2)'!L32</f>
        <v>0</v>
      </c>
      <c r="M33" s="20">
        <f t="shared" si="1"/>
        <v>29.723915400381006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f t="shared" ref="C34:K34" si="9">126.7</f>
        <v>126.7</v>
      </c>
      <c r="D34" s="80">
        <f t="shared" si="9"/>
        <v>126.7</v>
      </c>
      <c r="E34" s="80">
        <f t="shared" si="9"/>
        <v>126.7</v>
      </c>
      <c r="F34" s="80">
        <f t="shared" si="9"/>
        <v>126.7</v>
      </c>
      <c r="G34" s="80">
        <f t="shared" si="9"/>
        <v>126.7</v>
      </c>
      <c r="H34" s="80">
        <f t="shared" si="9"/>
        <v>126.7</v>
      </c>
      <c r="I34" s="80">
        <f t="shared" si="9"/>
        <v>126.7</v>
      </c>
      <c r="J34" s="80">
        <f t="shared" si="9"/>
        <v>126.7</v>
      </c>
      <c r="K34" s="80">
        <f t="shared" si="9"/>
        <v>126.7</v>
      </c>
      <c r="L34" s="80"/>
      <c r="M34" s="39">
        <f t="shared" si="1"/>
        <v>1140.3000000000002</v>
      </c>
    </row>
    <row r="35" spans="1:108" x14ac:dyDescent="0.3">
      <c r="B35" s="7" t="s">
        <v>317</v>
      </c>
      <c r="C35" s="80">
        <v>133.65</v>
      </c>
      <c r="D35" s="80">
        <v>133.65</v>
      </c>
      <c r="E35" s="80">
        <v>133.65</v>
      </c>
      <c r="F35" s="80">
        <v>133.65</v>
      </c>
      <c r="G35" s="80">
        <v>133.65</v>
      </c>
      <c r="H35" s="80">
        <v>133.65</v>
      </c>
      <c r="I35" s="80">
        <v>133.65</v>
      </c>
      <c r="J35" s="80">
        <v>133.65</v>
      </c>
      <c r="K35" s="80">
        <v>133.65</v>
      </c>
      <c r="L35" s="80"/>
      <c r="M35" s="39">
        <f t="shared" si="1"/>
        <v>1202.8500000000001</v>
      </c>
    </row>
    <row r="36" spans="1:108" x14ac:dyDescent="0.3">
      <c r="B36" s="7" t="s">
        <v>318</v>
      </c>
      <c r="C36" s="80">
        <f>0</f>
        <v>0</v>
      </c>
      <c r="D36" s="80">
        <f>0</f>
        <v>0</v>
      </c>
      <c r="E36" s="80">
        <f>0</f>
        <v>0</v>
      </c>
      <c r="F36" s="80">
        <f>0</f>
        <v>0</v>
      </c>
      <c r="G36" s="80">
        <f>0</f>
        <v>0</v>
      </c>
      <c r="H36" s="80">
        <f>0</f>
        <v>0</v>
      </c>
      <c r="I36" s="80">
        <f>0</f>
        <v>0</v>
      </c>
      <c r="J36" s="80">
        <f>0</f>
        <v>0</v>
      </c>
      <c r="K36" s="80">
        <f>0</f>
        <v>0</v>
      </c>
      <c r="L36" s="80"/>
      <c r="M36" s="39">
        <f t="shared" si="1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2.8291000000000004</v>
      </c>
      <c r="D37" s="39">
        <f>D34*'(ne pas modifier) BDD_REF'!$B$206 + (D35+D36)*'(ne pas modifier) BDD_REF'!$B$207</f>
        <v>2.8291000000000004</v>
      </c>
      <c r="E37" s="39">
        <f>E34*'(ne pas modifier) BDD_REF'!$B$206 + (E35+E36)*'(ne pas modifier) BDD_REF'!$B$207</f>
        <v>2.8291000000000004</v>
      </c>
      <c r="F37" s="39">
        <f>F34*'(ne pas modifier) BDD_REF'!$B$206 + (F35+F36)*'(ne pas modifier) BDD_REF'!$B$207</f>
        <v>2.8291000000000004</v>
      </c>
      <c r="G37" s="39">
        <f>G34*'(ne pas modifier) BDD_REF'!$B$206 + (G35+G36)*'(ne pas modifier) BDD_REF'!$B$207</f>
        <v>2.8291000000000004</v>
      </c>
      <c r="H37" s="39">
        <f>H34*'(ne pas modifier) BDD_REF'!$B$206 + (H35+H36)*'(ne pas modifier) BDD_REF'!$B$207</f>
        <v>2.8291000000000004</v>
      </c>
      <c r="I37" s="39">
        <f>I34*'(ne pas modifier) BDD_REF'!$B$206 + (I35+I36)*'(ne pas modifier) BDD_REF'!$B$207</f>
        <v>2.8291000000000004</v>
      </c>
      <c r="J37" s="39">
        <f>J34*'(ne pas modifier) BDD_REF'!$B$206 + (J35+J36)*'(ne pas modifier) BDD_REF'!$B$207</f>
        <v>2.8291000000000004</v>
      </c>
      <c r="K37" s="39">
        <f>K34*'(ne pas modifier) BDD_REF'!$B$206 + (K35+K36)*'(ne pas modifier) BDD_REF'!$B$207</f>
        <v>2.8291000000000004</v>
      </c>
      <c r="L37" s="39">
        <f>L34*'(ne pas modifier) BDD_REF'!$B$206 + (L35+L36)*'(ne pas modifier) BDD_REF'!$B$207</f>
        <v>0</v>
      </c>
      <c r="M37" s="39">
        <f t="shared" si="1"/>
        <v>25.461900000000004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0.42003500000000005</v>
      </c>
      <c r="D38" s="39">
        <f>((D34*'(ne pas modifier) BDD_REF'!$B$219)+('RECeff + REIamont (2)'!D35+'RECeff + REIamont (2)'!D36)*'(ne pas modifier) BDD_REF'!$B$220)*'(ne pas modifier) BDD_REF'!$B$208</f>
        <v>0.42003500000000005</v>
      </c>
      <c r="E38" s="39">
        <f>((E34*'(ne pas modifier) BDD_REF'!$B$219)+('RECeff + REIamont (2)'!E35+'RECeff + REIamont (2)'!E36)*'(ne pas modifier) BDD_REF'!$B$220)*'(ne pas modifier) BDD_REF'!$B$208</f>
        <v>0.42003500000000005</v>
      </c>
      <c r="F38" s="39">
        <f>((F34*'(ne pas modifier) BDD_REF'!$B$219)+('RECeff + REIamont (2)'!F35+'RECeff + REIamont (2)'!F36)*'(ne pas modifier) BDD_REF'!$B$220)*'(ne pas modifier) BDD_REF'!$B$208</f>
        <v>0.42003500000000005</v>
      </c>
      <c r="G38" s="39">
        <f>((G34*'(ne pas modifier) BDD_REF'!$B$219)+('RECeff + REIamont (2)'!G35+'RECeff + REIamont (2)'!G36)*'(ne pas modifier) BDD_REF'!$B$220)*'(ne pas modifier) BDD_REF'!$B$208</f>
        <v>0.42003500000000005</v>
      </c>
      <c r="H38" s="39">
        <f>((H34*'(ne pas modifier) BDD_REF'!$B$219)+('RECeff + REIamont (2)'!H35+'RECeff + REIamont (2)'!H36)*'(ne pas modifier) BDD_REF'!$B$220)*'(ne pas modifier) BDD_REF'!$B$208</f>
        <v>0.42003500000000005</v>
      </c>
      <c r="I38" s="39">
        <f>((I34*'(ne pas modifier) BDD_REF'!$B$219)+('RECeff + REIamont (2)'!I35+'RECeff + REIamont (2)'!I36)*'(ne pas modifier) BDD_REF'!$B$220)*'(ne pas modifier) BDD_REF'!$B$208</f>
        <v>0.42003500000000005</v>
      </c>
      <c r="J38" s="39">
        <f>((J34*'(ne pas modifier) BDD_REF'!$B$219)+('RECeff + REIamont (2)'!J35+'RECeff + REIamont (2)'!J36)*'(ne pas modifier) BDD_REF'!$B$220)*'(ne pas modifier) BDD_REF'!$B$208</f>
        <v>0.42003500000000005</v>
      </c>
      <c r="K38" s="39">
        <f>((K34*'(ne pas modifier) BDD_REF'!$B$219)+('RECeff + REIamont (2)'!K35+'RECeff + REIamont (2)'!K36)*'(ne pas modifier) BDD_REF'!$B$220)*'(ne pas modifier) BDD_REF'!$B$208</f>
        <v>0.42003500000000005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1"/>
        <v>3.7803149999999999</v>
      </c>
    </row>
    <row r="39" spans="1:108" x14ac:dyDescent="0.3">
      <c r="B39" s="19" t="s">
        <v>334</v>
      </c>
      <c r="C39" s="39">
        <f>(C34+C35+C36)*'(ne pas modifier) BDD_REF'!$B$221*'(ne pas modifier) BDD_REF'!$B$209</f>
        <v>0.68732399999999994</v>
      </c>
      <c r="D39" s="39">
        <f>(D34+D35+D36)*'(ne pas modifier) BDD_REF'!$B$221*'(ne pas modifier) BDD_REF'!$B$209</f>
        <v>0.68732399999999994</v>
      </c>
      <c r="E39" s="39">
        <f>(E34+E35+E36)*'(ne pas modifier) BDD_REF'!$B$221*'(ne pas modifier) BDD_REF'!$B$209</f>
        <v>0.68732399999999994</v>
      </c>
      <c r="F39" s="39">
        <f>(F34+F35+F36)*'(ne pas modifier) BDD_REF'!$B$221*'(ne pas modifier) BDD_REF'!$B$209</f>
        <v>0.68732399999999994</v>
      </c>
      <c r="G39" s="39">
        <f>(G34+G35+G36)*'(ne pas modifier) BDD_REF'!$B$221*'(ne pas modifier) BDD_REF'!$B$209</f>
        <v>0.68732399999999994</v>
      </c>
      <c r="H39" s="39">
        <f>(H34+H35+H36)*'(ne pas modifier) BDD_REF'!$B$221*'(ne pas modifier) BDD_REF'!$B$209</f>
        <v>0.68732399999999994</v>
      </c>
      <c r="I39" s="39">
        <f>(I34+I35+I36)*'(ne pas modifier) BDD_REF'!$B$221*'(ne pas modifier) BDD_REF'!$B$209</f>
        <v>0.68732399999999994</v>
      </c>
      <c r="J39" s="39">
        <f>(J34+J35+J36)*'(ne pas modifier) BDD_REF'!$B$221*'(ne pas modifier) BDD_REF'!$B$209</f>
        <v>0.68732399999999994</v>
      </c>
      <c r="K39" s="39">
        <f>(K34+K35+K36)*'(ne pas modifier) BDD_REF'!$B$221*'(ne pas modifier) BDD_REF'!$B$209</f>
        <v>0.68732399999999994</v>
      </c>
      <c r="L39" s="39">
        <f>(L34+L35+L36)*'(ne pas modifier) BDD_REF'!$B$221*'(ne pas modifier) BDD_REF'!$B$209</f>
        <v>0</v>
      </c>
      <c r="M39" s="39">
        <f t="shared" ref="M39:M70" si="10">SUM(C39:L39)</f>
        <v>6.1859160000000006</v>
      </c>
    </row>
    <row r="40" spans="1:108" x14ac:dyDescent="0.3">
      <c r="B40" s="7" t="s">
        <v>319</v>
      </c>
      <c r="C40" s="80">
        <f>0</f>
        <v>0</v>
      </c>
      <c r="D40" s="80">
        <f>0</f>
        <v>0</v>
      </c>
      <c r="E40" s="80">
        <f>0</f>
        <v>0</v>
      </c>
      <c r="F40" s="80">
        <f>0</f>
        <v>0</v>
      </c>
      <c r="G40" s="80">
        <f>0</f>
        <v>0</v>
      </c>
      <c r="H40" s="80">
        <f>0</f>
        <v>0</v>
      </c>
      <c r="I40" s="80">
        <f>0</f>
        <v>0</v>
      </c>
      <c r="J40" s="80">
        <f>0</f>
        <v>0</v>
      </c>
      <c r="K40" s="80">
        <f>0</f>
        <v>0</v>
      </c>
      <c r="L40" s="80"/>
      <c r="M40" s="39">
        <f t="shared" si="10"/>
        <v>0</v>
      </c>
    </row>
    <row r="41" spans="1:108" x14ac:dyDescent="0.3">
      <c r="B41" s="7" t="s">
        <v>320</v>
      </c>
      <c r="C41" s="80">
        <v>162</v>
      </c>
      <c r="D41" s="80">
        <v>162</v>
      </c>
      <c r="E41" s="80">
        <v>162</v>
      </c>
      <c r="F41" s="80">
        <v>162</v>
      </c>
      <c r="G41" s="80">
        <v>162</v>
      </c>
      <c r="H41" s="80">
        <v>162</v>
      </c>
      <c r="I41" s="80">
        <v>162</v>
      </c>
      <c r="J41" s="80">
        <v>162</v>
      </c>
      <c r="K41" s="80">
        <v>162</v>
      </c>
      <c r="L41" s="80"/>
      <c r="M41" s="39">
        <f t="shared" si="10"/>
        <v>1458</v>
      </c>
    </row>
    <row r="42" spans="1:108" x14ac:dyDescent="0.3">
      <c r="B42" s="7" t="s">
        <v>321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/>
      <c r="M42" s="39">
        <f t="shared" si="10"/>
        <v>0</v>
      </c>
    </row>
    <row r="43" spans="1:108" x14ac:dyDescent="0.3">
      <c r="B43" s="7" t="s">
        <v>322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/>
      <c r="M43" s="39">
        <f t="shared" si="10"/>
        <v>0</v>
      </c>
    </row>
    <row r="44" spans="1:108" x14ac:dyDescent="0.3">
      <c r="B44" s="7" t="s">
        <v>323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/>
      <c r="M44" s="39">
        <f t="shared" si="10"/>
        <v>0</v>
      </c>
    </row>
    <row r="45" spans="1:108" x14ac:dyDescent="0.3">
      <c r="B45" s="7" t="s">
        <v>324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/>
      <c r="M45" s="39">
        <f t="shared" si="10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0.49750199999999994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0.49750199999999994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0.49750199999999994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0.49750199999999994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0.49750199999999994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0.49750199999999994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0.49750199999999994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0.49750199999999994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0.49750199999999994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10"/>
        <v>4.4775179999999999</v>
      </c>
    </row>
    <row r="47" spans="1:108" x14ac:dyDescent="0.3">
      <c r="B47" s="7" t="s">
        <v>325</v>
      </c>
      <c r="C47" s="80">
        <v>420</v>
      </c>
      <c r="D47" s="80">
        <v>420</v>
      </c>
      <c r="E47" s="80">
        <v>420</v>
      </c>
      <c r="F47" s="80">
        <v>420</v>
      </c>
      <c r="G47" s="80">
        <v>420</v>
      </c>
      <c r="H47" s="80">
        <v>420</v>
      </c>
      <c r="I47" s="80">
        <v>420</v>
      </c>
      <c r="J47" s="80">
        <v>420</v>
      </c>
      <c r="K47" s="80">
        <f>420</f>
        <v>420</v>
      </c>
      <c r="L47" s="80"/>
      <c r="M47" s="39">
        <f t="shared" si="10"/>
        <v>3780</v>
      </c>
    </row>
    <row r="48" spans="1:108" x14ac:dyDescent="0.3">
      <c r="B48" s="3" t="s">
        <v>185</v>
      </c>
      <c r="C48" s="39">
        <f>(C47*'(ne pas modifier) BDD_REF'!$B$210)/1000</f>
        <v>2.3940000000000003E-2</v>
      </c>
      <c r="D48" s="39">
        <f>(D47*'(ne pas modifier) BDD_REF'!$B$210)/1000</f>
        <v>2.3940000000000003E-2</v>
      </c>
      <c r="E48" s="39">
        <f>(E47*'(ne pas modifier) BDD_REF'!$B$210)/1000</f>
        <v>2.3940000000000003E-2</v>
      </c>
      <c r="F48" s="39">
        <f>(F47*'(ne pas modifier) BDD_REF'!$B$210)/1000</f>
        <v>2.3940000000000003E-2</v>
      </c>
      <c r="G48" s="39">
        <f>(G47*'(ne pas modifier) BDD_REF'!$B$210)/1000</f>
        <v>2.3940000000000003E-2</v>
      </c>
      <c r="H48" s="39">
        <f>(H47*'(ne pas modifier) BDD_REF'!$B$210)/1000</f>
        <v>2.3940000000000003E-2</v>
      </c>
      <c r="I48" s="39">
        <f>(I47*'(ne pas modifier) BDD_REF'!$B$210)/1000</f>
        <v>2.3940000000000003E-2</v>
      </c>
      <c r="J48" s="39">
        <f>(J47*'(ne pas modifier) BDD_REF'!$B$210)/1000</f>
        <v>2.3940000000000003E-2</v>
      </c>
      <c r="K48" s="39">
        <f>(K47*'(ne pas modifier) BDD_REF'!$B$210)/1000</f>
        <v>2.3940000000000003E-2</v>
      </c>
      <c r="L48" s="39">
        <f>(L47*'(ne pas modifier) BDD_REF'!$B$210)/1000</f>
        <v>0</v>
      </c>
      <c r="M48" s="39">
        <f t="shared" si="10"/>
        <v>0.21546000000000004</v>
      </c>
    </row>
    <row r="49" spans="1:108" s="16" customFormat="1" x14ac:dyDescent="0.3">
      <c r="A49" s="18"/>
      <c r="B49" s="19" t="s">
        <v>186</v>
      </c>
      <c r="C49" s="81">
        <f>C46+C48</f>
        <v>0.52144199999999996</v>
      </c>
      <c r="D49" s="81">
        <f t="shared" ref="D49:L49" si="11">D46+D48</f>
        <v>0.52144199999999996</v>
      </c>
      <c r="E49" s="81">
        <f t="shared" si="11"/>
        <v>0.52144199999999996</v>
      </c>
      <c r="F49" s="81">
        <f t="shared" si="11"/>
        <v>0.52144199999999996</v>
      </c>
      <c r="G49" s="81">
        <f t="shared" si="11"/>
        <v>0.52144199999999996</v>
      </c>
      <c r="H49" s="81">
        <f t="shared" si="11"/>
        <v>0.52144199999999996</v>
      </c>
      <c r="I49" s="81">
        <f t="shared" si="11"/>
        <v>0.52144199999999996</v>
      </c>
      <c r="J49" s="81">
        <f t="shared" si="11"/>
        <v>0.52144199999999996</v>
      </c>
      <c r="K49" s="81">
        <f t="shared" si="11"/>
        <v>0.52144199999999996</v>
      </c>
      <c r="L49" s="81">
        <f t="shared" si="11"/>
        <v>0</v>
      </c>
      <c r="M49" s="39">
        <f t="shared" si="10"/>
        <v>4.6929780000000001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f t="shared" ref="C50:K50" si="12">91.82</f>
        <v>91.82</v>
      </c>
      <c r="D50" s="80">
        <f t="shared" si="12"/>
        <v>91.82</v>
      </c>
      <c r="E50" s="80">
        <f t="shared" si="12"/>
        <v>91.82</v>
      </c>
      <c r="F50" s="80">
        <f t="shared" si="12"/>
        <v>91.82</v>
      </c>
      <c r="G50" s="80">
        <f t="shared" si="12"/>
        <v>91.82</v>
      </c>
      <c r="H50" s="80">
        <f t="shared" si="12"/>
        <v>91.82</v>
      </c>
      <c r="I50" s="80">
        <f t="shared" si="12"/>
        <v>91.82</v>
      </c>
      <c r="J50" s="80">
        <f t="shared" si="12"/>
        <v>91.82</v>
      </c>
      <c r="K50" s="80">
        <f t="shared" si="12"/>
        <v>91.82</v>
      </c>
      <c r="L50" s="80"/>
      <c r="M50" s="39">
        <f t="shared" si="10"/>
        <v>826.37999999999988</v>
      </c>
    </row>
    <row r="51" spans="1:108" x14ac:dyDescent="0.3">
      <c r="B51" s="7" t="s">
        <v>327</v>
      </c>
      <c r="C51" s="80">
        <f t="shared" ref="C51:K51" si="13">179.8</f>
        <v>179.8</v>
      </c>
      <c r="D51" s="80">
        <f t="shared" si="13"/>
        <v>179.8</v>
      </c>
      <c r="E51" s="80">
        <f t="shared" si="13"/>
        <v>179.8</v>
      </c>
      <c r="F51" s="80">
        <f t="shared" si="13"/>
        <v>179.8</v>
      </c>
      <c r="G51" s="80">
        <f t="shared" si="13"/>
        <v>179.8</v>
      </c>
      <c r="H51" s="80">
        <f t="shared" si="13"/>
        <v>179.8</v>
      </c>
      <c r="I51" s="80">
        <f t="shared" si="13"/>
        <v>179.8</v>
      </c>
      <c r="J51" s="80">
        <f t="shared" si="13"/>
        <v>179.8</v>
      </c>
      <c r="K51" s="80">
        <f t="shared" si="13"/>
        <v>179.8</v>
      </c>
      <c r="L51" s="80"/>
      <c r="M51" s="39">
        <f t="shared" si="10"/>
        <v>1618.1999999999998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0.83221400000000001</v>
      </c>
      <c r="D52" s="39">
        <f>(D34*'(ne pas modifier) BDD_REF'!$B$211+'RECeff + REIamont (2)'!D50*'(ne pas modifier) BDD_REF'!$B$212+'RECeff + REIamont (2)'!D51*'(ne pas modifier) BDD_REF'!$B$213)/1000</f>
        <v>0.83221400000000001</v>
      </c>
      <c r="E52" s="39">
        <f>(E34*'(ne pas modifier) BDD_REF'!$B$211+'RECeff + REIamont (2)'!E50*'(ne pas modifier) BDD_REF'!$B$212+'RECeff + REIamont (2)'!E51*'(ne pas modifier) BDD_REF'!$B$213)/1000</f>
        <v>0.83221400000000001</v>
      </c>
      <c r="F52" s="39">
        <f>(F34*'(ne pas modifier) BDD_REF'!$B$211+'RECeff + REIamont (2)'!F50*'(ne pas modifier) BDD_REF'!$B$212+'RECeff + REIamont (2)'!F51*'(ne pas modifier) BDD_REF'!$B$213)/1000</f>
        <v>0.83221400000000001</v>
      </c>
      <c r="G52" s="39">
        <f>(G34*'(ne pas modifier) BDD_REF'!$B$211+'RECeff + REIamont (2)'!G50*'(ne pas modifier) BDD_REF'!$B$212+'RECeff + REIamont (2)'!G51*'(ne pas modifier) BDD_REF'!$B$213)/1000</f>
        <v>0.83221400000000001</v>
      </c>
      <c r="H52" s="39">
        <f>(H34*'(ne pas modifier) BDD_REF'!$B$211+'RECeff + REIamont (2)'!H50*'(ne pas modifier) BDD_REF'!$B$212+'RECeff + REIamont (2)'!H51*'(ne pas modifier) BDD_REF'!$B$213)/1000</f>
        <v>0.83221400000000001</v>
      </c>
      <c r="I52" s="39">
        <f>(I34*'(ne pas modifier) BDD_REF'!$B$211+'RECeff + REIamont (2)'!I50*'(ne pas modifier) BDD_REF'!$B$212+'RECeff + REIamont (2)'!I51*'(ne pas modifier) BDD_REF'!$B$213)/1000</f>
        <v>0.83221400000000001</v>
      </c>
      <c r="J52" s="39">
        <f>(J34*'(ne pas modifier) BDD_REF'!$B$211+'RECeff + REIamont (2)'!J50*'(ne pas modifier) BDD_REF'!$B$212+'RECeff + REIamont (2)'!J51*'(ne pas modifier) BDD_REF'!$B$213)/1000</f>
        <v>0.83221400000000001</v>
      </c>
      <c r="K52" s="39">
        <f>(K34*'(ne pas modifier) BDD_REF'!$B$211+'RECeff + REIamont (2)'!K50*'(ne pas modifier) BDD_REF'!$B$212+'RECeff + REIamont (2)'!K51*'(ne pas modifier) BDD_REF'!$B$213)/1000</f>
        <v>0.83221400000000001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10"/>
        <v>7.4899260000000023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10"/>
        <v>0</v>
      </c>
    </row>
    <row r="54" spans="1:108" x14ac:dyDescent="0.3">
      <c r="B54" s="7" t="s">
        <v>328</v>
      </c>
      <c r="C54" s="80">
        <f t="shared" ref="C54:K54" si="14">1.05</f>
        <v>1.05</v>
      </c>
      <c r="D54" s="80">
        <f t="shared" si="14"/>
        <v>1.05</v>
      </c>
      <c r="E54" s="80">
        <f t="shared" si="14"/>
        <v>1.05</v>
      </c>
      <c r="F54" s="80">
        <f t="shared" si="14"/>
        <v>1.05</v>
      </c>
      <c r="G54" s="80">
        <f t="shared" si="14"/>
        <v>1.05</v>
      </c>
      <c r="H54" s="80">
        <f t="shared" si="14"/>
        <v>1.05</v>
      </c>
      <c r="I54" s="80">
        <f t="shared" si="14"/>
        <v>1.05</v>
      </c>
      <c r="J54" s="80">
        <f t="shared" si="14"/>
        <v>1.05</v>
      </c>
      <c r="K54" s="80">
        <f t="shared" si="14"/>
        <v>1.05</v>
      </c>
      <c r="L54" s="80"/>
      <c r="M54" s="39">
        <f t="shared" si="10"/>
        <v>9.4500000000000011</v>
      </c>
    </row>
    <row r="55" spans="1:108" x14ac:dyDescent="0.3">
      <c r="B55" s="7" t="s">
        <v>329</v>
      </c>
      <c r="C55" s="80">
        <v>0.89759999999999995</v>
      </c>
      <c r="D55" s="80">
        <v>0.89759999999999995</v>
      </c>
      <c r="E55" s="80">
        <v>0.89759999999999995</v>
      </c>
      <c r="F55" s="80">
        <v>0.89759999999999995</v>
      </c>
      <c r="G55" s="80">
        <v>0.89759999999999995</v>
      </c>
      <c r="H55" s="80">
        <v>0.89759999999999995</v>
      </c>
      <c r="I55" s="80">
        <v>0.89759999999999995</v>
      </c>
      <c r="J55" s="80">
        <v>0.89759999999999995</v>
      </c>
      <c r="K55" s="80">
        <v>0.89759999999999995</v>
      </c>
      <c r="L55" s="80"/>
      <c r="M55" s="39">
        <f t="shared" si="10"/>
        <v>8.0783999999999985</v>
      </c>
    </row>
    <row r="56" spans="1:108" x14ac:dyDescent="0.3">
      <c r="B56" s="7" t="s">
        <v>330</v>
      </c>
      <c r="C56" s="80">
        <f t="shared" ref="C56:K56" si="15">0.0033735</f>
        <v>3.3735000000000002E-3</v>
      </c>
      <c r="D56" s="80">
        <f t="shared" si="15"/>
        <v>3.3735000000000002E-3</v>
      </c>
      <c r="E56" s="80">
        <f t="shared" si="15"/>
        <v>3.3735000000000002E-3</v>
      </c>
      <c r="F56" s="80">
        <f t="shared" si="15"/>
        <v>3.3735000000000002E-3</v>
      </c>
      <c r="G56" s="80">
        <f t="shared" si="15"/>
        <v>3.3735000000000002E-3</v>
      </c>
      <c r="H56" s="80">
        <f t="shared" si="15"/>
        <v>3.3735000000000002E-3</v>
      </c>
      <c r="I56" s="80">
        <f t="shared" si="15"/>
        <v>3.3735000000000002E-3</v>
      </c>
      <c r="J56" s="80">
        <f t="shared" si="15"/>
        <v>3.3735000000000002E-3</v>
      </c>
      <c r="K56" s="80">
        <f t="shared" si="15"/>
        <v>3.3735000000000002E-3</v>
      </c>
      <c r="L56" s="80"/>
      <c r="M56" s="39">
        <f t="shared" si="10"/>
        <v>3.0361500000000007E-2</v>
      </c>
    </row>
    <row r="57" spans="1:108" x14ac:dyDescent="0.3">
      <c r="B57" s="7" t="s">
        <v>331</v>
      </c>
      <c r="C57" s="80">
        <f t="shared" ref="C57:K57" si="16">0.00722</f>
        <v>7.2199999999999999E-3</v>
      </c>
      <c r="D57" s="80">
        <f t="shared" si="16"/>
        <v>7.2199999999999999E-3</v>
      </c>
      <c r="E57" s="80">
        <f t="shared" si="16"/>
        <v>7.2199999999999999E-3</v>
      </c>
      <c r="F57" s="80">
        <f t="shared" si="16"/>
        <v>7.2199999999999999E-3</v>
      </c>
      <c r="G57" s="80">
        <f t="shared" si="16"/>
        <v>7.2199999999999999E-3</v>
      </c>
      <c r="H57" s="80">
        <f t="shared" si="16"/>
        <v>7.2199999999999999E-3</v>
      </c>
      <c r="I57" s="80">
        <f t="shared" si="16"/>
        <v>7.2199999999999999E-3</v>
      </c>
      <c r="J57" s="80">
        <f t="shared" si="16"/>
        <v>7.2199999999999999E-3</v>
      </c>
      <c r="K57" s="80">
        <f t="shared" si="16"/>
        <v>7.2199999999999999E-3</v>
      </c>
      <c r="L57" s="80"/>
      <c r="M57" s="39">
        <f t="shared" si="10"/>
        <v>6.4979999999999996E-2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1.4520386709000001E-2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1.4520386709000001E-2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1.4520386709000001E-2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1.4520386709000001E-2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1.4520386709000001E-2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1.4520386709000001E-2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1.4520386709000001E-2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1.4520386709000001E-2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1.4520386709000001E-2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10"/>
        <v>0.13068348038099997</v>
      </c>
    </row>
    <row r="59" spans="1:108" s="16" customFormat="1" x14ac:dyDescent="0.3">
      <c r="A59" s="18"/>
      <c r="B59" s="19" t="s">
        <v>187</v>
      </c>
      <c r="C59" s="81">
        <f>C52+C53+C58</f>
        <v>0.84673438670900003</v>
      </c>
      <c r="D59" s="81">
        <f t="shared" ref="D59:L59" si="17">D52+D53+D58</f>
        <v>0.84673438670900003</v>
      </c>
      <c r="E59" s="81">
        <f t="shared" si="17"/>
        <v>0.84673438670900003</v>
      </c>
      <c r="F59" s="81">
        <f t="shared" si="17"/>
        <v>0.84673438670900003</v>
      </c>
      <c r="G59" s="81">
        <f t="shared" si="17"/>
        <v>0.84673438670900003</v>
      </c>
      <c r="H59" s="81">
        <f t="shared" si="17"/>
        <v>0.84673438670900003</v>
      </c>
      <c r="I59" s="81">
        <f t="shared" si="17"/>
        <v>0.84673438670900003</v>
      </c>
      <c r="J59" s="81">
        <f t="shared" si="17"/>
        <v>0.84673438670900003</v>
      </c>
      <c r="K59" s="81">
        <f t="shared" si="17"/>
        <v>0.84673438670900003</v>
      </c>
      <c r="L59" s="81">
        <f t="shared" si="17"/>
        <v>0</v>
      </c>
      <c r="M59" s="39">
        <f t="shared" si="10"/>
        <v>7.6206094803810025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3.0074303845661423</v>
      </c>
      <c r="D60" s="20">
        <f>((D37+D38+D39)/1000*44/28*'(ne pas modifier) BDD_REF'!$B$231)+'RECeff + REIamont (2)'!D49+'RECeff + REIamont (2)'!D59</f>
        <v>3.0074303845661423</v>
      </c>
      <c r="E60" s="20">
        <f>((E37+E38+E39)/1000*44/28*'(ne pas modifier) BDD_REF'!$B$231)+'RECeff + REIamont (2)'!E49+'RECeff + REIamont (2)'!E59</f>
        <v>3.0074303845661423</v>
      </c>
      <c r="F60" s="20">
        <f>((F37+F38+F39)/1000*44/28*'(ne pas modifier) BDD_REF'!$B$231)+'RECeff + REIamont (2)'!F49+'RECeff + REIamont (2)'!F59</f>
        <v>3.0074303845661423</v>
      </c>
      <c r="G60" s="20">
        <f>((G37+G38+G39)/1000*44/28*'(ne pas modifier) BDD_REF'!$B$231)+'RECeff + REIamont (2)'!G49+'RECeff + REIamont (2)'!G59</f>
        <v>3.0074303845661423</v>
      </c>
      <c r="H60" s="20">
        <f>((H37+H38+H39)/1000*44/28*'(ne pas modifier) BDD_REF'!$B$231)+'RECeff + REIamont (2)'!H49+'RECeff + REIamont (2)'!H59</f>
        <v>3.0074303845661423</v>
      </c>
      <c r="I60" s="20">
        <f>((I37+I38+I39)/1000*44/28*'(ne pas modifier) BDD_REF'!$B$231)+'RECeff + REIamont (2)'!I49+'RECeff + REIamont (2)'!I59</f>
        <v>3.0074303845661423</v>
      </c>
      <c r="J60" s="20">
        <f>((J37+J38+J39)/1000*44/28*'(ne pas modifier) BDD_REF'!$B$231)+'RECeff + REIamont (2)'!J49+'RECeff + REIamont (2)'!J59</f>
        <v>3.0074303845661423</v>
      </c>
      <c r="K60" s="20">
        <f>((K37+K38+K39)/1000*44/28*'(ne pas modifier) BDD_REF'!$B$231)+'RECeff + REIamont (2)'!K49+'RECeff + REIamont (2)'!K59</f>
        <v>3.0074303845661423</v>
      </c>
      <c r="L60" s="20">
        <f>((L37+L38+L39)/1000*44/28*'(ne pas modifier) BDD_REF'!$B$231)+'RECeff + REIamont (2)'!L49+'RECeff + REIamont (2)'!L59</f>
        <v>0</v>
      </c>
      <c r="M60" s="20">
        <f t="shared" si="10"/>
        <v>27.06687346109528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f t="shared" ref="C61:K61" si="18">126.7</f>
        <v>126.7</v>
      </c>
      <c r="D61" s="80">
        <f t="shared" si="18"/>
        <v>126.7</v>
      </c>
      <c r="E61" s="80">
        <f t="shared" si="18"/>
        <v>126.7</v>
      </c>
      <c r="F61" s="80">
        <f t="shared" si="18"/>
        <v>126.7</v>
      </c>
      <c r="G61" s="80">
        <f t="shared" si="18"/>
        <v>126.7</v>
      </c>
      <c r="H61" s="80">
        <f t="shared" si="18"/>
        <v>126.7</v>
      </c>
      <c r="I61" s="80">
        <f t="shared" si="18"/>
        <v>126.7</v>
      </c>
      <c r="J61" s="80">
        <f t="shared" si="18"/>
        <v>126.7</v>
      </c>
      <c r="K61" s="80">
        <f t="shared" si="18"/>
        <v>126.7</v>
      </c>
      <c r="L61" s="80"/>
      <c r="M61" s="39">
        <f t="shared" si="10"/>
        <v>1140.3000000000002</v>
      </c>
    </row>
    <row r="62" spans="1:108" x14ac:dyDescent="0.3">
      <c r="B62" s="7" t="s">
        <v>317</v>
      </c>
      <c r="C62" s="80">
        <v>133.65</v>
      </c>
      <c r="D62" s="80">
        <v>133.65</v>
      </c>
      <c r="E62" s="80">
        <v>133.65</v>
      </c>
      <c r="F62" s="80">
        <v>133.65</v>
      </c>
      <c r="G62" s="80">
        <v>133.65</v>
      </c>
      <c r="H62" s="80">
        <v>133.65</v>
      </c>
      <c r="I62" s="80">
        <v>133.65</v>
      </c>
      <c r="J62" s="80">
        <v>133.65</v>
      </c>
      <c r="K62" s="80">
        <v>133.65</v>
      </c>
      <c r="L62" s="80"/>
      <c r="M62" s="39">
        <f t="shared" si="10"/>
        <v>1202.8500000000001</v>
      </c>
    </row>
    <row r="63" spans="1:108" x14ac:dyDescent="0.3">
      <c r="B63" s="7" t="s">
        <v>318</v>
      </c>
      <c r="C63" s="80">
        <f>0</f>
        <v>0</v>
      </c>
      <c r="D63" s="80">
        <f>0</f>
        <v>0</v>
      </c>
      <c r="E63" s="80">
        <f>0</f>
        <v>0</v>
      </c>
      <c r="F63" s="80">
        <f>0</f>
        <v>0</v>
      </c>
      <c r="G63" s="80">
        <f>0</f>
        <v>0</v>
      </c>
      <c r="H63" s="80">
        <f>0</f>
        <v>0</v>
      </c>
      <c r="I63" s="80">
        <f>0</f>
        <v>0</v>
      </c>
      <c r="J63" s="80">
        <f>0</f>
        <v>0</v>
      </c>
      <c r="K63" s="80">
        <f>0</f>
        <v>0</v>
      </c>
      <c r="L63" s="80"/>
      <c r="M63" s="39">
        <f t="shared" si="10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2.8291000000000004</v>
      </c>
      <c r="D64" s="39">
        <f>D61*'(ne pas modifier) BDD_REF'!$B$206 + (D62+D63)*'(ne pas modifier) BDD_REF'!$B$207</f>
        <v>2.8291000000000004</v>
      </c>
      <c r="E64" s="39">
        <f>E61*'(ne pas modifier) BDD_REF'!$B$206 + (E62+E63)*'(ne pas modifier) BDD_REF'!$B$207</f>
        <v>2.8291000000000004</v>
      </c>
      <c r="F64" s="39">
        <f>F61*'(ne pas modifier) BDD_REF'!$B$206 + (F62+F63)*'(ne pas modifier) BDD_REF'!$B$207</f>
        <v>2.8291000000000004</v>
      </c>
      <c r="G64" s="39">
        <f>G61*'(ne pas modifier) BDD_REF'!$B$206 + (G62+G63)*'(ne pas modifier) BDD_REF'!$B$207</f>
        <v>2.8291000000000004</v>
      </c>
      <c r="H64" s="39">
        <f>H61*'(ne pas modifier) BDD_REF'!$B$206 + (H62+H63)*'(ne pas modifier) BDD_REF'!$B$207</f>
        <v>2.8291000000000004</v>
      </c>
      <c r="I64" s="39">
        <f>I61*'(ne pas modifier) BDD_REF'!$B$206 + (I62+I63)*'(ne pas modifier) BDD_REF'!$B$207</f>
        <v>2.8291000000000004</v>
      </c>
      <c r="J64" s="39">
        <f>J61*'(ne pas modifier) BDD_REF'!$B$206 + (J62+J63)*'(ne pas modifier) BDD_REF'!$B$207</f>
        <v>2.8291000000000004</v>
      </c>
      <c r="K64" s="39">
        <f>K61*'(ne pas modifier) BDD_REF'!$B$206 + (K62+K63)*'(ne pas modifier) BDD_REF'!$B$207</f>
        <v>2.8291000000000004</v>
      </c>
      <c r="L64" s="39">
        <f>L61*'(ne pas modifier) BDD_REF'!$B$206 + (L62+L63)*'(ne pas modifier) BDD_REF'!$B$207</f>
        <v>0</v>
      </c>
      <c r="M64" s="39">
        <f t="shared" si="10"/>
        <v>25.461900000000004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0.42003500000000005</v>
      </c>
      <c r="D65" s="39">
        <f>((D61*'(ne pas modifier) BDD_REF'!$B$219)+('RECeff + REIamont (2)'!D62+'RECeff + REIamont (2)'!D63)*'(ne pas modifier) BDD_REF'!$B$220)*'(ne pas modifier) BDD_REF'!$B$208</f>
        <v>0.42003500000000005</v>
      </c>
      <c r="E65" s="39">
        <f>((E61*'(ne pas modifier) BDD_REF'!$B$219)+('RECeff + REIamont (2)'!E62+'RECeff + REIamont (2)'!E63)*'(ne pas modifier) BDD_REF'!$B$220)*'(ne pas modifier) BDD_REF'!$B$208</f>
        <v>0.42003500000000005</v>
      </c>
      <c r="F65" s="39">
        <f>((F61*'(ne pas modifier) BDD_REF'!$B$219)+('RECeff + REIamont (2)'!F62+'RECeff + REIamont (2)'!F63)*'(ne pas modifier) BDD_REF'!$B$220)*'(ne pas modifier) BDD_REF'!$B$208</f>
        <v>0.42003500000000005</v>
      </c>
      <c r="G65" s="39">
        <f>((G61*'(ne pas modifier) BDD_REF'!$B$219)+('RECeff + REIamont (2)'!G62+'RECeff + REIamont (2)'!G63)*'(ne pas modifier) BDD_REF'!$B$220)*'(ne pas modifier) BDD_REF'!$B$208</f>
        <v>0.42003500000000005</v>
      </c>
      <c r="H65" s="39">
        <f>((H61*'(ne pas modifier) BDD_REF'!$B$219)+('RECeff + REIamont (2)'!H62+'RECeff + REIamont (2)'!H63)*'(ne pas modifier) BDD_REF'!$B$220)*'(ne pas modifier) BDD_REF'!$B$208</f>
        <v>0.42003500000000005</v>
      </c>
      <c r="I65" s="39">
        <f>((I61*'(ne pas modifier) BDD_REF'!$B$219)+('RECeff + REIamont (2)'!I62+'RECeff + REIamont (2)'!I63)*'(ne pas modifier) BDD_REF'!$B$220)*'(ne pas modifier) BDD_REF'!$B$208</f>
        <v>0.42003500000000005</v>
      </c>
      <c r="J65" s="39">
        <f>((J61*'(ne pas modifier) BDD_REF'!$B$219)+('RECeff + REIamont (2)'!J62+'RECeff + REIamont (2)'!J63)*'(ne pas modifier) BDD_REF'!$B$220)*'(ne pas modifier) BDD_REF'!$B$208</f>
        <v>0.42003500000000005</v>
      </c>
      <c r="K65" s="39">
        <f>((K61*'(ne pas modifier) BDD_REF'!$B$219)+('RECeff + REIamont (2)'!K62+'RECeff + REIamont (2)'!K63)*'(ne pas modifier) BDD_REF'!$B$220)*'(ne pas modifier) BDD_REF'!$B$208</f>
        <v>0.42003500000000005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10"/>
        <v>3.7803149999999999</v>
      </c>
    </row>
    <row r="66" spans="1:108" x14ac:dyDescent="0.3">
      <c r="B66" s="19" t="s">
        <v>334</v>
      </c>
      <c r="C66" s="39">
        <f>(C61+C62+C63)*'(ne pas modifier) BDD_REF'!$B$221*'(ne pas modifier) BDD_REF'!$B$209</f>
        <v>0.68732399999999994</v>
      </c>
      <c r="D66" s="39">
        <f>(D61+D62+D63)*'(ne pas modifier) BDD_REF'!$B$221*'(ne pas modifier) BDD_REF'!$B$209</f>
        <v>0.68732399999999994</v>
      </c>
      <c r="E66" s="39">
        <f>(E61+E62+E63)*'(ne pas modifier) BDD_REF'!$B$221*'(ne pas modifier) BDD_REF'!$B$209</f>
        <v>0.68732399999999994</v>
      </c>
      <c r="F66" s="39">
        <f>(F61+F62+F63)*'(ne pas modifier) BDD_REF'!$B$221*'(ne pas modifier) BDD_REF'!$B$209</f>
        <v>0.68732399999999994</v>
      </c>
      <c r="G66" s="39">
        <f>(G61+G62+G63)*'(ne pas modifier) BDD_REF'!$B$221*'(ne pas modifier) BDD_REF'!$B$209</f>
        <v>0.68732399999999994</v>
      </c>
      <c r="H66" s="39">
        <f>(H61+H62+H63)*'(ne pas modifier) BDD_REF'!$B$221*'(ne pas modifier) BDD_REF'!$B$209</f>
        <v>0.68732399999999994</v>
      </c>
      <c r="I66" s="39">
        <f>(I61+I62+I63)*'(ne pas modifier) BDD_REF'!$B$221*'(ne pas modifier) BDD_REF'!$B$209</f>
        <v>0.68732399999999994</v>
      </c>
      <c r="J66" s="39">
        <f>(J61+J62+J63)*'(ne pas modifier) BDD_REF'!$B$221*'(ne pas modifier) BDD_REF'!$B$209</f>
        <v>0.68732399999999994</v>
      </c>
      <c r="K66" s="39">
        <f>(K61+K62+K63)*'(ne pas modifier) BDD_REF'!$B$221*'(ne pas modifier) BDD_REF'!$B$209</f>
        <v>0.68732399999999994</v>
      </c>
      <c r="L66" s="39">
        <f>(L61+L62+L63)*'(ne pas modifier) BDD_REF'!$B$221*'(ne pas modifier) BDD_REF'!$B$209</f>
        <v>0</v>
      </c>
      <c r="M66" s="39">
        <f t="shared" si="10"/>
        <v>6.1859160000000006</v>
      </c>
    </row>
    <row r="67" spans="1:108" x14ac:dyDescent="0.3">
      <c r="B67" s="7" t="s">
        <v>319</v>
      </c>
      <c r="C67" s="80">
        <f>0</f>
        <v>0</v>
      </c>
      <c r="D67" s="80">
        <f>0</f>
        <v>0</v>
      </c>
      <c r="E67" s="80">
        <f>0</f>
        <v>0</v>
      </c>
      <c r="F67" s="80">
        <f>0</f>
        <v>0</v>
      </c>
      <c r="G67" s="80">
        <f>0</f>
        <v>0</v>
      </c>
      <c r="H67" s="80">
        <f>0</f>
        <v>0</v>
      </c>
      <c r="I67" s="80">
        <f>0</f>
        <v>0</v>
      </c>
      <c r="J67" s="80">
        <f>0</f>
        <v>0</v>
      </c>
      <c r="K67" s="80">
        <f>0</f>
        <v>0</v>
      </c>
      <c r="L67" s="80"/>
      <c r="M67" s="39">
        <f t="shared" si="10"/>
        <v>0</v>
      </c>
    </row>
    <row r="68" spans="1:108" x14ac:dyDescent="0.3">
      <c r="B68" s="7" t="s">
        <v>320</v>
      </c>
      <c r="C68" s="80">
        <v>162</v>
      </c>
      <c r="D68" s="80">
        <v>162</v>
      </c>
      <c r="E68" s="80">
        <v>162</v>
      </c>
      <c r="F68" s="80">
        <v>162</v>
      </c>
      <c r="G68" s="80">
        <v>162</v>
      </c>
      <c r="H68" s="80">
        <v>162</v>
      </c>
      <c r="I68" s="80">
        <v>162</v>
      </c>
      <c r="J68" s="80">
        <v>162</v>
      </c>
      <c r="K68" s="80">
        <v>162</v>
      </c>
      <c r="L68" s="80"/>
      <c r="M68" s="39">
        <f t="shared" si="10"/>
        <v>1458</v>
      </c>
    </row>
    <row r="69" spans="1:108" x14ac:dyDescent="0.3">
      <c r="B69" s="7" t="s">
        <v>321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/>
      <c r="M69" s="39">
        <f t="shared" si="10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10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19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19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0.49750199999999994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0.49750199999999994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0.49750199999999994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0.49750199999999994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0.49750199999999994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0.49750199999999994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0.49750199999999994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0.49750199999999994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0.49750199999999994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19"/>
        <v>4.4775179999999999</v>
      </c>
    </row>
    <row r="74" spans="1:108" x14ac:dyDescent="0.3">
      <c r="B74" s="7" t="s">
        <v>325</v>
      </c>
      <c r="C74" s="80">
        <v>420</v>
      </c>
      <c r="D74" s="80">
        <v>420</v>
      </c>
      <c r="E74" s="80">
        <v>420</v>
      </c>
      <c r="F74" s="80">
        <v>420</v>
      </c>
      <c r="G74" s="80">
        <v>420</v>
      </c>
      <c r="H74" s="80">
        <v>420</v>
      </c>
      <c r="I74" s="80">
        <v>420</v>
      </c>
      <c r="J74" s="80">
        <f>420</f>
        <v>420</v>
      </c>
      <c r="K74" s="80">
        <f>420</f>
        <v>420</v>
      </c>
      <c r="L74" s="80"/>
      <c r="M74" s="39">
        <f t="shared" si="19"/>
        <v>3780</v>
      </c>
    </row>
    <row r="75" spans="1:108" x14ac:dyDescent="0.3">
      <c r="B75" s="3" t="s">
        <v>185</v>
      </c>
      <c r="C75" s="39">
        <f>(C74*'(ne pas modifier) BDD_REF'!$B$210)/1000</f>
        <v>2.3940000000000003E-2</v>
      </c>
      <c r="D75" s="39">
        <f>(D74*'(ne pas modifier) BDD_REF'!$B$210)/1000</f>
        <v>2.3940000000000003E-2</v>
      </c>
      <c r="E75" s="39">
        <f>(E74*'(ne pas modifier) BDD_REF'!$B$210)/1000</f>
        <v>2.3940000000000003E-2</v>
      </c>
      <c r="F75" s="39">
        <f>(F74*'(ne pas modifier) BDD_REF'!$B$210)/1000</f>
        <v>2.3940000000000003E-2</v>
      </c>
      <c r="G75" s="39">
        <f>(G74*'(ne pas modifier) BDD_REF'!$B$210)/1000</f>
        <v>2.3940000000000003E-2</v>
      </c>
      <c r="H75" s="39">
        <f>(H74*'(ne pas modifier) BDD_REF'!$B$210)/1000</f>
        <v>2.3940000000000003E-2</v>
      </c>
      <c r="I75" s="39">
        <f>(I74*'(ne pas modifier) BDD_REF'!$B$210)/1000</f>
        <v>2.3940000000000003E-2</v>
      </c>
      <c r="J75" s="39">
        <f>(J74*'(ne pas modifier) BDD_REF'!$B$210)/1000</f>
        <v>2.3940000000000003E-2</v>
      </c>
      <c r="K75" s="39">
        <f>(K74*'(ne pas modifier) BDD_REF'!$B$210)/1000</f>
        <v>2.3940000000000003E-2</v>
      </c>
      <c r="L75" s="39">
        <f>(L74*'(ne pas modifier) BDD_REF'!$B$210)/1000</f>
        <v>0</v>
      </c>
      <c r="M75" s="39">
        <f t="shared" si="19"/>
        <v>0.21546000000000004</v>
      </c>
    </row>
    <row r="76" spans="1:108" s="16" customFormat="1" x14ac:dyDescent="0.3">
      <c r="A76" s="18"/>
      <c r="B76" s="19" t="s">
        <v>186</v>
      </c>
      <c r="C76" s="81">
        <f>C73+C75</f>
        <v>0.52144199999999996</v>
      </c>
      <c r="D76" s="81">
        <f t="shared" ref="D76:L76" si="20">D73+D75</f>
        <v>0.52144199999999996</v>
      </c>
      <c r="E76" s="81">
        <f t="shared" si="20"/>
        <v>0.52144199999999996</v>
      </c>
      <c r="F76" s="81">
        <f t="shared" si="20"/>
        <v>0.52144199999999996</v>
      </c>
      <c r="G76" s="81">
        <f t="shared" si="20"/>
        <v>0.52144199999999996</v>
      </c>
      <c r="H76" s="81">
        <f t="shared" si="20"/>
        <v>0.52144199999999996</v>
      </c>
      <c r="I76" s="81">
        <f t="shared" si="20"/>
        <v>0.52144199999999996</v>
      </c>
      <c r="J76" s="81">
        <f t="shared" si="20"/>
        <v>0.52144199999999996</v>
      </c>
      <c r="K76" s="81">
        <f t="shared" si="20"/>
        <v>0.52144199999999996</v>
      </c>
      <c r="L76" s="81">
        <f t="shared" si="20"/>
        <v>0</v>
      </c>
      <c r="M76" s="39">
        <f t="shared" si="19"/>
        <v>4.6929780000000001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f t="shared" ref="C77:K77" si="21">91.82</f>
        <v>91.82</v>
      </c>
      <c r="D77" s="80">
        <f t="shared" si="21"/>
        <v>91.82</v>
      </c>
      <c r="E77" s="80">
        <f t="shared" si="21"/>
        <v>91.82</v>
      </c>
      <c r="F77" s="80">
        <f t="shared" si="21"/>
        <v>91.82</v>
      </c>
      <c r="G77" s="80">
        <f t="shared" si="21"/>
        <v>91.82</v>
      </c>
      <c r="H77" s="80">
        <f t="shared" si="21"/>
        <v>91.82</v>
      </c>
      <c r="I77" s="80">
        <f t="shared" si="21"/>
        <v>91.82</v>
      </c>
      <c r="J77" s="80">
        <f t="shared" si="21"/>
        <v>91.82</v>
      </c>
      <c r="K77" s="80">
        <f t="shared" si="21"/>
        <v>91.82</v>
      </c>
      <c r="L77" s="80"/>
      <c r="M77" s="39">
        <f t="shared" si="19"/>
        <v>826.37999999999988</v>
      </c>
    </row>
    <row r="78" spans="1:108" x14ac:dyDescent="0.3">
      <c r="B78" s="7" t="s">
        <v>327</v>
      </c>
      <c r="C78" s="80">
        <f t="shared" ref="C78:K78" si="22">179.8</f>
        <v>179.8</v>
      </c>
      <c r="D78" s="80">
        <f t="shared" si="22"/>
        <v>179.8</v>
      </c>
      <c r="E78" s="80">
        <f t="shared" si="22"/>
        <v>179.8</v>
      </c>
      <c r="F78" s="80">
        <f t="shared" si="22"/>
        <v>179.8</v>
      </c>
      <c r="G78" s="80">
        <f t="shared" si="22"/>
        <v>179.8</v>
      </c>
      <c r="H78" s="80">
        <f t="shared" si="22"/>
        <v>179.8</v>
      </c>
      <c r="I78" s="80">
        <f t="shared" si="22"/>
        <v>179.8</v>
      </c>
      <c r="J78" s="80">
        <f t="shared" si="22"/>
        <v>179.8</v>
      </c>
      <c r="K78" s="80">
        <f t="shared" si="22"/>
        <v>179.8</v>
      </c>
      <c r="L78" s="80"/>
      <c r="M78" s="39">
        <f t="shared" si="19"/>
        <v>1618.1999999999998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0.83221400000000001</v>
      </c>
      <c r="D79" s="39">
        <f>(D61*'(ne pas modifier) BDD_REF'!$B$211+'RECeff + REIamont (2)'!D77*'(ne pas modifier) BDD_REF'!$B$212+'RECeff + REIamont (2)'!D78*'(ne pas modifier) BDD_REF'!$B$213)/1000</f>
        <v>0.83221400000000001</v>
      </c>
      <c r="E79" s="39">
        <f>(E61*'(ne pas modifier) BDD_REF'!$B$211+'RECeff + REIamont (2)'!E77*'(ne pas modifier) BDD_REF'!$B$212+'RECeff + REIamont (2)'!E78*'(ne pas modifier) BDD_REF'!$B$213)/1000</f>
        <v>0.83221400000000001</v>
      </c>
      <c r="F79" s="39">
        <f>(F61*'(ne pas modifier) BDD_REF'!$B$211+'RECeff + REIamont (2)'!F77*'(ne pas modifier) BDD_REF'!$B$212+'RECeff + REIamont (2)'!F78*'(ne pas modifier) BDD_REF'!$B$213)/1000</f>
        <v>0.83221400000000001</v>
      </c>
      <c r="G79" s="39">
        <f>(G61*'(ne pas modifier) BDD_REF'!$B$211+'RECeff + REIamont (2)'!G77*'(ne pas modifier) BDD_REF'!$B$212+'RECeff + REIamont (2)'!G78*'(ne pas modifier) BDD_REF'!$B$213)/1000</f>
        <v>0.83221400000000001</v>
      </c>
      <c r="H79" s="39">
        <f>(H61*'(ne pas modifier) BDD_REF'!$B$211+'RECeff + REIamont (2)'!H77*'(ne pas modifier) BDD_REF'!$B$212+'RECeff + REIamont (2)'!H78*'(ne pas modifier) BDD_REF'!$B$213)/1000</f>
        <v>0.83221400000000001</v>
      </c>
      <c r="I79" s="39">
        <f>(I61*'(ne pas modifier) BDD_REF'!$B$211+'RECeff + REIamont (2)'!I77*'(ne pas modifier) BDD_REF'!$B$212+'RECeff + REIamont (2)'!I78*'(ne pas modifier) BDD_REF'!$B$213)/1000</f>
        <v>0.83221400000000001</v>
      </c>
      <c r="J79" s="39">
        <f>(J61*'(ne pas modifier) BDD_REF'!$B$211+'RECeff + REIamont (2)'!J77*'(ne pas modifier) BDD_REF'!$B$212+'RECeff + REIamont (2)'!J78*'(ne pas modifier) BDD_REF'!$B$213)/1000</f>
        <v>0.83221400000000001</v>
      </c>
      <c r="K79" s="39">
        <f>(K61*'(ne pas modifier) BDD_REF'!$B$211+'RECeff + REIamont (2)'!K77*'(ne pas modifier) BDD_REF'!$B$212+'RECeff + REIamont (2)'!K78*'(ne pas modifier) BDD_REF'!$B$213)/1000</f>
        <v>0.83221400000000001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19"/>
        <v>7.4899260000000023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19"/>
        <v>0</v>
      </c>
    </row>
    <row r="81" spans="1:108" x14ac:dyDescent="0.3">
      <c r="B81" s="7" t="s">
        <v>328</v>
      </c>
      <c r="C81" s="80">
        <f t="shared" ref="C81:K81" si="23">1.05</f>
        <v>1.05</v>
      </c>
      <c r="D81" s="80">
        <f t="shared" si="23"/>
        <v>1.05</v>
      </c>
      <c r="E81" s="80">
        <f t="shared" si="23"/>
        <v>1.05</v>
      </c>
      <c r="F81" s="80">
        <f t="shared" si="23"/>
        <v>1.05</v>
      </c>
      <c r="G81" s="80">
        <f t="shared" si="23"/>
        <v>1.05</v>
      </c>
      <c r="H81" s="80">
        <f t="shared" si="23"/>
        <v>1.05</v>
      </c>
      <c r="I81" s="80">
        <f t="shared" si="23"/>
        <v>1.05</v>
      </c>
      <c r="J81" s="80">
        <f t="shared" si="23"/>
        <v>1.05</v>
      </c>
      <c r="K81" s="80">
        <f t="shared" si="23"/>
        <v>1.05</v>
      </c>
      <c r="L81" s="80"/>
      <c r="M81" s="39">
        <f t="shared" si="19"/>
        <v>9.4500000000000011</v>
      </c>
    </row>
    <row r="82" spans="1:108" x14ac:dyDescent="0.3">
      <c r="B82" s="7" t="s">
        <v>329</v>
      </c>
      <c r="C82" s="80">
        <v>0.89759999999999995</v>
      </c>
      <c r="D82" s="80">
        <v>0.89759999999999995</v>
      </c>
      <c r="E82" s="80">
        <v>0.89759999999999995</v>
      </c>
      <c r="F82" s="80">
        <v>0.89759999999999995</v>
      </c>
      <c r="G82" s="80">
        <v>0.89759999999999995</v>
      </c>
      <c r="H82" s="80">
        <v>0.89759999999999995</v>
      </c>
      <c r="I82" s="80">
        <v>0.89759999999999995</v>
      </c>
      <c r="J82" s="80">
        <v>0.89759999999999995</v>
      </c>
      <c r="K82" s="80">
        <v>0.89759999999999995</v>
      </c>
      <c r="L82" s="80"/>
      <c r="M82" s="39">
        <f t="shared" si="19"/>
        <v>8.0783999999999985</v>
      </c>
    </row>
    <row r="83" spans="1:108" x14ac:dyDescent="0.3">
      <c r="B83" s="7" t="s">
        <v>330</v>
      </c>
      <c r="C83" s="80">
        <f t="shared" ref="C83:K83" si="24">0.0033735</f>
        <v>3.3735000000000002E-3</v>
      </c>
      <c r="D83" s="80">
        <f t="shared" si="24"/>
        <v>3.3735000000000002E-3</v>
      </c>
      <c r="E83" s="80">
        <f t="shared" si="24"/>
        <v>3.3735000000000002E-3</v>
      </c>
      <c r="F83" s="80">
        <f t="shared" si="24"/>
        <v>3.3735000000000002E-3</v>
      </c>
      <c r="G83" s="80">
        <f t="shared" si="24"/>
        <v>3.3735000000000002E-3</v>
      </c>
      <c r="H83" s="80">
        <f t="shared" si="24"/>
        <v>3.3735000000000002E-3</v>
      </c>
      <c r="I83" s="80">
        <f t="shared" si="24"/>
        <v>3.3735000000000002E-3</v>
      </c>
      <c r="J83" s="80">
        <f t="shared" si="24"/>
        <v>3.3735000000000002E-3</v>
      </c>
      <c r="K83" s="80">
        <f t="shared" si="24"/>
        <v>3.3735000000000002E-3</v>
      </c>
      <c r="L83" s="80"/>
      <c r="M83" s="39">
        <f t="shared" si="19"/>
        <v>3.0361500000000007E-2</v>
      </c>
    </row>
    <row r="84" spans="1:108" x14ac:dyDescent="0.3">
      <c r="B84" s="7" t="s">
        <v>331</v>
      </c>
      <c r="C84" s="80">
        <f t="shared" ref="C84:K84" si="25">0.00722</f>
        <v>7.2199999999999999E-3</v>
      </c>
      <c r="D84" s="80">
        <f t="shared" si="25"/>
        <v>7.2199999999999999E-3</v>
      </c>
      <c r="E84" s="80">
        <f t="shared" si="25"/>
        <v>7.2199999999999999E-3</v>
      </c>
      <c r="F84" s="80">
        <f t="shared" si="25"/>
        <v>7.2199999999999999E-3</v>
      </c>
      <c r="G84" s="80">
        <f t="shared" si="25"/>
        <v>7.2199999999999999E-3</v>
      </c>
      <c r="H84" s="80">
        <f t="shared" si="25"/>
        <v>7.2199999999999999E-3</v>
      </c>
      <c r="I84" s="80">
        <f t="shared" si="25"/>
        <v>7.2199999999999999E-3</v>
      </c>
      <c r="J84" s="80">
        <f t="shared" si="25"/>
        <v>7.2199999999999999E-3</v>
      </c>
      <c r="K84" s="80">
        <f t="shared" si="25"/>
        <v>7.2199999999999999E-3</v>
      </c>
      <c r="L84" s="80"/>
      <c r="M84" s="39">
        <f t="shared" si="19"/>
        <v>6.4979999999999996E-2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1.4520386709000001E-2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1.4520386709000001E-2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1.4520386709000001E-2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1.4520386709000001E-2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1.4520386709000001E-2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1.4520386709000001E-2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1.4520386709000001E-2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1.4520386709000001E-2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1.4520386709000001E-2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19"/>
        <v>0.13068348038099997</v>
      </c>
    </row>
    <row r="86" spans="1:108" s="16" customFormat="1" x14ac:dyDescent="0.3">
      <c r="A86" s="18"/>
      <c r="B86" s="19" t="s">
        <v>187</v>
      </c>
      <c r="C86" s="81">
        <f>C79+C80+C85</f>
        <v>0.84673438670900003</v>
      </c>
      <c r="D86" s="81">
        <f t="shared" ref="D86:L86" si="26">D79+D80+D85</f>
        <v>0.84673438670900003</v>
      </c>
      <c r="E86" s="81">
        <f t="shared" si="26"/>
        <v>0.84673438670900003</v>
      </c>
      <c r="F86" s="81">
        <f t="shared" si="26"/>
        <v>0.84673438670900003</v>
      </c>
      <c r="G86" s="81">
        <f t="shared" si="26"/>
        <v>0.84673438670900003</v>
      </c>
      <c r="H86" s="81">
        <f t="shared" si="26"/>
        <v>0.84673438670900003</v>
      </c>
      <c r="I86" s="81">
        <f t="shared" si="26"/>
        <v>0.84673438670900003</v>
      </c>
      <c r="J86" s="81">
        <f t="shared" si="26"/>
        <v>0.84673438670900003</v>
      </c>
      <c r="K86" s="81">
        <f t="shared" si="26"/>
        <v>0.84673438670900003</v>
      </c>
      <c r="L86" s="81">
        <f t="shared" si="26"/>
        <v>0</v>
      </c>
      <c r="M86" s="39">
        <f t="shared" si="19"/>
        <v>7.6206094803810025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3.0074303845661423</v>
      </c>
      <c r="D87" s="20">
        <f>((D64+D65+D66)/1000*44/28*'(ne pas modifier) BDD_REF'!$B$231)+'RECeff + REIamont (2)'!D76+'RECeff + REIamont (2)'!D86</f>
        <v>3.0074303845661423</v>
      </c>
      <c r="E87" s="20">
        <f>((E64+E65+E66)/1000*44/28*'(ne pas modifier) BDD_REF'!$B$231)+'RECeff + REIamont (2)'!E76+'RECeff + REIamont (2)'!E86</f>
        <v>3.0074303845661423</v>
      </c>
      <c r="F87" s="20">
        <f>((F64+F65+F66)/1000*44/28*'(ne pas modifier) BDD_REF'!$B$231)+'RECeff + REIamont (2)'!F76+'RECeff + REIamont (2)'!F86</f>
        <v>3.0074303845661423</v>
      </c>
      <c r="G87" s="20">
        <f>((G64+G65+G66)/1000*44/28*'(ne pas modifier) BDD_REF'!$B$231)+'RECeff + REIamont (2)'!G76+'RECeff + REIamont (2)'!G86</f>
        <v>3.0074303845661423</v>
      </c>
      <c r="H87" s="20">
        <f>((H64+H65+H66)/1000*44/28*'(ne pas modifier) BDD_REF'!$B$231)+'RECeff + REIamont (2)'!H76+'RECeff + REIamont (2)'!H86</f>
        <v>3.0074303845661423</v>
      </c>
      <c r="I87" s="20">
        <f>((I64+I65+I66)/1000*44/28*'(ne pas modifier) BDD_REF'!$B$231)+'RECeff + REIamont (2)'!I76+'RECeff + REIamont (2)'!I86</f>
        <v>3.0074303845661423</v>
      </c>
      <c r="J87" s="20">
        <f>((J64+J65+J66)/1000*44/28*'(ne pas modifier) BDD_REF'!$B$231)+'RECeff + REIamont (2)'!J76+'RECeff + REIamont (2)'!J86</f>
        <v>3.0074303845661423</v>
      </c>
      <c r="K87" s="20">
        <f>((K64+K65+K66)/1000*44/28*'(ne pas modifier) BDD_REF'!$B$231)+'RECeff + REIamont (2)'!K76+'RECeff + REIamont (2)'!K86</f>
        <v>3.0074303845661423</v>
      </c>
      <c r="L87" s="20">
        <f>((L64+L65+L66)/1000*44/28*'(ne pas modifier) BDD_REF'!$B$231)+'RECeff + REIamont (2)'!L76+'RECeff + REIamont (2)'!L86</f>
        <v>0</v>
      </c>
      <c r="M87" s="20">
        <f t="shared" si="19"/>
        <v>27.06687346109528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f t="shared" ref="C88:K88" si="27">126.7</f>
        <v>126.7</v>
      </c>
      <c r="D88" s="80">
        <f t="shared" si="27"/>
        <v>126.7</v>
      </c>
      <c r="E88" s="80">
        <f t="shared" si="27"/>
        <v>126.7</v>
      </c>
      <c r="F88" s="80">
        <f t="shared" si="27"/>
        <v>126.7</v>
      </c>
      <c r="G88" s="80">
        <f t="shared" si="27"/>
        <v>126.7</v>
      </c>
      <c r="H88" s="80">
        <f t="shared" si="27"/>
        <v>126.7</v>
      </c>
      <c r="I88" s="80">
        <f t="shared" si="27"/>
        <v>126.7</v>
      </c>
      <c r="J88" s="80">
        <f t="shared" si="27"/>
        <v>126.7</v>
      </c>
      <c r="K88" s="80">
        <f t="shared" si="27"/>
        <v>126.7</v>
      </c>
      <c r="L88" s="80"/>
      <c r="M88" s="39">
        <f t="shared" si="19"/>
        <v>1140.3000000000002</v>
      </c>
    </row>
    <row r="89" spans="1:108" x14ac:dyDescent="0.3">
      <c r="B89" s="7" t="s">
        <v>317</v>
      </c>
      <c r="C89" s="80">
        <v>133.65</v>
      </c>
      <c r="D89" s="80">
        <v>133.65</v>
      </c>
      <c r="E89" s="80">
        <v>133.65</v>
      </c>
      <c r="F89" s="80">
        <v>133.65</v>
      </c>
      <c r="G89" s="80">
        <v>133.65</v>
      </c>
      <c r="H89" s="80">
        <v>133.65</v>
      </c>
      <c r="I89" s="80">
        <v>133.65</v>
      </c>
      <c r="J89" s="80">
        <v>133.65</v>
      </c>
      <c r="K89" s="80">
        <v>133.65</v>
      </c>
      <c r="L89" s="80"/>
      <c r="M89" s="39">
        <f t="shared" si="19"/>
        <v>1202.8500000000001</v>
      </c>
    </row>
    <row r="90" spans="1:108" x14ac:dyDescent="0.3">
      <c r="B90" s="7" t="s">
        <v>318</v>
      </c>
      <c r="C90" s="80">
        <f>0</f>
        <v>0</v>
      </c>
      <c r="D90" s="80">
        <f>0</f>
        <v>0</v>
      </c>
      <c r="E90" s="80">
        <f>0</f>
        <v>0</v>
      </c>
      <c r="F90" s="80">
        <f>0</f>
        <v>0</v>
      </c>
      <c r="G90" s="80">
        <f>0</f>
        <v>0</v>
      </c>
      <c r="H90" s="80">
        <f>0</f>
        <v>0</v>
      </c>
      <c r="I90" s="80">
        <f>0</f>
        <v>0</v>
      </c>
      <c r="J90" s="80">
        <f>0</f>
        <v>0</v>
      </c>
      <c r="K90" s="80">
        <f>0</f>
        <v>0</v>
      </c>
      <c r="L90" s="80"/>
      <c r="M90" s="39">
        <f t="shared" si="19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2.8291000000000004</v>
      </c>
      <c r="D91" s="39">
        <f>D88*'(ne pas modifier) BDD_REF'!$B$206 + (D89+D90)*'(ne pas modifier) BDD_REF'!$B$207</f>
        <v>2.8291000000000004</v>
      </c>
      <c r="E91" s="39">
        <f>E88*'(ne pas modifier) BDD_REF'!$B$206 + (E89+E90)*'(ne pas modifier) BDD_REF'!$B$207</f>
        <v>2.8291000000000004</v>
      </c>
      <c r="F91" s="39">
        <f>F88*'(ne pas modifier) BDD_REF'!$B$206 + (F89+F90)*'(ne pas modifier) BDD_REF'!$B$207</f>
        <v>2.8291000000000004</v>
      </c>
      <c r="G91" s="39">
        <f>G88*'(ne pas modifier) BDD_REF'!$B$206 + (G89+G90)*'(ne pas modifier) BDD_REF'!$B$207</f>
        <v>2.8291000000000004</v>
      </c>
      <c r="H91" s="39">
        <f>H88*'(ne pas modifier) BDD_REF'!$B$206 + (H89+H90)*'(ne pas modifier) BDD_REF'!$B$207</f>
        <v>2.8291000000000004</v>
      </c>
      <c r="I91" s="39">
        <f>I88*'(ne pas modifier) BDD_REF'!$B$206 + (I89+I90)*'(ne pas modifier) BDD_REF'!$B$207</f>
        <v>2.8291000000000004</v>
      </c>
      <c r="J91" s="39">
        <f>J88*'(ne pas modifier) BDD_REF'!$B$206 + (J89+J90)*'(ne pas modifier) BDD_REF'!$B$207</f>
        <v>2.8291000000000004</v>
      </c>
      <c r="K91" s="39">
        <f>K88*'(ne pas modifier) BDD_REF'!$B$206 + (K89+K90)*'(ne pas modifier) BDD_REF'!$B$207</f>
        <v>2.8291000000000004</v>
      </c>
      <c r="L91" s="39">
        <f>L88*'(ne pas modifier) BDD_REF'!$B$206 + (L89+L90)*'(ne pas modifier) BDD_REF'!$B$207</f>
        <v>0</v>
      </c>
      <c r="M91" s="39">
        <f t="shared" si="19"/>
        <v>25.461900000000004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0.42003500000000005</v>
      </c>
      <c r="D92" s="39">
        <f>((D88*'(ne pas modifier) BDD_REF'!$B$219)+('RECeff + REIamont (2)'!D89+'RECeff + REIamont (2)'!D90)*'(ne pas modifier) BDD_REF'!$B$220)*'(ne pas modifier) BDD_REF'!$B$208</f>
        <v>0.42003500000000005</v>
      </c>
      <c r="E92" s="39">
        <f>((E88*'(ne pas modifier) BDD_REF'!$B$219)+('RECeff + REIamont (2)'!E89+'RECeff + REIamont (2)'!E90)*'(ne pas modifier) BDD_REF'!$B$220)*'(ne pas modifier) BDD_REF'!$B$208</f>
        <v>0.42003500000000005</v>
      </c>
      <c r="F92" s="39">
        <f>((F88*'(ne pas modifier) BDD_REF'!$B$219)+('RECeff + REIamont (2)'!F89+'RECeff + REIamont (2)'!F90)*'(ne pas modifier) BDD_REF'!$B$220)*'(ne pas modifier) BDD_REF'!$B$208</f>
        <v>0.42003500000000005</v>
      </c>
      <c r="G92" s="39">
        <f>((G88*'(ne pas modifier) BDD_REF'!$B$219)+('RECeff + REIamont (2)'!G89+'RECeff + REIamont (2)'!G90)*'(ne pas modifier) BDD_REF'!$B$220)*'(ne pas modifier) BDD_REF'!$B$208</f>
        <v>0.42003500000000005</v>
      </c>
      <c r="H92" s="39">
        <f>((H88*'(ne pas modifier) BDD_REF'!$B$219)+('RECeff + REIamont (2)'!H89+'RECeff + REIamont (2)'!H90)*'(ne pas modifier) BDD_REF'!$B$220)*'(ne pas modifier) BDD_REF'!$B$208</f>
        <v>0.42003500000000005</v>
      </c>
      <c r="I92" s="39">
        <f>((I88*'(ne pas modifier) BDD_REF'!$B$219)+('RECeff + REIamont (2)'!I89+'RECeff + REIamont (2)'!I90)*'(ne pas modifier) BDD_REF'!$B$220)*'(ne pas modifier) BDD_REF'!$B$208</f>
        <v>0.42003500000000005</v>
      </c>
      <c r="J92" s="39">
        <f>((J88*'(ne pas modifier) BDD_REF'!$B$219)+('RECeff + REIamont (2)'!J89+'RECeff + REIamont (2)'!J90)*'(ne pas modifier) BDD_REF'!$B$220)*'(ne pas modifier) BDD_REF'!$B$208</f>
        <v>0.42003500000000005</v>
      </c>
      <c r="K92" s="39">
        <f>((K88*'(ne pas modifier) BDD_REF'!$B$219)+('RECeff + REIamont (2)'!K89+'RECeff + REIamont (2)'!K90)*'(ne pas modifier) BDD_REF'!$B$220)*'(ne pas modifier) BDD_REF'!$B$208</f>
        <v>0.42003500000000005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19"/>
        <v>3.7803149999999999</v>
      </c>
    </row>
    <row r="93" spans="1:108" x14ac:dyDescent="0.3">
      <c r="B93" s="19" t="s">
        <v>334</v>
      </c>
      <c r="C93" s="39">
        <f>(C88+C89+C90)*'(ne pas modifier) BDD_REF'!$B$221*'(ne pas modifier) BDD_REF'!$B$209</f>
        <v>0.68732399999999994</v>
      </c>
      <c r="D93" s="39">
        <f>(D88+D89+D90)*'(ne pas modifier) BDD_REF'!$B$221*'(ne pas modifier) BDD_REF'!$B$209</f>
        <v>0.68732399999999994</v>
      </c>
      <c r="E93" s="39">
        <f>(E88+E89+E90)*'(ne pas modifier) BDD_REF'!$B$221*'(ne pas modifier) BDD_REF'!$B$209</f>
        <v>0.68732399999999994</v>
      </c>
      <c r="F93" s="39">
        <f>(F88+F89+F90)*'(ne pas modifier) BDD_REF'!$B$221*'(ne pas modifier) BDD_REF'!$B$209</f>
        <v>0.68732399999999994</v>
      </c>
      <c r="G93" s="39">
        <f>(G88+G89+G90)*'(ne pas modifier) BDD_REF'!$B$221*'(ne pas modifier) BDD_REF'!$B$209</f>
        <v>0.68732399999999994</v>
      </c>
      <c r="H93" s="39">
        <f>(H88+H89+H90)*'(ne pas modifier) BDD_REF'!$B$221*'(ne pas modifier) BDD_REF'!$B$209</f>
        <v>0.68732399999999994</v>
      </c>
      <c r="I93" s="39">
        <f>(I88+I89+I90)*'(ne pas modifier) BDD_REF'!$B$221*'(ne pas modifier) BDD_REF'!$B$209</f>
        <v>0.68732399999999994</v>
      </c>
      <c r="J93" s="39">
        <f>(J88+J89+J90)*'(ne pas modifier) BDD_REF'!$B$221*'(ne pas modifier) BDD_REF'!$B$209</f>
        <v>0.68732399999999994</v>
      </c>
      <c r="K93" s="39">
        <f>(K88+K89+K90)*'(ne pas modifier) BDD_REF'!$B$221*'(ne pas modifier) BDD_REF'!$B$209</f>
        <v>0.68732399999999994</v>
      </c>
      <c r="L93" s="39">
        <f>(L88+L89+L90)*'(ne pas modifier) BDD_REF'!$B$221*'(ne pas modifier) BDD_REF'!$B$209</f>
        <v>0</v>
      </c>
      <c r="M93" s="39">
        <f t="shared" si="19"/>
        <v>6.1859160000000006</v>
      </c>
    </row>
    <row r="94" spans="1:108" x14ac:dyDescent="0.3">
      <c r="B94" s="7" t="s">
        <v>319</v>
      </c>
      <c r="C94" s="80">
        <f>0</f>
        <v>0</v>
      </c>
      <c r="D94" s="80">
        <f>0</f>
        <v>0</v>
      </c>
      <c r="E94" s="80">
        <f>0</f>
        <v>0</v>
      </c>
      <c r="F94" s="80">
        <f>0</f>
        <v>0</v>
      </c>
      <c r="G94" s="80">
        <f>0</f>
        <v>0</v>
      </c>
      <c r="H94" s="80">
        <f>0</f>
        <v>0</v>
      </c>
      <c r="I94" s="80">
        <f>0</f>
        <v>0</v>
      </c>
      <c r="J94" s="80">
        <f>0</f>
        <v>0</v>
      </c>
      <c r="K94" s="80">
        <f>0</f>
        <v>0</v>
      </c>
      <c r="L94" s="80"/>
      <c r="M94" s="39">
        <f t="shared" si="19"/>
        <v>0</v>
      </c>
    </row>
    <row r="95" spans="1:108" x14ac:dyDescent="0.3">
      <c r="B95" s="7" t="s">
        <v>320</v>
      </c>
      <c r="C95" s="80">
        <v>180</v>
      </c>
      <c r="D95" s="80">
        <v>180</v>
      </c>
      <c r="E95" s="80">
        <v>180</v>
      </c>
      <c r="F95" s="80">
        <v>180</v>
      </c>
      <c r="G95" s="80">
        <v>180</v>
      </c>
      <c r="H95" s="80">
        <v>180</v>
      </c>
      <c r="I95" s="80">
        <v>180</v>
      </c>
      <c r="J95" s="80">
        <v>180</v>
      </c>
      <c r="K95" s="80">
        <v>180</v>
      </c>
      <c r="L95" s="80"/>
      <c r="M95" s="39">
        <f t="shared" si="19"/>
        <v>1620</v>
      </c>
    </row>
    <row r="96" spans="1:108" x14ac:dyDescent="0.3">
      <c r="B96" s="7" t="s">
        <v>321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/>
      <c r="M96" s="39">
        <f t="shared" si="19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19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19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19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0.55277999999999994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0.55277999999999994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0.55277999999999994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0.55277999999999994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0.55277999999999994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0.55277999999999994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0.55277999999999994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0.55277999999999994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0.55277999999999994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19"/>
        <v>4.9750199999999998</v>
      </c>
    </row>
    <row r="101" spans="1:108" x14ac:dyDescent="0.3">
      <c r="B101" s="7" t="s">
        <v>325</v>
      </c>
      <c r="C101" s="80">
        <f>420</f>
        <v>420</v>
      </c>
      <c r="D101" s="80">
        <v>420</v>
      </c>
      <c r="E101" s="80">
        <v>420</v>
      </c>
      <c r="F101" s="80">
        <v>420</v>
      </c>
      <c r="G101" s="80">
        <v>420</v>
      </c>
      <c r="H101" s="80">
        <v>720</v>
      </c>
      <c r="I101" s="80">
        <v>420</v>
      </c>
      <c r="J101" s="80">
        <v>420</v>
      </c>
      <c r="K101" s="80">
        <v>420</v>
      </c>
      <c r="L101" s="80"/>
      <c r="M101" s="39">
        <f t="shared" si="19"/>
        <v>4080</v>
      </c>
    </row>
    <row r="102" spans="1:108" x14ac:dyDescent="0.3">
      <c r="B102" s="3" t="s">
        <v>185</v>
      </c>
      <c r="C102" s="39">
        <f>(C101*'(ne pas modifier) BDD_REF'!$B$210)/1000</f>
        <v>2.3940000000000003E-2</v>
      </c>
      <c r="D102" s="39">
        <f>(D101*'(ne pas modifier) BDD_REF'!$B$210)/1000</f>
        <v>2.3940000000000003E-2</v>
      </c>
      <c r="E102" s="39">
        <f>(E101*'(ne pas modifier) BDD_REF'!$B$210)/1000</f>
        <v>2.3940000000000003E-2</v>
      </c>
      <c r="F102" s="39">
        <f>(F101*'(ne pas modifier) BDD_REF'!$B$210)/1000</f>
        <v>2.3940000000000003E-2</v>
      </c>
      <c r="G102" s="39">
        <f>(G101*'(ne pas modifier) BDD_REF'!$B$210)/1000</f>
        <v>2.3940000000000003E-2</v>
      </c>
      <c r="H102" s="39">
        <f>(H101*'(ne pas modifier) BDD_REF'!$B$210)/1000</f>
        <v>4.104E-2</v>
      </c>
      <c r="I102" s="39">
        <f>(I101*'(ne pas modifier) BDD_REF'!$B$210)/1000</f>
        <v>2.3940000000000003E-2</v>
      </c>
      <c r="J102" s="39">
        <f>(J101*'(ne pas modifier) BDD_REF'!$B$210)/1000</f>
        <v>2.3940000000000003E-2</v>
      </c>
      <c r="K102" s="39">
        <f>(K101*'(ne pas modifier) BDD_REF'!$B$210)/1000</f>
        <v>2.3940000000000003E-2</v>
      </c>
      <c r="L102" s="39">
        <f>(L101*'(ne pas modifier) BDD_REF'!$B$210)/1000</f>
        <v>0</v>
      </c>
      <c r="M102" s="39">
        <f t="shared" si="19"/>
        <v>0.23256000000000004</v>
      </c>
    </row>
    <row r="103" spans="1:108" s="16" customFormat="1" x14ac:dyDescent="0.3">
      <c r="A103" s="18"/>
      <c r="B103" s="19" t="s">
        <v>186</v>
      </c>
      <c r="C103" s="81">
        <f>C100+C102</f>
        <v>0.5767199999999999</v>
      </c>
      <c r="D103" s="81">
        <f t="shared" ref="D103:L103" si="28">D100+D102</f>
        <v>0.5767199999999999</v>
      </c>
      <c r="E103" s="81">
        <f t="shared" si="28"/>
        <v>0.5767199999999999</v>
      </c>
      <c r="F103" s="81">
        <f t="shared" si="28"/>
        <v>0.5767199999999999</v>
      </c>
      <c r="G103" s="81">
        <f t="shared" si="28"/>
        <v>0.5767199999999999</v>
      </c>
      <c r="H103" s="81">
        <f t="shared" si="28"/>
        <v>0.5938199999999999</v>
      </c>
      <c r="I103" s="81">
        <f t="shared" si="28"/>
        <v>0.5767199999999999</v>
      </c>
      <c r="J103" s="81">
        <f t="shared" si="28"/>
        <v>0.5767199999999999</v>
      </c>
      <c r="K103" s="81">
        <f t="shared" si="28"/>
        <v>0.5767199999999999</v>
      </c>
      <c r="L103" s="81">
        <f t="shared" si="28"/>
        <v>0</v>
      </c>
      <c r="M103" s="39">
        <f t="shared" ref="M103:M134" si="29">SUM(C103:L103)</f>
        <v>5.2075799999999992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f t="shared" ref="C104:K104" si="30">91.82</f>
        <v>91.82</v>
      </c>
      <c r="D104" s="80">
        <f t="shared" si="30"/>
        <v>91.82</v>
      </c>
      <c r="E104" s="80">
        <f t="shared" si="30"/>
        <v>91.82</v>
      </c>
      <c r="F104" s="80">
        <f t="shared" si="30"/>
        <v>91.82</v>
      </c>
      <c r="G104" s="80">
        <f t="shared" si="30"/>
        <v>91.82</v>
      </c>
      <c r="H104" s="80">
        <f t="shared" si="30"/>
        <v>91.82</v>
      </c>
      <c r="I104" s="80">
        <f t="shared" si="30"/>
        <v>91.82</v>
      </c>
      <c r="J104" s="80">
        <f t="shared" si="30"/>
        <v>91.82</v>
      </c>
      <c r="K104" s="80">
        <f t="shared" si="30"/>
        <v>91.82</v>
      </c>
      <c r="L104" s="80"/>
      <c r="M104" s="39">
        <f t="shared" si="29"/>
        <v>826.37999999999988</v>
      </c>
    </row>
    <row r="105" spans="1:108" x14ac:dyDescent="0.3">
      <c r="B105" s="7" t="s">
        <v>327</v>
      </c>
      <c r="C105" s="80">
        <f t="shared" ref="C105:K105" si="31">179.8</f>
        <v>179.8</v>
      </c>
      <c r="D105" s="80">
        <f t="shared" si="31"/>
        <v>179.8</v>
      </c>
      <c r="E105" s="80">
        <f t="shared" si="31"/>
        <v>179.8</v>
      </c>
      <c r="F105" s="80">
        <f t="shared" si="31"/>
        <v>179.8</v>
      </c>
      <c r="G105" s="80">
        <f t="shared" si="31"/>
        <v>179.8</v>
      </c>
      <c r="H105" s="80">
        <f t="shared" si="31"/>
        <v>179.8</v>
      </c>
      <c r="I105" s="80">
        <f t="shared" si="31"/>
        <v>179.8</v>
      </c>
      <c r="J105" s="80">
        <f t="shared" si="31"/>
        <v>179.8</v>
      </c>
      <c r="K105" s="80">
        <f t="shared" si="31"/>
        <v>179.8</v>
      </c>
      <c r="L105" s="80"/>
      <c r="M105" s="39">
        <f t="shared" si="29"/>
        <v>1618.1999999999998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0.83221400000000001</v>
      </c>
      <c r="D106" s="39">
        <f>(D88*'(ne pas modifier) BDD_REF'!$B$211+'RECeff + REIamont (2)'!D104*'(ne pas modifier) BDD_REF'!$B$212+'RECeff + REIamont (2)'!D105*'(ne pas modifier) BDD_REF'!$B$213)/1000</f>
        <v>0.83221400000000001</v>
      </c>
      <c r="E106" s="39">
        <f>(E88*'(ne pas modifier) BDD_REF'!$B$211+'RECeff + REIamont (2)'!E104*'(ne pas modifier) BDD_REF'!$B$212+'RECeff + REIamont (2)'!E105*'(ne pas modifier) BDD_REF'!$B$213)/1000</f>
        <v>0.83221400000000001</v>
      </c>
      <c r="F106" s="39">
        <f>(F88*'(ne pas modifier) BDD_REF'!$B$211+'RECeff + REIamont (2)'!F104*'(ne pas modifier) BDD_REF'!$B$212+'RECeff + REIamont (2)'!F105*'(ne pas modifier) BDD_REF'!$B$213)/1000</f>
        <v>0.83221400000000001</v>
      </c>
      <c r="G106" s="39">
        <f>(G88*'(ne pas modifier) BDD_REF'!$B$211+'RECeff + REIamont (2)'!G104*'(ne pas modifier) BDD_REF'!$B$212+'RECeff + REIamont (2)'!G105*'(ne pas modifier) BDD_REF'!$B$213)/1000</f>
        <v>0.83221400000000001</v>
      </c>
      <c r="H106" s="39">
        <f>(H88*'(ne pas modifier) BDD_REF'!$B$211+'RECeff + REIamont (2)'!H104*'(ne pas modifier) BDD_REF'!$B$212+'RECeff + REIamont (2)'!H105*'(ne pas modifier) BDD_REF'!$B$213)/1000</f>
        <v>0.83221400000000001</v>
      </c>
      <c r="I106" s="39">
        <f>(I88*'(ne pas modifier) BDD_REF'!$B$211+'RECeff + REIamont (2)'!I104*'(ne pas modifier) BDD_REF'!$B$212+'RECeff + REIamont (2)'!I105*'(ne pas modifier) BDD_REF'!$B$213)/1000</f>
        <v>0.83221400000000001</v>
      </c>
      <c r="J106" s="39">
        <f>(J88*'(ne pas modifier) BDD_REF'!$B$211+'RECeff + REIamont (2)'!J104*'(ne pas modifier) BDD_REF'!$B$212+'RECeff + REIamont (2)'!J105*'(ne pas modifier) BDD_REF'!$B$213)/1000</f>
        <v>0.83221400000000001</v>
      </c>
      <c r="K106" s="39">
        <f>(K88*'(ne pas modifier) BDD_REF'!$B$211+'RECeff + REIamont (2)'!K104*'(ne pas modifier) BDD_REF'!$B$212+'RECeff + REIamont (2)'!K105*'(ne pas modifier) BDD_REF'!$B$213)/1000</f>
        <v>0.83221400000000001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29"/>
        <v>7.4899260000000023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29"/>
        <v>0</v>
      </c>
    </row>
    <row r="108" spans="1:108" x14ac:dyDescent="0.3">
      <c r="B108" s="7" t="s">
        <v>328</v>
      </c>
      <c r="C108" s="80">
        <f t="shared" ref="C108:K108" si="32">1.05</f>
        <v>1.05</v>
      </c>
      <c r="D108" s="80">
        <f t="shared" si="32"/>
        <v>1.05</v>
      </c>
      <c r="E108" s="80">
        <f t="shared" si="32"/>
        <v>1.05</v>
      </c>
      <c r="F108" s="80">
        <f t="shared" si="32"/>
        <v>1.05</v>
      </c>
      <c r="G108" s="80">
        <f t="shared" si="32"/>
        <v>1.05</v>
      </c>
      <c r="H108" s="80">
        <f t="shared" si="32"/>
        <v>1.05</v>
      </c>
      <c r="I108" s="80">
        <f t="shared" si="32"/>
        <v>1.05</v>
      </c>
      <c r="J108" s="80">
        <f t="shared" si="32"/>
        <v>1.05</v>
      </c>
      <c r="K108" s="80">
        <f t="shared" si="32"/>
        <v>1.05</v>
      </c>
      <c r="L108" s="80"/>
      <c r="M108" s="39">
        <f t="shared" si="29"/>
        <v>9.4500000000000011</v>
      </c>
    </row>
    <row r="109" spans="1:108" x14ac:dyDescent="0.3">
      <c r="B109" s="7" t="s">
        <v>329</v>
      </c>
      <c r="C109" s="80">
        <v>0.89759999999999995</v>
      </c>
      <c r="D109" s="80">
        <v>0.89759999999999995</v>
      </c>
      <c r="E109" s="80">
        <v>0.89759999999999995</v>
      </c>
      <c r="F109" s="80">
        <v>0.89759999999999995</v>
      </c>
      <c r="G109" s="80">
        <v>0.89759999999999995</v>
      </c>
      <c r="H109" s="80">
        <v>0.89759999999999995</v>
      </c>
      <c r="I109" s="80">
        <v>0.89759999999999995</v>
      </c>
      <c r="J109" s="80">
        <v>0.89759999999999995</v>
      </c>
      <c r="K109" s="80">
        <v>0.89759999999999995</v>
      </c>
      <c r="L109" s="80"/>
      <c r="M109" s="39">
        <f t="shared" si="29"/>
        <v>8.0783999999999985</v>
      </c>
    </row>
    <row r="110" spans="1:108" x14ac:dyDescent="0.3">
      <c r="B110" s="7" t="s">
        <v>330</v>
      </c>
      <c r="C110" s="80">
        <f t="shared" ref="C110:K110" si="33">0.0033735</f>
        <v>3.3735000000000002E-3</v>
      </c>
      <c r="D110" s="80">
        <f t="shared" si="33"/>
        <v>3.3735000000000002E-3</v>
      </c>
      <c r="E110" s="80">
        <f t="shared" si="33"/>
        <v>3.3735000000000002E-3</v>
      </c>
      <c r="F110" s="80">
        <f t="shared" si="33"/>
        <v>3.3735000000000002E-3</v>
      </c>
      <c r="G110" s="80">
        <f t="shared" si="33"/>
        <v>3.3735000000000002E-3</v>
      </c>
      <c r="H110" s="80">
        <f t="shared" si="33"/>
        <v>3.3735000000000002E-3</v>
      </c>
      <c r="I110" s="80">
        <f t="shared" si="33"/>
        <v>3.3735000000000002E-3</v>
      </c>
      <c r="J110" s="80">
        <f t="shared" si="33"/>
        <v>3.3735000000000002E-3</v>
      </c>
      <c r="K110" s="80">
        <f t="shared" si="33"/>
        <v>3.3735000000000002E-3</v>
      </c>
      <c r="L110" s="80"/>
      <c r="M110" s="39">
        <f t="shared" si="29"/>
        <v>3.0361500000000007E-2</v>
      </c>
    </row>
    <row r="111" spans="1:108" x14ac:dyDescent="0.3">
      <c r="B111" s="7" t="s">
        <v>331</v>
      </c>
      <c r="C111" s="80">
        <f t="shared" ref="C111:K111" si="34">0.00722</f>
        <v>7.2199999999999999E-3</v>
      </c>
      <c r="D111" s="80">
        <f t="shared" si="34"/>
        <v>7.2199999999999999E-3</v>
      </c>
      <c r="E111" s="80">
        <f t="shared" si="34"/>
        <v>7.2199999999999999E-3</v>
      </c>
      <c r="F111" s="80">
        <f t="shared" si="34"/>
        <v>7.2199999999999999E-3</v>
      </c>
      <c r="G111" s="80">
        <f t="shared" si="34"/>
        <v>7.2199999999999999E-3</v>
      </c>
      <c r="H111" s="80">
        <f t="shared" si="34"/>
        <v>7.2199999999999999E-3</v>
      </c>
      <c r="I111" s="80">
        <f t="shared" si="34"/>
        <v>7.2199999999999999E-3</v>
      </c>
      <c r="J111" s="80">
        <f t="shared" si="34"/>
        <v>7.2199999999999999E-3</v>
      </c>
      <c r="K111" s="80">
        <f t="shared" si="34"/>
        <v>7.2199999999999999E-3</v>
      </c>
      <c r="L111" s="80"/>
      <c r="M111" s="39">
        <f t="shared" si="29"/>
        <v>6.4979999999999996E-2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1.4520386709000001E-2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1.4520386709000001E-2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1.4520386709000001E-2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1.4520386709000001E-2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1.4520386709000001E-2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1.4520386709000001E-2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1.4520386709000001E-2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1.4520386709000001E-2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1.4520386709000001E-2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29"/>
        <v>0.13068348038099997</v>
      </c>
    </row>
    <row r="113" spans="1:108" s="16" customFormat="1" x14ac:dyDescent="0.3">
      <c r="A113" s="18"/>
      <c r="B113" s="19" t="s">
        <v>187</v>
      </c>
      <c r="C113" s="81">
        <f>C106+C107+C112</f>
        <v>0.84673438670900003</v>
      </c>
      <c r="D113" s="81">
        <f t="shared" ref="D113:L113" si="35">D106+D107+D112</f>
        <v>0.84673438670900003</v>
      </c>
      <c r="E113" s="81">
        <f t="shared" si="35"/>
        <v>0.84673438670900003</v>
      </c>
      <c r="F113" s="81">
        <f t="shared" si="35"/>
        <v>0.84673438670900003</v>
      </c>
      <c r="G113" s="81">
        <f t="shared" si="35"/>
        <v>0.84673438670900003</v>
      </c>
      <c r="H113" s="81">
        <f t="shared" si="35"/>
        <v>0.84673438670900003</v>
      </c>
      <c r="I113" s="81">
        <f t="shared" si="35"/>
        <v>0.84673438670900003</v>
      </c>
      <c r="J113" s="81">
        <f t="shared" si="35"/>
        <v>0.84673438670900003</v>
      </c>
      <c r="K113" s="81">
        <f t="shared" si="35"/>
        <v>0.84673438670900003</v>
      </c>
      <c r="L113" s="81">
        <f t="shared" si="35"/>
        <v>0</v>
      </c>
      <c r="M113" s="39">
        <f t="shared" si="29"/>
        <v>7.6206094803810025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3.0627083845661427</v>
      </c>
      <c r="D114" s="20">
        <f>((D91+D92+D93)/1000*44/28*'(ne pas modifier) BDD_REF'!$B$231)+'RECeff + REIamont (2)'!D103+'RECeff + REIamont (2)'!D113</f>
        <v>3.0627083845661427</v>
      </c>
      <c r="E114" s="20">
        <f>((E91+E92+E93)/1000*44/28*'(ne pas modifier) BDD_REF'!$B$231)+'RECeff + REIamont (2)'!E103+'RECeff + REIamont (2)'!E113</f>
        <v>3.0627083845661427</v>
      </c>
      <c r="F114" s="20">
        <f>((F91+F92+F93)/1000*44/28*'(ne pas modifier) BDD_REF'!$B$231)+'RECeff + REIamont (2)'!F103+'RECeff + REIamont (2)'!F113</f>
        <v>3.0627083845661427</v>
      </c>
      <c r="G114" s="20">
        <f>((G91+G92+G93)/1000*44/28*'(ne pas modifier) BDD_REF'!$B$231)+'RECeff + REIamont (2)'!G103+'RECeff + REIamont (2)'!G113</f>
        <v>3.0627083845661427</v>
      </c>
      <c r="H114" s="20">
        <f>((H91+H92+H93)/1000*44/28*'(ne pas modifier) BDD_REF'!$B$231)+'RECeff + REIamont (2)'!H103+'RECeff + REIamont (2)'!H113</f>
        <v>3.0798083845661424</v>
      </c>
      <c r="I114" s="20">
        <f>((I91+I92+I93)/1000*44/28*'(ne pas modifier) BDD_REF'!$B$231)+'RECeff + REIamont (2)'!I103+'RECeff + REIamont (2)'!I113</f>
        <v>3.0627083845661427</v>
      </c>
      <c r="J114" s="20">
        <f>((J91+J92+J93)/1000*44/28*'(ne pas modifier) BDD_REF'!$B$231)+'RECeff + REIamont (2)'!J103+'RECeff + REIamont (2)'!J113</f>
        <v>3.0627083845661427</v>
      </c>
      <c r="K114" s="20">
        <f>((K91+K92+K93)/1000*44/28*'(ne pas modifier) BDD_REF'!$B$231)+'RECeff + REIamont (2)'!K103+'RECeff + REIamont (2)'!K113</f>
        <v>3.0627083845661427</v>
      </c>
      <c r="L114" s="20">
        <f>((L91+L92+L93)/1000*44/28*'(ne pas modifier) BDD_REF'!$B$231)+'RECeff + REIamont (2)'!L103+'RECeff + REIamont (2)'!L113</f>
        <v>0</v>
      </c>
      <c r="M114" s="20">
        <f t="shared" si="29"/>
        <v>27.581475461095287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f t="shared" ref="C115:K115" si="36">126.7</f>
        <v>126.7</v>
      </c>
      <c r="D115" s="80">
        <f t="shared" si="36"/>
        <v>126.7</v>
      </c>
      <c r="E115" s="80">
        <f t="shared" si="36"/>
        <v>126.7</v>
      </c>
      <c r="F115" s="80">
        <f t="shared" si="36"/>
        <v>126.7</v>
      </c>
      <c r="G115" s="80">
        <f t="shared" si="36"/>
        <v>126.7</v>
      </c>
      <c r="H115" s="80">
        <f t="shared" si="36"/>
        <v>126.7</v>
      </c>
      <c r="I115" s="80">
        <f t="shared" si="36"/>
        <v>126.7</v>
      </c>
      <c r="J115" s="80">
        <f t="shared" si="36"/>
        <v>126.7</v>
      </c>
      <c r="K115" s="80">
        <f t="shared" si="36"/>
        <v>126.7</v>
      </c>
      <c r="L115" s="80"/>
      <c r="M115" s="39">
        <f t="shared" si="29"/>
        <v>1140.3000000000002</v>
      </c>
    </row>
    <row r="116" spans="1:108" x14ac:dyDescent="0.3">
      <c r="B116" s="7" t="s">
        <v>317</v>
      </c>
      <c r="C116" s="80">
        <v>133.65</v>
      </c>
      <c r="D116" s="80">
        <v>133.65</v>
      </c>
      <c r="E116" s="80">
        <v>133.65</v>
      </c>
      <c r="F116" s="80">
        <v>133.65</v>
      </c>
      <c r="G116" s="80">
        <v>133.65</v>
      </c>
      <c r="H116" s="80">
        <v>133.65</v>
      </c>
      <c r="I116" s="80">
        <v>133.65</v>
      </c>
      <c r="J116" s="80">
        <v>133.65</v>
      </c>
      <c r="K116" s="80">
        <v>133.65</v>
      </c>
      <c r="L116" s="80"/>
      <c r="M116" s="39">
        <f t="shared" si="29"/>
        <v>1202.8500000000001</v>
      </c>
    </row>
    <row r="117" spans="1:108" x14ac:dyDescent="0.3">
      <c r="B117" s="7" t="s">
        <v>318</v>
      </c>
      <c r="C117" s="80">
        <f>0</f>
        <v>0</v>
      </c>
      <c r="D117" s="80">
        <f>0</f>
        <v>0</v>
      </c>
      <c r="E117" s="80">
        <f>0</f>
        <v>0</v>
      </c>
      <c r="F117" s="80">
        <f>0</f>
        <v>0</v>
      </c>
      <c r="G117" s="80">
        <f>0</f>
        <v>0</v>
      </c>
      <c r="H117" s="80">
        <f>0</f>
        <v>0</v>
      </c>
      <c r="I117" s="80">
        <f>0</f>
        <v>0</v>
      </c>
      <c r="J117" s="80">
        <f>0</f>
        <v>0</v>
      </c>
      <c r="K117" s="80">
        <f>0</f>
        <v>0</v>
      </c>
      <c r="L117" s="80"/>
      <c r="M117" s="39">
        <f t="shared" si="29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2.8291000000000004</v>
      </c>
      <c r="D118" s="39">
        <f>D115*'(ne pas modifier) BDD_REF'!$B$206 + (D116+D117)*'(ne pas modifier) BDD_REF'!$B$207</f>
        <v>2.8291000000000004</v>
      </c>
      <c r="E118" s="39">
        <f>E115*'(ne pas modifier) BDD_REF'!$B$206 + (E116+E117)*'(ne pas modifier) BDD_REF'!$B$207</f>
        <v>2.8291000000000004</v>
      </c>
      <c r="F118" s="39">
        <f>F115*'(ne pas modifier) BDD_REF'!$B$206 + (F116+F117)*'(ne pas modifier) BDD_REF'!$B$207</f>
        <v>2.8291000000000004</v>
      </c>
      <c r="G118" s="39">
        <f>G115*'(ne pas modifier) BDD_REF'!$B$206 + (G116+G117)*'(ne pas modifier) BDD_REF'!$B$207</f>
        <v>2.8291000000000004</v>
      </c>
      <c r="H118" s="39">
        <f>H115*'(ne pas modifier) BDD_REF'!$B$206 + (H116+H117)*'(ne pas modifier) BDD_REF'!$B$207</f>
        <v>2.8291000000000004</v>
      </c>
      <c r="I118" s="39">
        <f>I115*'(ne pas modifier) BDD_REF'!$B$206 + (I116+I117)*'(ne pas modifier) BDD_REF'!$B$207</f>
        <v>2.8291000000000004</v>
      </c>
      <c r="J118" s="39">
        <f>J115*'(ne pas modifier) BDD_REF'!$B$206 + (J116+J117)*'(ne pas modifier) BDD_REF'!$B$207</f>
        <v>2.8291000000000004</v>
      </c>
      <c r="K118" s="39">
        <f>K115*'(ne pas modifier) BDD_REF'!$B$206 + (K116+K117)*'(ne pas modifier) BDD_REF'!$B$207</f>
        <v>2.8291000000000004</v>
      </c>
      <c r="L118" s="39">
        <f>L115*'(ne pas modifier) BDD_REF'!$B$206 + (L116+L117)*'(ne pas modifier) BDD_REF'!$B$207</f>
        <v>0</v>
      </c>
      <c r="M118" s="39">
        <f t="shared" si="29"/>
        <v>25.461900000000004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0.42003500000000005</v>
      </c>
      <c r="D119" s="39">
        <f>((D115*'(ne pas modifier) BDD_REF'!$B$219)+('RECeff + REIamont (2)'!D116+'RECeff + REIamont (2)'!D117)*'(ne pas modifier) BDD_REF'!$B$220)*'(ne pas modifier) BDD_REF'!$B$208</f>
        <v>0.42003500000000005</v>
      </c>
      <c r="E119" s="39">
        <f>((E115*'(ne pas modifier) BDD_REF'!$B$219)+('RECeff + REIamont (2)'!E116+'RECeff + REIamont (2)'!E117)*'(ne pas modifier) BDD_REF'!$B$220)*'(ne pas modifier) BDD_REF'!$B$208</f>
        <v>0.42003500000000005</v>
      </c>
      <c r="F119" s="39">
        <f>((F115*'(ne pas modifier) BDD_REF'!$B$219)+('RECeff + REIamont (2)'!F116+'RECeff + REIamont (2)'!F117)*'(ne pas modifier) BDD_REF'!$B$220)*'(ne pas modifier) BDD_REF'!$B$208</f>
        <v>0.42003500000000005</v>
      </c>
      <c r="G119" s="39">
        <f>((G115*'(ne pas modifier) BDD_REF'!$B$219)+('RECeff + REIamont (2)'!G116+'RECeff + REIamont (2)'!G117)*'(ne pas modifier) BDD_REF'!$B$220)*'(ne pas modifier) BDD_REF'!$B$208</f>
        <v>0.42003500000000005</v>
      </c>
      <c r="H119" s="39">
        <f>((H115*'(ne pas modifier) BDD_REF'!$B$219)+('RECeff + REIamont (2)'!H116+'RECeff + REIamont (2)'!H117)*'(ne pas modifier) BDD_REF'!$B$220)*'(ne pas modifier) BDD_REF'!$B$208</f>
        <v>0.42003500000000005</v>
      </c>
      <c r="I119" s="39">
        <f>((I115*'(ne pas modifier) BDD_REF'!$B$219)+('RECeff + REIamont (2)'!I116+'RECeff + REIamont (2)'!I117)*'(ne pas modifier) BDD_REF'!$B$220)*'(ne pas modifier) BDD_REF'!$B$208</f>
        <v>0.42003500000000005</v>
      </c>
      <c r="J119" s="39">
        <f>((J115*'(ne pas modifier) BDD_REF'!$B$219)+('RECeff + REIamont (2)'!J116+'RECeff + REIamont (2)'!J117)*'(ne pas modifier) BDD_REF'!$B$220)*'(ne pas modifier) BDD_REF'!$B$208</f>
        <v>0.42003500000000005</v>
      </c>
      <c r="K119" s="39">
        <f>((K115*'(ne pas modifier) BDD_REF'!$B$219)+('RECeff + REIamont (2)'!K116+'RECeff + REIamont (2)'!K117)*'(ne pas modifier) BDD_REF'!$B$220)*'(ne pas modifier) BDD_REF'!$B$208</f>
        <v>0.42003500000000005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29"/>
        <v>3.7803149999999999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0.68732399999999994</v>
      </c>
      <c r="D120" s="39">
        <f>(D115+D116+D117)*'(ne pas modifier) BDD_REF'!$B$221*'(ne pas modifier) BDD_REF'!$B$209</f>
        <v>0.68732399999999994</v>
      </c>
      <c r="E120" s="39">
        <f>(E115+E116+E117)*'(ne pas modifier) BDD_REF'!$B$221*'(ne pas modifier) BDD_REF'!$B$209</f>
        <v>0.68732399999999994</v>
      </c>
      <c r="F120" s="39">
        <f>(F115+F116+F117)*'(ne pas modifier) BDD_REF'!$B$221*'(ne pas modifier) BDD_REF'!$B$209</f>
        <v>0.68732399999999994</v>
      </c>
      <c r="G120" s="39">
        <f>(G115+G116+G117)*'(ne pas modifier) BDD_REF'!$B$221*'(ne pas modifier) BDD_REF'!$B$209</f>
        <v>0.68732399999999994</v>
      </c>
      <c r="H120" s="39">
        <f>(H115+H116+H117)*'(ne pas modifier) BDD_REF'!$B$221*'(ne pas modifier) BDD_REF'!$B$209</f>
        <v>0.68732399999999994</v>
      </c>
      <c r="I120" s="39">
        <f>(I115+I116+I117)*'(ne pas modifier) BDD_REF'!$B$221*'(ne pas modifier) BDD_REF'!$B$209</f>
        <v>0.68732399999999994</v>
      </c>
      <c r="J120" s="39">
        <f>(J115+J116+J117)*'(ne pas modifier) BDD_REF'!$B$221*'(ne pas modifier) BDD_REF'!$B$209</f>
        <v>0.68732399999999994</v>
      </c>
      <c r="K120" s="39">
        <f>(K115+K116+K117)*'(ne pas modifier) BDD_REF'!$B$221*'(ne pas modifier) BDD_REF'!$B$209</f>
        <v>0.68732399999999994</v>
      </c>
      <c r="L120" s="39">
        <f>(L115+L116+L117)*'(ne pas modifier) BDD_REF'!$B$221*'(ne pas modifier) BDD_REF'!$B$209</f>
        <v>0</v>
      </c>
      <c r="M120" s="39">
        <f t="shared" si="29"/>
        <v>6.1859160000000006</v>
      </c>
    </row>
    <row r="121" spans="1:108" x14ac:dyDescent="0.3">
      <c r="B121" s="7" t="s">
        <v>319</v>
      </c>
      <c r="C121" s="80">
        <f>0</f>
        <v>0</v>
      </c>
      <c r="D121" s="80">
        <f>0</f>
        <v>0</v>
      </c>
      <c r="E121" s="80">
        <f>0</f>
        <v>0</v>
      </c>
      <c r="F121" s="80">
        <f>0</f>
        <v>0</v>
      </c>
      <c r="G121" s="80">
        <f>0</f>
        <v>0</v>
      </c>
      <c r="H121" s="80">
        <f>0</f>
        <v>0</v>
      </c>
      <c r="I121" s="80">
        <f>0</f>
        <v>0</v>
      </c>
      <c r="J121" s="80">
        <f>0</f>
        <v>0</v>
      </c>
      <c r="K121" s="80">
        <f>0</f>
        <v>0</v>
      </c>
      <c r="L121" s="80"/>
      <c r="M121" s="39">
        <f t="shared" si="29"/>
        <v>0</v>
      </c>
    </row>
    <row r="122" spans="1:108" x14ac:dyDescent="0.3">
      <c r="B122" s="7" t="s">
        <v>320</v>
      </c>
      <c r="C122" s="80">
        <v>133.65</v>
      </c>
      <c r="D122" s="80">
        <v>133.65</v>
      </c>
      <c r="E122" s="80">
        <v>133.65</v>
      </c>
      <c r="F122" s="80">
        <v>133.65</v>
      </c>
      <c r="G122" s="80">
        <v>133.65</v>
      </c>
      <c r="H122" s="80">
        <v>133.65</v>
      </c>
      <c r="I122" s="80">
        <v>133.65</v>
      </c>
      <c r="J122" s="80">
        <v>133.65</v>
      </c>
      <c r="K122" s="80">
        <v>133.65</v>
      </c>
      <c r="L122" s="80"/>
      <c r="M122" s="39">
        <f t="shared" si="29"/>
        <v>1202.8500000000001</v>
      </c>
    </row>
    <row r="123" spans="1:108" x14ac:dyDescent="0.3">
      <c r="B123" s="7" t="s">
        <v>321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/>
      <c r="M123" s="39">
        <f t="shared" si="29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29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29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29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0.41043914999999997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0.41043914999999997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0.41043914999999997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0.41043914999999997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0.41043914999999997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0.41043914999999997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0.41043914999999997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0.41043914999999997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0.41043914999999997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29"/>
        <v>3.6939523500000009</v>
      </c>
    </row>
    <row r="128" spans="1:108" x14ac:dyDescent="0.3">
      <c r="B128" s="7" t="s">
        <v>325</v>
      </c>
      <c r="C128" s="80">
        <v>420</v>
      </c>
      <c r="D128" s="80">
        <v>420</v>
      </c>
      <c r="E128" s="80">
        <v>420</v>
      </c>
      <c r="F128" s="80">
        <v>420</v>
      </c>
      <c r="G128" s="80">
        <v>420</v>
      </c>
      <c r="H128" s="80">
        <v>420</v>
      </c>
      <c r="I128" s="80">
        <v>420</v>
      </c>
      <c r="J128" s="80">
        <v>420</v>
      </c>
      <c r="K128" s="80">
        <v>420</v>
      </c>
      <c r="L128" s="80"/>
      <c r="M128" s="39">
        <f t="shared" si="29"/>
        <v>3780</v>
      </c>
    </row>
    <row r="129" spans="1:108" x14ac:dyDescent="0.3">
      <c r="B129" s="3" t="s">
        <v>185</v>
      </c>
      <c r="C129" s="39">
        <f>(C128*'(ne pas modifier) BDD_REF'!$B$210)/1000</f>
        <v>2.3940000000000003E-2</v>
      </c>
      <c r="D129" s="39">
        <f>(D128*'(ne pas modifier) BDD_REF'!$B$210)/1000</f>
        <v>2.3940000000000003E-2</v>
      </c>
      <c r="E129" s="39">
        <f>(E128*'(ne pas modifier) BDD_REF'!$B$210)/1000</f>
        <v>2.3940000000000003E-2</v>
      </c>
      <c r="F129" s="39">
        <f>(F128*'(ne pas modifier) BDD_REF'!$B$210)/1000</f>
        <v>2.3940000000000003E-2</v>
      </c>
      <c r="G129" s="39">
        <f>(G128*'(ne pas modifier) BDD_REF'!$B$210)/1000</f>
        <v>2.3940000000000003E-2</v>
      </c>
      <c r="H129" s="39">
        <f>(H128*'(ne pas modifier) BDD_REF'!$B$210)/1000</f>
        <v>2.3940000000000003E-2</v>
      </c>
      <c r="I129" s="39">
        <f>(I128*'(ne pas modifier) BDD_REF'!$B$210)/1000</f>
        <v>2.3940000000000003E-2</v>
      </c>
      <c r="J129" s="39">
        <f>(J128*'(ne pas modifier) BDD_REF'!$B$210)/1000</f>
        <v>2.3940000000000003E-2</v>
      </c>
      <c r="K129" s="39">
        <f>(K128*'(ne pas modifier) BDD_REF'!$B$210)/1000</f>
        <v>2.3940000000000003E-2</v>
      </c>
      <c r="L129" s="39">
        <f>(L128*'(ne pas modifier) BDD_REF'!$B$210)/1000</f>
        <v>0</v>
      </c>
      <c r="M129" s="39">
        <f t="shared" si="29"/>
        <v>0.21546000000000004</v>
      </c>
    </row>
    <row r="130" spans="1:108" s="16" customFormat="1" x14ac:dyDescent="0.3">
      <c r="A130" s="18"/>
      <c r="B130" s="19" t="s">
        <v>186</v>
      </c>
      <c r="C130" s="81">
        <f>C127+C129</f>
        <v>0.43437914999999999</v>
      </c>
      <c r="D130" s="81">
        <f t="shared" ref="D130:L130" si="37">D127+D129</f>
        <v>0.43437914999999999</v>
      </c>
      <c r="E130" s="81">
        <f t="shared" si="37"/>
        <v>0.43437914999999999</v>
      </c>
      <c r="F130" s="81">
        <f t="shared" si="37"/>
        <v>0.43437914999999999</v>
      </c>
      <c r="G130" s="81">
        <f t="shared" si="37"/>
        <v>0.43437914999999999</v>
      </c>
      <c r="H130" s="81">
        <f t="shared" si="37"/>
        <v>0.43437914999999999</v>
      </c>
      <c r="I130" s="81">
        <f t="shared" si="37"/>
        <v>0.43437914999999999</v>
      </c>
      <c r="J130" s="81">
        <f t="shared" si="37"/>
        <v>0.43437914999999999</v>
      </c>
      <c r="K130" s="81">
        <f t="shared" si="37"/>
        <v>0.43437914999999999</v>
      </c>
      <c r="L130" s="81">
        <f t="shared" si="37"/>
        <v>0</v>
      </c>
      <c r="M130" s="39">
        <f t="shared" si="29"/>
        <v>3.9094123499999993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f t="shared" ref="C131:K131" si="38">91.82</f>
        <v>91.82</v>
      </c>
      <c r="D131" s="80">
        <f t="shared" si="38"/>
        <v>91.82</v>
      </c>
      <c r="E131" s="80">
        <f t="shared" si="38"/>
        <v>91.82</v>
      </c>
      <c r="F131" s="80">
        <f t="shared" si="38"/>
        <v>91.82</v>
      </c>
      <c r="G131" s="80">
        <f t="shared" si="38"/>
        <v>91.82</v>
      </c>
      <c r="H131" s="80">
        <f t="shared" si="38"/>
        <v>91.82</v>
      </c>
      <c r="I131" s="80">
        <f t="shared" si="38"/>
        <v>91.82</v>
      </c>
      <c r="J131" s="80">
        <f t="shared" si="38"/>
        <v>91.82</v>
      </c>
      <c r="K131" s="80">
        <f t="shared" si="38"/>
        <v>91.82</v>
      </c>
      <c r="L131" s="80"/>
      <c r="M131" s="39">
        <f t="shared" si="29"/>
        <v>826.37999999999988</v>
      </c>
    </row>
    <row r="132" spans="1:108" x14ac:dyDescent="0.3">
      <c r="B132" s="7" t="s">
        <v>327</v>
      </c>
      <c r="C132" s="80">
        <f t="shared" ref="C132:K132" si="39">179.8</f>
        <v>179.8</v>
      </c>
      <c r="D132" s="80">
        <f t="shared" si="39"/>
        <v>179.8</v>
      </c>
      <c r="E132" s="80">
        <f t="shared" si="39"/>
        <v>179.8</v>
      </c>
      <c r="F132" s="80">
        <f t="shared" si="39"/>
        <v>179.8</v>
      </c>
      <c r="G132" s="80">
        <f t="shared" si="39"/>
        <v>179.8</v>
      </c>
      <c r="H132" s="80">
        <f t="shared" si="39"/>
        <v>179.8</v>
      </c>
      <c r="I132" s="80">
        <f t="shared" si="39"/>
        <v>179.8</v>
      </c>
      <c r="J132" s="80">
        <f t="shared" si="39"/>
        <v>179.8</v>
      </c>
      <c r="K132" s="80">
        <f t="shared" si="39"/>
        <v>179.8</v>
      </c>
      <c r="L132" s="80"/>
      <c r="M132" s="39">
        <f t="shared" si="29"/>
        <v>1618.1999999999998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0.83221400000000001</v>
      </c>
      <c r="D133" s="39">
        <f>(D115*'(ne pas modifier) BDD_REF'!$B$211+'RECeff + REIamont (2)'!D131*'(ne pas modifier) BDD_REF'!$B$212+'RECeff + REIamont (2)'!D132*'(ne pas modifier) BDD_REF'!$B$213)/1000</f>
        <v>0.83221400000000001</v>
      </c>
      <c r="E133" s="39">
        <f>(E115*'(ne pas modifier) BDD_REF'!$B$211+'RECeff + REIamont (2)'!E131*'(ne pas modifier) BDD_REF'!$B$212+'RECeff + REIamont (2)'!E132*'(ne pas modifier) BDD_REF'!$B$213)/1000</f>
        <v>0.83221400000000001</v>
      </c>
      <c r="F133" s="39">
        <f>(F115*'(ne pas modifier) BDD_REF'!$B$211+'RECeff + REIamont (2)'!F131*'(ne pas modifier) BDD_REF'!$B$212+'RECeff + REIamont (2)'!F132*'(ne pas modifier) BDD_REF'!$B$213)/1000</f>
        <v>0.83221400000000001</v>
      </c>
      <c r="G133" s="39">
        <f>(G115*'(ne pas modifier) BDD_REF'!$B$211+'RECeff + REIamont (2)'!G131*'(ne pas modifier) BDD_REF'!$B$212+'RECeff + REIamont (2)'!G132*'(ne pas modifier) BDD_REF'!$B$213)/1000</f>
        <v>0.83221400000000001</v>
      </c>
      <c r="H133" s="39">
        <f>(H115*'(ne pas modifier) BDD_REF'!$B$211+'RECeff + REIamont (2)'!H131*'(ne pas modifier) BDD_REF'!$B$212+'RECeff + REIamont (2)'!H132*'(ne pas modifier) BDD_REF'!$B$213)/1000</f>
        <v>0.83221400000000001</v>
      </c>
      <c r="I133" s="39">
        <f>(I115*'(ne pas modifier) BDD_REF'!$B$211+'RECeff + REIamont (2)'!I131*'(ne pas modifier) BDD_REF'!$B$212+'RECeff + REIamont (2)'!I132*'(ne pas modifier) BDD_REF'!$B$213)/1000</f>
        <v>0.83221400000000001</v>
      </c>
      <c r="J133" s="39">
        <f>(J115*'(ne pas modifier) BDD_REF'!$B$211+'RECeff + REIamont (2)'!J131*'(ne pas modifier) BDD_REF'!$B$212+'RECeff + REIamont (2)'!J132*'(ne pas modifier) BDD_REF'!$B$213)/1000</f>
        <v>0.83221400000000001</v>
      </c>
      <c r="K133" s="39">
        <f>(K115*'(ne pas modifier) BDD_REF'!$B$211+'RECeff + REIamont (2)'!K131*'(ne pas modifier) BDD_REF'!$B$212+'RECeff + REIamont (2)'!K132*'(ne pas modifier) BDD_REF'!$B$213)/1000</f>
        <v>0.83221400000000001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29"/>
        <v>7.4899260000000023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29"/>
        <v>0</v>
      </c>
    </row>
    <row r="135" spans="1:108" x14ac:dyDescent="0.3">
      <c r="B135" s="7" t="s">
        <v>328</v>
      </c>
      <c r="C135" s="80">
        <f t="shared" ref="C135:K135" si="40">1.05</f>
        <v>1.05</v>
      </c>
      <c r="D135" s="80">
        <f t="shared" si="40"/>
        <v>1.05</v>
      </c>
      <c r="E135" s="80">
        <f t="shared" si="40"/>
        <v>1.05</v>
      </c>
      <c r="F135" s="80">
        <f t="shared" si="40"/>
        <v>1.05</v>
      </c>
      <c r="G135" s="80">
        <f t="shared" si="40"/>
        <v>1.05</v>
      </c>
      <c r="H135" s="80">
        <f t="shared" si="40"/>
        <v>1.05</v>
      </c>
      <c r="I135" s="80">
        <f t="shared" si="40"/>
        <v>1.05</v>
      </c>
      <c r="J135" s="80">
        <f t="shared" si="40"/>
        <v>1.05</v>
      </c>
      <c r="K135" s="80">
        <f t="shared" si="40"/>
        <v>1.05</v>
      </c>
      <c r="L135" s="80"/>
      <c r="M135" s="39">
        <f t="shared" ref="M135:M142" si="41">SUM(C135:L135)</f>
        <v>9.4500000000000011</v>
      </c>
    </row>
    <row r="136" spans="1:108" x14ac:dyDescent="0.3">
      <c r="B136" s="7" t="s">
        <v>329</v>
      </c>
      <c r="C136" s="80">
        <v>0.89759999999999995</v>
      </c>
      <c r="D136" s="80">
        <v>0.89759999999999995</v>
      </c>
      <c r="E136" s="80">
        <v>0.89759999999999995</v>
      </c>
      <c r="F136" s="80">
        <v>0.89759999999999995</v>
      </c>
      <c r="G136" s="80">
        <v>0.89759999999999995</v>
      </c>
      <c r="H136" s="80">
        <v>0.89759999999999995</v>
      </c>
      <c r="I136" s="80">
        <v>0.89759999999999995</v>
      </c>
      <c r="J136" s="80">
        <v>0.89759999999999995</v>
      </c>
      <c r="K136" s="80">
        <v>0.89759999999999995</v>
      </c>
      <c r="L136" s="80"/>
      <c r="M136" s="39">
        <f t="shared" si="41"/>
        <v>8.0783999999999985</v>
      </c>
    </row>
    <row r="137" spans="1:108" x14ac:dyDescent="0.3">
      <c r="B137" s="7" t="s">
        <v>330</v>
      </c>
      <c r="C137" s="80">
        <f t="shared" ref="C137:K137" si="42">0.0033735</f>
        <v>3.3735000000000002E-3</v>
      </c>
      <c r="D137" s="80">
        <f t="shared" si="42"/>
        <v>3.3735000000000002E-3</v>
      </c>
      <c r="E137" s="80">
        <f t="shared" si="42"/>
        <v>3.3735000000000002E-3</v>
      </c>
      <c r="F137" s="80">
        <f t="shared" si="42"/>
        <v>3.3735000000000002E-3</v>
      </c>
      <c r="G137" s="80">
        <f t="shared" si="42"/>
        <v>3.3735000000000002E-3</v>
      </c>
      <c r="H137" s="80">
        <f t="shared" si="42"/>
        <v>3.3735000000000002E-3</v>
      </c>
      <c r="I137" s="80">
        <f t="shared" si="42"/>
        <v>3.3735000000000002E-3</v>
      </c>
      <c r="J137" s="80">
        <f t="shared" si="42"/>
        <v>3.3735000000000002E-3</v>
      </c>
      <c r="K137" s="80">
        <f t="shared" si="42"/>
        <v>3.3735000000000002E-3</v>
      </c>
      <c r="L137" s="80"/>
      <c r="M137" s="39">
        <f t="shared" si="41"/>
        <v>3.0361500000000007E-2</v>
      </c>
    </row>
    <row r="138" spans="1:108" x14ac:dyDescent="0.3">
      <c r="B138" s="7" t="s">
        <v>331</v>
      </c>
      <c r="C138" s="80">
        <f t="shared" ref="C138:K138" si="43">0.00722</f>
        <v>7.2199999999999999E-3</v>
      </c>
      <c r="D138" s="80">
        <f t="shared" si="43"/>
        <v>7.2199999999999999E-3</v>
      </c>
      <c r="E138" s="80">
        <f t="shared" si="43"/>
        <v>7.2199999999999999E-3</v>
      </c>
      <c r="F138" s="80">
        <f t="shared" si="43"/>
        <v>7.2199999999999999E-3</v>
      </c>
      <c r="G138" s="80">
        <f t="shared" si="43"/>
        <v>7.2199999999999999E-3</v>
      </c>
      <c r="H138" s="80">
        <f t="shared" si="43"/>
        <v>7.2199999999999999E-3</v>
      </c>
      <c r="I138" s="80">
        <f t="shared" si="43"/>
        <v>7.2199999999999999E-3</v>
      </c>
      <c r="J138" s="80">
        <f t="shared" si="43"/>
        <v>7.2199999999999999E-3</v>
      </c>
      <c r="K138" s="80">
        <f t="shared" si="43"/>
        <v>7.2199999999999999E-3</v>
      </c>
      <c r="L138" s="80"/>
      <c r="M138" s="39">
        <f t="shared" si="41"/>
        <v>6.4979999999999996E-2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1.4520386709000001E-2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1.4520386709000001E-2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1.4520386709000001E-2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1.4520386709000001E-2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1.4520386709000001E-2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1.4520386709000001E-2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1.4520386709000001E-2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1.4520386709000001E-2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1.4520386709000001E-2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41"/>
        <v>0.13068348038099997</v>
      </c>
    </row>
    <row r="140" spans="1:108" s="16" customFormat="1" x14ac:dyDescent="0.3">
      <c r="A140" s="18"/>
      <c r="B140" s="19" t="s">
        <v>187</v>
      </c>
      <c r="C140" s="81">
        <f>C133+C134+C139</f>
        <v>0.84673438670900003</v>
      </c>
      <c r="D140" s="81">
        <f t="shared" ref="D140:L140" si="44">D133+D134+D139</f>
        <v>0.84673438670900003</v>
      </c>
      <c r="E140" s="81">
        <f t="shared" si="44"/>
        <v>0.84673438670900003</v>
      </c>
      <c r="F140" s="81">
        <f t="shared" si="44"/>
        <v>0.84673438670900003</v>
      </c>
      <c r="G140" s="81">
        <f t="shared" si="44"/>
        <v>0.84673438670900003</v>
      </c>
      <c r="H140" s="81">
        <f t="shared" si="44"/>
        <v>0.84673438670900003</v>
      </c>
      <c r="I140" s="81">
        <f t="shared" si="44"/>
        <v>0.84673438670900003</v>
      </c>
      <c r="J140" s="81">
        <f t="shared" si="44"/>
        <v>0.84673438670900003</v>
      </c>
      <c r="K140" s="81">
        <f t="shared" si="44"/>
        <v>0.84673438670900003</v>
      </c>
      <c r="L140" s="81">
        <f t="shared" si="44"/>
        <v>0</v>
      </c>
      <c r="M140" s="39">
        <f t="shared" si="41"/>
        <v>7.6206094803810025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2.9203675345661426</v>
      </c>
      <c r="D141" s="20">
        <f>((D118+D119+D120)/1000*44/28*'(ne pas modifier) BDD_REF'!$B$231)+'RECeff + REIamont (2)'!D130+'RECeff + REIamont (2)'!D140</f>
        <v>2.9203675345661426</v>
      </c>
      <c r="E141" s="20">
        <f>((E118+E119+E120)/1000*44/28*'(ne pas modifier) BDD_REF'!$B$231)+'RECeff + REIamont (2)'!E130+'RECeff + REIamont (2)'!E140</f>
        <v>2.9203675345661426</v>
      </c>
      <c r="F141" s="20">
        <f>((F118+F119+F120)/1000*44/28*'(ne pas modifier) BDD_REF'!$B$231)+'RECeff + REIamont (2)'!F130+'RECeff + REIamont (2)'!F140</f>
        <v>2.9203675345661426</v>
      </c>
      <c r="G141" s="20">
        <f>((G118+G119+G120)/1000*44/28*'(ne pas modifier) BDD_REF'!$B$231)+'RECeff + REIamont (2)'!G130+'RECeff + REIamont (2)'!G140</f>
        <v>2.9203675345661426</v>
      </c>
      <c r="H141" s="20">
        <f>((H118+H119+H120)/1000*44/28*'(ne pas modifier) BDD_REF'!$B$231)+'RECeff + REIamont (2)'!H130+'RECeff + REIamont (2)'!H140</f>
        <v>2.9203675345661426</v>
      </c>
      <c r="I141" s="20">
        <f>((I118+I119+I120)/1000*44/28*'(ne pas modifier) BDD_REF'!$B$231)+'RECeff + REIamont (2)'!I130+'RECeff + REIamont (2)'!I140</f>
        <v>2.9203675345661426</v>
      </c>
      <c r="J141" s="20">
        <f>((J118+J119+J120)/1000*44/28*'(ne pas modifier) BDD_REF'!$B$231)+'RECeff + REIamont (2)'!J130+'RECeff + REIamont (2)'!J140</f>
        <v>2.9203675345661426</v>
      </c>
      <c r="K141" s="20">
        <f>((K118+K119+K120)/1000*44/28*'(ne pas modifier) BDD_REF'!$B$231)+'RECeff + REIamont (2)'!K130+'RECeff + REIamont (2)'!K140</f>
        <v>2.9203675345661426</v>
      </c>
      <c r="L141" s="20">
        <f>((L118+L119+L120)/1000*44/28*'(ne pas modifier) BDD_REF'!$B$231)+'RECeff + REIamont (2)'!L130+'RECeff + REIamont (2)'!L140</f>
        <v>0</v>
      </c>
      <c r="M141" s="20">
        <f t="shared" si="41"/>
        <v>26.283307811095284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15.300593954973571</v>
      </c>
      <c r="D142" s="71">
        <f t="shared" ref="D142:L142" si="45">D33+D60+D87+D114+D141</f>
        <v>15.300593954973571</v>
      </c>
      <c r="E142" s="71">
        <f t="shared" si="45"/>
        <v>15.300593954973571</v>
      </c>
      <c r="F142" s="71">
        <f t="shared" si="45"/>
        <v>15.300593954973571</v>
      </c>
      <c r="G142" s="71">
        <f t="shared" si="45"/>
        <v>15.300593954973571</v>
      </c>
      <c r="H142" s="71">
        <f t="shared" si="45"/>
        <v>15.317693954973571</v>
      </c>
      <c r="I142" s="71">
        <f t="shared" si="45"/>
        <v>15.300593954973571</v>
      </c>
      <c r="J142" s="71">
        <f t="shared" si="45"/>
        <v>15.300593954973571</v>
      </c>
      <c r="K142" s="71">
        <f t="shared" si="45"/>
        <v>15.300593954973571</v>
      </c>
      <c r="L142" s="71">
        <f t="shared" si="45"/>
        <v>0</v>
      </c>
      <c r="M142" s="71">
        <f t="shared" si="41"/>
        <v>137.72244559476218</v>
      </c>
    </row>
    <row r="143" spans="1:108" x14ac:dyDescent="0.3">
      <c r="B143" s="71" t="s">
        <v>223</v>
      </c>
      <c r="C143" s="71">
        <f>(C142-C5*5)</f>
        <v>-2.7092242245784277</v>
      </c>
      <c r="D143" s="71">
        <f t="shared" ref="D143:L143" si="46">(D142-D5*5)</f>
        <v>-2.7092242245784277</v>
      </c>
      <c r="E143" s="71">
        <f t="shared" si="46"/>
        <v>-2.7092242245784277</v>
      </c>
      <c r="F143" s="71">
        <f t="shared" si="46"/>
        <v>-2.7092242245784277</v>
      </c>
      <c r="G143" s="71">
        <f t="shared" si="46"/>
        <v>-2.7092242245784277</v>
      </c>
      <c r="H143" s="71">
        <f t="shared" si="46"/>
        <v>-2.6921242245784285</v>
      </c>
      <c r="I143" s="71">
        <f t="shared" si="46"/>
        <v>-2.7092242245784277</v>
      </c>
      <c r="J143" s="71">
        <f t="shared" si="46"/>
        <v>-2.7092242245784277</v>
      </c>
      <c r="K143" s="71">
        <f t="shared" si="46"/>
        <v>-2.7092242245784277</v>
      </c>
      <c r="L143" s="71">
        <f t="shared" si="46"/>
        <v>0</v>
      </c>
      <c r="M143" s="71"/>
    </row>
    <row r="144" spans="1:108" x14ac:dyDescent="0.3">
      <c r="B144" s="21" t="s">
        <v>189</v>
      </c>
      <c r="C144" s="21">
        <f>C143*Eligibilité_projet!B8</f>
        <v>-9.482284786024497</v>
      </c>
      <c r="D144" s="21">
        <f>D143*Eligibilité_projet!C8</f>
        <v>-8.6695175186509683</v>
      </c>
      <c r="E144" s="21">
        <f>E143*Eligibilité_projet!D8</f>
        <v>-1.8151802304675466</v>
      </c>
      <c r="F144" s="21">
        <f>F143*Eligibilité_projet!E8</f>
        <v>-0.86695175186509688</v>
      </c>
      <c r="G144" s="21">
        <f>G143*Eligibilité_projet!F8</f>
        <v>-5.9061088095809726</v>
      </c>
      <c r="H144" s="21">
        <f>H143*Eligibilité_projet!G8</f>
        <v>-3.0690216160194081</v>
      </c>
      <c r="I144" s="21">
        <f>I143*Eligibilité_projet!H8</f>
        <v>-4.3076665170797002</v>
      </c>
      <c r="J144" s="21">
        <f>J143*Eligibilité_projet!I8</f>
        <v>-2.8988699202989179</v>
      </c>
      <c r="K144" s="21">
        <f>K143*Eligibilité_projet!J8</f>
        <v>-8.3985950961931266</v>
      </c>
      <c r="L144" s="21">
        <f>L143*Eligibilité_projet!K8</f>
        <v>0</v>
      </c>
      <c r="M144" s="21">
        <f>SUM(C144:L144)</f>
        <v>-45.414196246180239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C53" sqref="C53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2.4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2.4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2.4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2.4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2.4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2.4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2.4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2.4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21.599999999999998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3.72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3.72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3.72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3.72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3.72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3.72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3.72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3.72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33.479999999999997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5.04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5.04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5.04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5.04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5.04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5.04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5.04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5.04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45.36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6.36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6.36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6.36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6.36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6.36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6.36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6.36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6.36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57.24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6.6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6.6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6.6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6.6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6.6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6.6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6.6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6.6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59.400000000000006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7.7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7.7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7.7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7.7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7.7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7.7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7.7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7.7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69.300000000000011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8.8000000000000007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8.8000000000000007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8.8000000000000007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8.8000000000000007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8.8000000000000007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8.8000000000000007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8.8000000000000007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8.8000000000000007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79.199999999999989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9.9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9.9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9.9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9.9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9.9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9.9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9.9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9.9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89.100000000000009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11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11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11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11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11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11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11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11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99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12.1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12.1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12.1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12.1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12.1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12.1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12.1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12.1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108.89999999999998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12.46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12.46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12.46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12.46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12.46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12.46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12.46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12.46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112.14000000000001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12.82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12.82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12.82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12.82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12.82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12.82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12.82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12.82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115.37999999999997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13.18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13.18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13.18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13.18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13.18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13.18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13.18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13.18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118.62000000000003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13.54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13.54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13.54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13.54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13.54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13.54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13.54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13.54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121.85999999999996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13.9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13.9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13.9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13.9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13.9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13.9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13.9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13.9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125.10000000000002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13.98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13.98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13.98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13.98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13.98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13.98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13.98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13.98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125.82000000000002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14.06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14.06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14.06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14.06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14.06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14.06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14.06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14.06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126.54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14.14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14.14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14.14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14.14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14.14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14.14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14.14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14.14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127.26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14.22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14.22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14.22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14.22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14.22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14.22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14.22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14.22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127.98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14.3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14.3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14.3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14.3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14.3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14.3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14.3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14.3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128.69999999999999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210.22</v>
      </c>
      <c r="F25" s="22">
        <f>SUMIF($A5:$A24,"&lt;"&amp;Eligibilité_projet!E14+1,F5:F24)</f>
        <v>210.22</v>
      </c>
      <c r="G25" s="22">
        <f>SUMIF($A5:$A24,"&lt;"&amp;Eligibilité_projet!F14+1,G5:G24)</f>
        <v>210.22</v>
      </c>
      <c r="H25" s="22">
        <f>SUMIF($A5:$A24,"&lt;"&amp;Eligibilité_projet!G14+1,H5:H24)</f>
        <v>210.22</v>
      </c>
      <c r="I25" s="22">
        <f>SUMIF($A5:$A24,"&lt;"&amp;Eligibilité_projet!H14+1,I5:I24)</f>
        <v>210.22</v>
      </c>
      <c r="J25" s="22">
        <f>SUMIF($A5:$A24,"&lt;"&amp;Eligibilité_projet!I14+1,J5:J24)</f>
        <v>210.22</v>
      </c>
      <c r="K25" s="22">
        <f>SUMIF($A5:$A24,"&lt;"&amp;Eligibilité_projet!J14+1,K5:K24)</f>
        <v>210.22</v>
      </c>
      <c r="L25" s="22">
        <f>SUMIF($A5:$A24,"&lt;"&amp;Eligibilité_projet!K14+1,L5:L24)</f>
        <v>0</v>
      </c>
      <c r="M25" s="22">
        <f t="shared" si="0"/>
        <v>1891.98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21</v>
      </c>
      <c r="H27" s="40">
        <f>Eligibilité_projet!G14 + 1</f>
        <v>21</v>
      </c>
      <c r="I27" s="40">
        <f>Eligibilité_projet!H14 + 1</f>
        <v>21</v>
      </c>
      <c r="J27" s="40">
        <f>Eligibilité_projet!I14 + 1</f>
        <v>21</v>
      </c>
      <c r="K27" s="40">
        <f>Eligibilité_projet!J14 + 1</f>
        <v>21</v>
      </c>
      <c r="L27" s="40">
        <f>Eligibilité_projet!K14 + 1</f>
        <v>1</v>
      </c>
      <c r="M27" s="22">
        <f t="shared" si="0"/>
        <v>190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128.46777777777777</v>
      </c>
      <c r="D28" s="24">
        <f>((D25/D27)-D26)*Eligibilité_projet!C8*44/12</f>
        <v>117.45625396825396</v>
      </c>
      <c r="E28" s="24">
        <f>((E25/E27)-E26)*Eligibilité_projet!D8*44/12</f>
        <v>24.592403174603177</v>
      </c>
      <c r="F28" s="24">
        <f>((F25/F27)-F26)*Eligibilité_projet!E8*44/12</f>
        <v>11.745625396825396</v>
      </c>
      <c r="G28" s="24">
        <f>((G25/G27)-G26)*Eligibilité_projet!F8*44/12</f>
        <v>80.017073015873024</v>
      </c>
      <c r="H28" s="24">
        <f>((H25/H27)-H26)*Eligibilité_projet!G8*44/12</f>
        <v>41.84379047619047</v>
      </c>
      <c r="I28" s="24">
        <f>((I25/I27)-I26)*Eligibilité_projet!H8*44/12</f>
        <v>58.36107619047619</v>
      </c>
      <c r="J28" s="24">
        <f>((J25/J27)-J26)*Eligibilité_projet!I8*44/12</f>
        <v>39.274434920634924</v>
      </c>
      <c r="K28" s="24">
        <f>((K25/K27)-K26)*Eligibilité_projet!J8*44/12</f>
        <v>113.78574603174603</v>
      </c>
      <c r="L28" s="24">
        <f>((L25/L27)-L26)*Eligibilité_projet!K8*44/12</f>
        <v>0</v>
      </c>
      <c r="M28" s="24">
        <f t="shared" si="0"/>
        <v>615.54418095238088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43.1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43.1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43.1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43.1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43.1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43.1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43.1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43.1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387.90000000000009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41.5</v>
      </c>
      <c r="E6" s="22">
        <f>IF(Eligibilité_projet!D13="Hors climat Mediterranéen",'(ne pas modifier) BDD_REF'!$C$271,IF(Eligibilité_projet!D13="",0,'(ne pas modifier) BDD_REF'!$B$271))</f>
        <v>41.5</v>
      </c>
      <c r="F6" s="22">
        <f>IF(Eligibilité_projet!E13="Hors climat Mediterranéen",'(ne pas modifier) BDD_REF'!$C$271,IF(Eligibilité_projet!E13="",0,'(ne pas modifier) BDD_REF'!$B$271))</f>
        <v>41.5</v>
      </c>
      <c r="G6" s="22">
        <f>IF(Eligibilité_projet!F13="Hors climat Mediterranéen",'(ne pas modifier) BDD_REF'!$C$271,IF(Eligibilité_projet!F13="",0,'(ne pas modifier) BDD_REF'!$B$271))</f>
        <v>41.5</v>
      </c>
      <c r="H6" s="22">
        <f>IF(Eligibilité_projet!G13="Hors climat Mediterranéen",'(ne pas modifier) BDD_REF'!$C$271,IF(Eligibilité_projet!G13="",0,'(ne pas modifier) BDD_REF'!$B$271))</f>
        <v>41.5</v>
      </c>
      <c r="I6" s="22">
        <f>IF(Eligibilité_projet!H13="Hors climat Mediterranéen",'(ne pas modifier) BDD_REF'!$C$271,IF(Eligibilité_projet!H13="",0,'(ne pas modifier) BDD_REF'!$B$271))</f>
        <v>41.5</v>
      </c>
      <c r="J6" s="22">
        <f>IF(Eligibilité_projet!I13="Hors climat Mediterranéen",'(ne pas modifier) BDD_REF'!$C$271,IF(Eligibilité_projet!I13="",0,'(ne pas modifier) BDD_REF'!$B$271))</f>
        <v>41.5</v>
      </c>
      <c r="K6" s="22">
        <f>IF(Eligibilité_projet!J13="Hors climat Mediterranéen",'(ne pas modifier) BDD_REF'!$C$271,IF(Eligibilité_projet!J13="",0,'(ne pas modifier) BDD_REF'!$B$271))</f>
        <v>41.5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373.5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0.7</v>
      </c>
      <c r="D7" s="22">
        <f>Eligibilité_projet!C15</f>
        <v>0.7</v>
      </c>
      <c r="E7" s="22">
        <f>Eligibilité_projet!D15</f>
        <v>0.7</v>
      </c>
      <c r="F7" s="22">
        <f>Eligibilité_projet!E15</f>
        <v>0.7</v>
      </c>
      <c r="G7" s="22">
        <f>Eligibilité_projet!F15</f>
        <v>0.7</v>
      </c>
      <c r="H7" s="22">
        <f>Eligibilité_projet!G15</f>
        <v>0.7</v>
      </c>
      <c r="I7" s="22">
        <f>Eligibilité_projet!H15</f>
        <v>0.7</v>
      </c>
      <c r="J7" s="22">
        <f>Eligibilité_projet!I15</f>
        <v>0.7</v>
      </c>
      <c r="K7" s="22">
        <f>Eligibilité_projet!J15</f>
        <v>0.7</v>
      </c>
      <c r="L7" s="22">
        <f>Eligibilité_projet!K15</f>
        <v>0</v>
      </c>
      <c r="M7" s="22">
        <f>SUM(C7:L7)</f>
        <v>6.3000000000000007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20</v>
      </c>
      <c r="J8" s="22">
        <f>Eligibilité_projet!I14</f>
        <v>20</v>
      </c>
      <c r="K8" s="22">
        <f>Eligibilité_projet!J14</f>
        <v>20</v>
      </c>
      <c r="L8" s="22">
        <f>Eligibilité_projet!K14</f>
        <v>0</v>
      </c>
      <c r="M8" s="22">
        <f>SUM(C8:L8)</f>
        <v>180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67.503333333333316</v>
      </c>
      <c r="D9" s="21">
        <f>((D6-D5)+('(ne pas modifier) BDD_REF'!$B$275*D7*D8))*Eligibilité_projet!C8*44/12</f>
        <v>61.717333333333308</v>
      </c>
      <c r="E9" s="21">
        <f>((E6-E5)+('(ne pas modifier) BDD_REF'!$B$275*E7*E8))*Eligibilité_projet!D8*44/12</f>
        <v>12.922066666666661</v>
      </c>
      <c r="F9" s="21">
        <f>((F6-F5)+('(ne pas modifier) BDD_REF'!$B$275*F7*F8))*Eligibilité_projet!E8*44/12</f>
        <v>6.1717333333333313</v>
      </c>
      <c r="G9" s="21">
        <f>((G6-G5)+('(ne pas modifier) BDD_REF'!$B$275*G7*G8))*Eligibilité_projet!F8*44/12</f>
        <v>42.044933333333319</v>
      </c>
      <c r="H9" s="21">
        <f>((H6-H5)+('(ne pas modifier) BDD_REF'!$B$275*H7*H8))*Eligibilité_projet!G8*44/12</f>
        <v>21.986799999999988</v>
      </c>
      <c r="I9" s="21">
        <f>((I6-I5)+('(ne pas modifier) BDD_REF'!$B$275*I7*I8))*Eligibilité_projet!H8*44/12</f>
        <v>30.66579999999999</v>
      </c>
      <c r="J9" s="21">
        <f>((J6-J5)+('(ne pas modifier) BDD_REF'!$B$275*J7*J8))*Eligibilité_projet!I8*44/12</f>
        <v>20.636733333333325</v>
      </c>
      <c r="K9" s="21">
        <f>((K6-K5)+('(ne pas modifier) BDD_REF'!$B$275*K7*K8))*Eligibilité_projet!J8*44/12</f>
        <v>59.788666666666643</v>
      </c>
      <c r="L9" s="21">
        <f>((L6-L5)+('(ne pas modifier) BDD_REF'!$B$275*L7*L8))*Eligibilité_projet!K8*44/12</f>
        <v>0</v>
      </c>
      <c r="M9" s="21">
        <f>SUM(C9:L9)</f>
        <v>323.43739999999985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topLeftCell="A2" zoomScale="80" zoomScaleNormal="80" workbookViewId="0">
      <selection activeCell="F12" sqref="F1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-45.414196246180239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615.54418095238088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323.43739999999985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984.39577719856095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-45.414196246180239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553.98976285714286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323.43739999999985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835.09864281760883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Garance LE GUERROUE</cp:lastModifiedBy>
  <dcterms:created xsi:type="dcterms:W3CDTF">2020-09-28T09:31:11Z</dcterms:created>
  <dcterms:modified xsi:type="dcterms:W3CDTF">2023-02-10T11:57:08Z</dcterms:modified>
</cp:coreProperties>
</file>