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SAINT-SAVIN (33) - PETIT Elodie\"/>
    </mc:Choice>
  </mc:AlternateContent>
  <xr:revisionPtr revIDLastSave="0" documentId="13_ncr:1_{2C887D44-EB1A-4C11-B10A-2BD90D717ED6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<sst xmlns="http://schemas.openxmlformats.org/spreadsheetml/2006/main" count="1172" uniqueCount="326">
  <si>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</si>
  <si>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</si>
  <si>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</si>
  <si>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</si>
  <si>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</si>
  <si>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</si>
  <si>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</si>
  <si>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</si>
  <si>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</si>
  <si>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</si>
  <si>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</si>
  <si>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</si>
  <si>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</si>
  <si>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</si>
  <si>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</si>
  <si>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</si>
  <si>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</si>
  <si>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</si>
  <si>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</si>
  <si>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</si>
  <si>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</si>
  <si>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</si>
  <si>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</si>
  <si>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</si>
  <si>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</si>
  <si>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</si>
  <si>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</si>
  <si>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</si>
  <si>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</si>
  <si>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</si>
  <si>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</si>
  <si>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</si>
  <si>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</si>
  <si>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</si>
  <si>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</si>
  <si>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</si>
  <si>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</si>
  <si>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</si>
  <si>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</si>
  <si>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</si>
  <si>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</si>
  <si>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</si>
  <si>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</si>
  <si>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</si>
  <si>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</si>
  <si>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</si>
  <si>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</si>
  <si>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</si>
  <si>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</si>
  <si>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</si>
  <si>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</si>
  <si>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</si>
  <si>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</si>
  <si>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</si>
  <si>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</si>
  <si>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</si>
  <si>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</si>
  <si>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</si>
  <si>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</si>
  <si>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</si>
  <si>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</si>
  <si>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</si>
  <si>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</si>
  <si>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</si>
  <si>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</si>
  <si>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</si>
  <si>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</si>
  <si>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</si>
  <si>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</si>
  <si>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</si>
  <si>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</si>
  <si>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</si>
  <si>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</si>
  <si>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</si>
  <si>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</si>
  <si>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</si>
  <si>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</si>
  <si>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</si>
  <si>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</si>
  <si>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</si>
  <si>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</si>
  <si>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</si>
  <si>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</si>
  <si>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</si>
  <si>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</si>
  <si>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</si>
  <si>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</si>
  <si>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</si>
  <si>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</si>
  <si>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</si>
  <si>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</si>
  <si>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</si>
  <si>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</si>
  <si>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</si>
  <si>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</si>
  <si>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</si>
  <si>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</si>
  <si>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</si>
  <si>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</si>
  <si>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</si>
  <si>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</si>
  <si>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</si>
  <si>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</si>
  <si>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</si>
  <si>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</si>
  <si>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</si>
  <si>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</si>
  <si>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</si>
  <si>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</si>
  <si>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</si>
  <si>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</si>
  <si>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</si>
  <si>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</si>
  <si>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</si>
  <si>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</si>
  <si>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</si>
  <si>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</si>
  <si>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</si>
  <si>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</si>
  <si>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</si>
  <si>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</si>
  <si>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</si>
  <si>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</si>
  <si>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</si>
  <si>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</si>
  <si>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</si>
  <si>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</si>
  <si>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</si>
  <si>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</si>
  <si>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</si>
  <si>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</si>
  <si>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</si>
  <si>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</si>
  <si>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</si>
  <si>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</si>
  <si>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</si>
  <si>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</si>
  <si>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</si>
  <si>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</si>
  <si>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</si>
  <si>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</si>
  <si>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</si>
  <si>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</si>
  <si>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</si>
  <si>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</si>
  <si>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</si>
  <si>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</si>
  <si>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</si>
  <si>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</si>
  <si>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</si>
  <si>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</si>
  <si>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</si>
  <si>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</si>
  <si>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</si>
  <si>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</si>
  <si>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</si>
  <si>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</si>
  <si>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</si>
  <si>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</si>
  <si>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</si>
  <si>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</si>
  <si>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</si>
  <si>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</si>
  <si>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</si>
  <si>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</si>
  <si>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</si>
  <si>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</si>
  <si>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</si>
  <si>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</si>
  <si>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</si>
  <si>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</si>
  <si>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</si>
  <si>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</si>
  <si>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</si>
  <si>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</si>
  <si>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</si>
  <si>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</si>
  <si>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</si>
  <si>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</si>
  <si>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</si>
  <si>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</si>
  <si>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</si>
  <si>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</si>
  <si>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</si>
  <si>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</si>
  <si>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</si>
  <si>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</si>
  <si>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</si>
  <si>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</si>
  <si>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</si>
  <si>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</si>
  <si>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</si>
  <si>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</si>
  <si>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</si>
  <si>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</si>
  <si>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</si>
  <si>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</si>
  <si>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</si>
  <si>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</si>
  <si>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</si>
  <si>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</si>
  <si>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</si>
  <si>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</si>
  <si>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</si>
  <si>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</si>
  <si>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</si>
  <si>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</si>
  <si>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</si>
  <si>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</si>
  <si>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</si>
  <si>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</si>
  <si>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</si>
  <si>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</si>
  <si>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</si>
  <si>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</si>
  <si>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</si>
  <si>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</si>
  <si>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</si>
  <si>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</si>
  <si>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</si>
  <si>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</si>
  <si>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</si>
  <si>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</si>
  <si>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</si>
  <si>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</si>
  <si>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</si>
  <si>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</si>
  <si>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</si>
  <si>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</si>
  <si>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</si>
  <si>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</si>
  <si>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</si>
  <si>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</si>
  <si>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</si>
  <si>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</si>
  <si>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</si>
  <si>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</si>
  <si>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</si>
  <si>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</si>
  <si>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</si>
  <si>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</si>
  <si>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</si>
  <si>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</si>
  <si>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</si>
  <si>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</si>
  <si>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</si>
  <si>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</si>
  <si>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</si>
  <si>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</si>
  <si>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</si>
  <si>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</si>
  <si>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</si>
  <si>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</si>
  <si>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</si>
  <si>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</si>
  <si>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</si>
  <si>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</si>
  <si>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</si>
  <si>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</si>
  <si>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</si>
  <si>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</si>
  <si>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</si>
  <si>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</si>
  <si>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</si>
  <si>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</si>
  <si>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</si>
  <si>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</si>
  <si>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</si>
  <si>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</si>
  <si>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</si>
  <si>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</si>
  <si>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</si>
  <si>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</si>
  <si>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</si>
  <si>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</si>
  <si>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</si>
  <si>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</si>
  <si>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</si>
  <si>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</si>
  <si>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</si>
  <si>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</si>
  <si>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</si>
  <si>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</si>
  <si>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</si>
  <si>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</si>
  <si>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</si>
  <si>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</si>
  <si>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</si>
  <si>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</si>
  <si>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</si>
  <si>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</si>
  <si>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</si>
  <si>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</si>
  <si>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</si>
  <si>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</si>
  <si>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</si>
  <si>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</si>
  <si>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</si>
  <si>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</si>
  <si>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</si>
  <si>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</si>
  <si>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</si>
  <si>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</si>
  <si>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</si>
  <si>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</si>
  <si>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</si>
  <si>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</si>
  <si>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</si>
  <si>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</si>
  <si>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</si>
  <si>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</si>
  <si>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</si>
  <si>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</si>
  <si>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</si>
  <si>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</si>
  <si>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</si>
  <si>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</si>
  <si>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</si>
  <si>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</si>
  <si>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</si>
  <si>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</si>
  <si>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</si>
  <si>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</si>
  <si>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</si>
  <si>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DIVA</t>
  </si>
  <si>
    <t>Peuplier Moncalvo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</si>
</sst>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1.9373665691713906</c:v>
                </c:pt>
                <c:pt idx="2">
                  <c:v>2.5711361029276474</c:v>
                </c:pt>
                <c:pt idx="3">
                  <c:v>3.4130924844037605</c:v>
                </c:pt>
                <c:pt idx="4">
                  <c:v>4.5318900541488478</c:v>
                </c:pt>
                <c:pt idx="5">
                  <c:v>6.0189058678442251</c:v>
                </c:pt>
                <c:pt idx="6">
                  <c:v>7.9957856112784418</c:v>
                </c:pt>
                <c:pt idx="7">
                  <c:v>10.624503165209354</c:v>
                </c:pt>
                <c:pt idx="8">
                  <c:v>14.120773517091676</c:v>
                </c:pt>
                <c:pt idx="9">
                  <c:v>18.771939940937553</c:v>
                </c:pt>
                <c:pt idx="10">
                  <c:v>24.960831994383067</c:v>
                </c:pt>
                <c:pt idx="11">
                  <c:v>33.197592669476073</c:v>
                </c:pt>
                <c:pt idx="12">
                  <c:v>44.162143439180426</c:v>
                </c:pt>
                <c:pt idx="13">
                  <c:v>58.760851738618129</c:v>
                </c:pt>
                <c:pt idx="14">
                  <c:v>78.20216253149863</c:v>
                </c:pt>
                <c:pt idx="15">
                  <c:v>104.09755557933484</c:v>
                </c:pt>
                <c:pt idx="16">
                  <c:v>138.5963286712944</c:v>
                </c:pt>
                <c:pt idx="17">
                  <c:v>184.5655660666678</c:v>
                </c:pt>
                <c:pt idx="18">
                  <c:v>245.83047380384883</c:v>
                </c:pt>
                <c:pt idx="19">
                  <c:v>327.49537452782914</c:v>
                </c:pt>
                <c:pt idx="20">
                  <c:v>436.37248919868779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1.682944059234982</c:v>
                </c:pt>
                <c:pt idx="2">
                  <c:v>2.233201005353219</c:v>
                </c:pt>
                <c:pt idx="3">
                  <c:v>2.9641239438050113</c:v>
                </c:pt>
                <c:pt idx="4">
                  <c:v>3.9352644978557176</c:v>
                </c:pt>
                <c:pt idx="5">
                  <c:v>5.2258759304197442</c:v>
                </c:pt>
                <c:pt idx="6">
                  <c:v>6.9414532510210378</c:v>
                </c:pt>
                <c:pt idx="7">
                  <c:v>9.2224511462572689</c:v>
                </c:pt>
                <c:pt idx="8">
                  <c:v>12.255907009749277</c:v>
                </c:pt>
                <c:pt idx="9">
                  <c:v>16.290939848989208</c:v>
                </c:pt>
                <c:pt idx="10">
                  <c:v>21.659421066640899</c:v>
                </c:pt>
                <c:pt idx="11">
                  <c:v>28.803547535256978</c:v>
                </c:pt>
                <c:pt idx="12">
                  <c:v>38.312627749673261</c:v>
                </c:pt>
                <c:pt idx="13">
                  <c:v>50.972167278566133</c:v>
                </c:pt>
                <c:pt idx="14">
                  <c:v>67.829375941092977</c:v>
                </c:pt>
                <c:pt idx="15">
                  <c:v>90.28060396451248</c:v>
                </c:pt>
                <c:pt idx="16">
                  <c:v>120.18806534413814</c:v>
                </c:pt>
                <c:pt idx="17">
                  <c:v>160.03568091176854</c:v>
                </c:pt>
                <c:pt idx="18">
                  <c:v>213.13718149502725</c:v>
                </c:pt>
                <c:pt idx="19">
                  <c:v>283.91403433422687</c:v>
                </c:pt>
                <c:pt idx="20">
                  <c:v>378.26667001282027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4" zoomScale="90" zoomScaleNormal="90" workbookViewId="0">
      <selection activeCell="E31" sqref="E3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3.46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117</v>
      </c>
      <c r="C9" s="35">
        <v>0.5</v>
      </c>
      <c r="D9" s="36">
        <f t="shared" ref="D9:D18" si="0">C9*$C$5</f>
        <v>1.73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O9" s="25" t="s">
        <v>325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122</v>
      </c>
      <c r="C10" s="35">
        <v>0.5</v>
      </c>
      <c r="D10" s="36">
        <f t="shared" si="0"/>
        <v>1.73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3.46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Soligo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357.3</v>
      </c>
      <c r="C36" s="63">
        <v>1</v>
      </c>
      <c r="D36" s="63">
        <v>357.3</v>
      </c>
      <c r="E36" s="54">
        <v>0.77</v>
      </c>
      <c r="F36" s="54">
        <v>0.21</v>
      </c>
      <c r="G36" s="54"/>
      <c r="H36" s="54"/>
      <c r="I36" s="52">
        <f>IFERROR(B36/A36,"")</f>
        <v>17.865000000000002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Blanc du Poitou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357.3</v>
      </c>
      <c r="C62" s="63">
        <v>1</v>
      </c>
      <c r="D62" s="63">
        <v>357.3</v>
      </c>
      <c r="E62" s="54">
        <v>0.77</v>
      </c>
      <c r="F62" s="54">
        <v>0.21</v>
      </c>
      <c r="G62" s="54"/>
      <c r="H62" s="54"/>
      <c r="I62" s="56">
        <f>IFERROR(B62/A62,"")</f>
        <v>17.865000000000002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22" sqref="B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Soligo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Blanc du Poitou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95.375877628595163</v>
      </c>
      <c r="T3" s="62">
        <f>IF('Données projet'!E9&gt;30,$R$33-$H$33,LOOKUP('Données projet'!$E$9,$A$3:$A$203,R3:R203)-LOOKUP('Données projet'!$E$9,$A$3:$A$203,$H$3:$H$203))</f>
        <v>460.81693364313224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84.324676333003595</v>
      </c>
      <c r="AO3" s="62">
        <f>IF('Données projet'!E10&gt;30,$AM$33-$H$33,LOOKUP('Données projet'!$E$10,$A$3:$A$203,AM3:AM203)-LOOKUP('Données projet'!$E$10,$A$3:$A$203,$H$3:$H$203))</f>
        <v>402.71111445726473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17.865000000000002</v>
      </c>
      <c r="N4" s="14">
        <f>IF('Données projet'!$A$36&gt;35,N3+M4-V3,IF(A4&lt;'Données projet'!$A$36,$K$205^A4,IF(A4='Données projet'!$A$36,'Données projet'!$B$36,N3+M4-V3)))</f>
        <v>1.3416883562911277</v>
      </c>
      <c r="O4" s="14">
        <f>N4*VLOOKUP('Données projet'!$B$9,Paramètres!$A$1:$I$89,3,0)*VLOOKUP('Données projet'!$B$9,Paramètres!$A$1:$I$89,5,0)</f>
        <v>0.75349218089309733</v>
      </c>
      <c r="P4" s="14">
        <f>EXP(-1.0587+0.8836*LN(O4)+0.284)</f>
        <v>0.35887139949239</v>
      </c>
      <c r="Q4" s="22">
        <f t="shared" ref="Q4:Q34" si="2">(O4+P4)*0.475*44/12</f>
        <v>1.9373665691713906</v>
      </c>
      <c r="R4" s="62">
        <f t="shared" si="0"/>
        <v>259.82625545806025</v>
      </c>
      <c r="S4" s="62">
        <f ca="1">AVERAGE(OFFSET($R$3,0,0,'Données projet'!$E$9+1,1))-AVERAGE(OFFSET($H$3,0,0,'Données projet'!$E$9+1,1))</f>
        <v>95.375877628595163</v>
      </c>
      <c r="T4" s="62">
        <f>$T$3</f>
        <v>460.81693364313224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17.865000000000002</v>
      </c>
      <c r="AI4" s="14">
        <f>IF('Données projet'!$A$62&gt;35,AI3+AH4-AQ3,IF(A4&lt;'Données projet'!$A$62,$AF$205^A4,IF(A4='Données projet'!$A$62,'Données projet'!$B$62,AI3+AH4-AQ3)))</f>
        <v>1.3416883562911277</v>
      </c>
      <c r="AJ4" s="14">
        <f>AI4*VLOOKUP('Données projet'!$B$10,Paramètres!$A$1:$I$89,3,0)*VLOOKUP('Données projet'!$B$10,Paramètres!$A$1:$I$89,5,0)</f>
        <v>0.65093352293820361</v>
      </c>
      <c r="AK4" s="14">
        <f>EXP(-1.0587+0.8836*LN(AJ4)+0.284)</f>
        <v>0.31535014743594875</v>
      </c>
      <c r="AL4" s="22">
        <f t="shared" ref="AL4:AL67" si="4">(AJ4+AK4)*0.475*44/12</f>
        <v>1.682944059234982</v>
      </c>
      <c r="AM4" s="62">
        <f t="shared" ref="AM4:AM67" si="5">AL4+(AD4+AE4)*44/12</f>
        <v>259.57183294812381</v>
      </c>
      <c r="AN4" s="62">
        <f ca="1">AVERAGE(OFFSET($AM$3,0,0,'Données projet'!$E$10+1,1))-AVERAGE(OFFSET($H$3,0,0,'Données projet'!$E$10+1,1))</f>
        <v>84.324676333003595</v>
      </c>
      <c r="AO4" s="62">
        <f>$AO$3</f>
        <v>402.71111445726473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17.865000000000002</v>
      </c>
      <c r="N5" s="14">
        <f>IF('Données projet'!$A$36&gt;35,N4+M5-V4,IF(A5&lt;'Données projet'!$A$36,$K$205^A5,IF(A5='Données projet'!$A$36,'Données projet'!$B$36,N4+M5-V4)))</f>
        <v>1.8001276454071879</v>
      </c>
      <c r="O5" s="14">
        <f>N5*VLOOKUP('Données projet'!$B$9,Paramètres!$A$1:$I$89,3,0)*VLOOKUP('Données projet'!$B$9,Paramètres!$A$1:$I$89,5,0)</f>
        <v>1.0109516856606768</v>
      </c>
      <c r="P5" s="14">
        <f t="shared" ref="P5:P68" si="33">EXP(-1.0587+0.8836*LN(O5)+0.284)</f>
        <v>0.46529870836476672</v>
      </c>
      <c r="Q5" s="22">
        <f t="shared" si="2"/>
        <v>2.5711361029276474</v>
      </c>
      <c r="R5" s="62">
        <f t="shared" si="0"/>
        <v>261.6822472140388</v>
      </c>
      <c r="S5" s="62">
        <f ca="1">AVERAGE(OFFSET($R$3,0,0,'Données projet'!$E$9+1,1))-AVERAGE(OFFSET($H$3,0,0,'Données projet'!$E$9+1,1))</f>
        <v>95.375877628595163</v>
      </c>
      <c r="T5" s="62">
        <f t="shared" ref="T5:T68" si="34">$T$3</f>
        <v>460.81693364313224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17.865000000000002</v>
      </c>
      <c r="AI5" s="14">
        <f>IF('Données projet'!$A$62&gt;35,AI4+AH5-AQ4,IF(A5&lt;'Données projet'!$A$62,$AF$205^A5,IF(A5='Données projet'!$A$62,'Données projet'!$B$62,AI4+AH5-AQ4)))</f>
        <v>1.8001276454071879</v>
      </c>
      <c r="AJ5" s="14">
        <f>AI5*VLOOKUP('Données projet'!$B$10,Paramètres!$A$1:$I$89,3,0)*VLOOKUP('Données projet'!$B$10,Paramètres!$A$1:$I$89,5,0)</f>
        <v>0.87334992844575132</v>
      </c>
      <c r="AK5" s="14">
        <f t="shared" ref="AK5:AK68" si="35">EXP(-1.0587+0.8836*LN(AJ5)+0.284)</f>
        <v>0.4088707444843267</v>
      </c>
      <c r="AL5" s="22">
        <f t="shared" si="4"/>
        <v>2.233201005353219</v>
      </c>
      <c r="AM5" s="62">
        <f t="shared" si="5"/>
        <v>261.34431211646438</v>
      </c>
      <c r="AN5" s="62">
        <f ca="1">AVERAGE(OFFSET($AM$3,0,0,'Données projet'!$E$10+1,1))-AVERAGE(OFFSET($H$3,0,0,'Données projet'!$E$10+1,1))</f>
        <v>84.324676333003595</v>
      </c>
      <c r="AO5" s="62">
        <f t="shared" ref="AO5:AO68" si="36">$AO$3</f>
        <v>402.71111445726473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17.865000000000002</v>
      </c>
      <c r="N6" s="14">
        <f>IF('Données projet'!$A$36&gt;35,N5+M6-V5,IF(A6&lt;'Données projet'!$A$36,$K$205^A6,IF(A6='Données projet'!$A$36,'Données projet'!$B$36,N5+M6-V5)))</f>
        <v>2.4152103016805881</v>
      </c>
      <c r="O6" s="14">
        <f>N6*VLOOKUP('Données projet'!$B$9,Paramètres!$A$1:$I$89,3,0)*VLOOKUP('Données projet'!$B$9,Paramètres!$A$1:$I$89,5,0)</f>
        <v>1.3563821054238183</v>
      </c>
      <c r="P6" s="14">
        <f t="shared" si="33"/>
        <v>0.60328822054963249</v>
      </c>
      <c r="Q6" s="22">
        <f t="shared" si="2"/>
        <v>3.4130924844037605</v>
      </c>
      <c r="R6" s="62">
        <f t="shared" si="0"/>
        <v>263.74642581773708</v>
      </c>
      <c r="S6" s="62">
        <f ca="1">AVERAGE(OFFSET($R$3,0,0,'Données projet'!$E$9+1,1))-AVERAGE(OFFSET($H$3,0,0,'Données projet'!$E$9+1,1))</f>
        <v>95.375877628595163</v>
      </c>
      <c r="T6" s="62">
        <f t="shared" si="34"/>
        <v>460.81693364313224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17.865000000000002</v>
      </c>
      <c r="AI6" s="14">
        <f>IF('Données projet'!$A$62&gt;35,AI5+AH6-AQ5,IF(A6&lt;'Données projet'!$A$62,$AF$205^A6,IF(A6='Données projet'!$A$62,'Données projet'!$B$62,AI5+AH6-AQ5)))</f>
        <v>2.4152103016805881</v>
      </c>
      <c r="AJ6" s="14">
        <f>AI6*VLOOKUP('Données projet'!$B$10,Paramètres!$A$1:$I$89,3,0)*VLOOKUP('Données projet'!$B$10,Paramètres!$A$1:$I$89,5,0)</f>
        <v>1.1717634299633541</v>
      </c>
      <c r="AK6" s="14">
        <f t="shared" si="35"/>
        <v>0.53012591576201118</v>
      </c>
      <c r="AL6" s="22">
        <f t="shared" si="4"/>
        <v>2.9641239438050113</v>
      </c>
      <c r="AM6" s="62">
        <f t="shared" si="5"/>
        <v>263.29745727713834</v>
      </c>
      <c r="AN6" s="62">
        <f ca="1">AVERAGE(OFFSET($AM$3,0,0,'Données projet'!$E$10+1,1))-AVERAGE(OFFSET($H$3,0,0,'Données projet'!$E$10+1,1))</f>
        <v>84.324676333003595</v>
      </c>
      <c r="AO6" s="62">
        <f t="shared" si="36"/>
        <v>402.71111445726473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17.865000000000002</v>
      </c>
      <c r="N7" s="14">
        <f>IF('Données projet'!$A$36&gt;35,N6+M7-V6,IF(A7&lt;'Données projet'!$A$36,$K$205^A7,IF(A7='Données projet'!$A$36,'Données projet'!$B$36,N6+M7-V6)))</f>
        <v>3.2404595397592266</v>
      </c>
      <c r="O7" s="14">
        <f>N7*VLOOKUP('Données projet'!$B$9,Paramètres!$A$1:$I$89,3,0)*VLOOKUP('Données projet'!$B$9,Paramètres!$A$1:$I$89,5,0)</f>
        <v>1.8198420775287818</v>
      </c>
      <c r="P7" s="14">
        <f t="shared" si="33"/>
        <v>0.78220005882462362</v>
      </c>
      <c r="Q7" s="22">
        <f t="shared" si="2"/>
        <v>4.5318900541488478</v>
      </c>
      <c r="R7" s="62">
        <f t="shared" si="0"/>
        <v>266.08744560970439</v>
      </c>
      <c r="S7" s="62">
        <f ca="1">AVERAGE(OFFSET($R$3,0,0,'Données projet'!$E$9+1,1))-AVERAGE(OFFSET($H$3,0,0,'Données projet'!$E$9+1,1))</f>
        <v>95.375877628595163</v>
      </c>
      <c r="T7" s="62">
        <f t="shared" si="34"/>
        <v>460.81693364313224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17.865000000000002</v>
      </c>
      <c r="AI7" s="14">
        <f>IF('Données projet'!$A$62&gt;35,AI6+AH7-AQ6,IF(A7&lt;'Données projet'!$A$62,$AF$205^A7,IF(A7='Données projet'!$A$62,'Données projet'!$B$62,AI6+AH7-AQ6)))</f>
        <v>3.2404595397592266</v>
      </c>
      <c r="AJ7" s="14">
        <f>AI7*VLOOKUP('Données projet'!$B$10,Paramètres!$A$1:$I$89,3,0)*VLOOKUP('Données projet'!$B$10,Paramètres!$A$1:$I$89,5,0)</f>
        <v>1.5721413503095865</v>
      </c>
      <c r="AK7" s="14">
        <f t="shared" si="35"/>
        <v>0.68734065802862498</v>
      </c>
      <c r="AL7" s="22">
        <f t="shared" si="4"/>
        <v>3.9352644978557176</v>
      </c>
      <c r="AM7" s="62">
        <f t="shared" si="5"/>
        <v>265.49082005341126</v>
      </c>
      <c r="AN7" s="62">
        <f ca="1">AVERAGE(OFFSET($AM$3,0,0,'Données projet'!$E$10+1,1))-AVERAGE(OFFSET($H$3,0,0,'Données projet'!$E$10+1,1))</f>
        <v>84.324676333003595</v>
      </c>
      <c r="AO7" s="62">
        <f t="shared" si="36"/>
        <v>402.71111445726473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17.865000000000002</v>
      </c>
      <c r="N8" s="14">
        <f>IF('Données projet'!$A$36&gt;35,N7+M8-V7,IF(A8&lt;'Données projet'!$A$36,$K$205^A8,IF(A8='Données projet'!$A$36,'Données projet'!$B$36,N7+M8-V7)))</f>
        <v>4.3476868335274608</v>
      </c>
      <c r="O8" s="14">
        <f>N8*VLOOKUP('Données projet'!$B$9,Paramètres!$A$1:$I$89,3,0)*VLOOKUP('Données projet'!$B$9,Paramètres!$A$1:$I$89,5,0)</f>
        <v>2.441660925709022</v>
      </c>
      <c r="P8" s="14">
        <f t="shared" si="33"/>
        <v>1.0141701945843131</v>
      </c>
      <c r="Q8" s="22">
        <f t="shared" si="2"/>
        <v>6.0189058678442251</v>
      </c>
      <c r="R8" s="62">
        <f t="shared" si="0"/>
        <v>268.79668364562201</v>
      </c>
      <c r="S8" s="62">
        <f ca="1">AVERAGE(OFFSET($R$3,0,0,'Données projet'!$E$9+1,1))-AVERAGE(OFFSET($H$3,0,0,'Données projet'!$E$9+1,1))</f>
        <v>95.375877628595163</v>
      </c>
      <c r="T8" s="62">
        <f t="shared" si="34"/>
        <v>460.81693364313224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17.865000000000002</v>
      </c>
      <c r="AI8" s="14">
        <f>IF('Données projet'!$A$62&gt;35,AI7+AH8-AQ7,IF(A8&lt;'Données projet'!$A$62,$AF$205^A8,IF(A8='Données projet'!$A$62,'Données projet'!$B$62,AI7+AH8-AQ7)))</f>
        <v>4.3476868335274608</v>
      </c>
      <c r="AJ8" s="14">
        <f>AI8*VLOOKUP('Données projet'!$B$10,Paramètres!$A$1:$I$89,3,0)*VLOOKUP('Données projet'!$B$10,Paramètres!$A$1:$I$89,5,0)</f>
        <v>2.109323744154183</v>
      </c>
      <c r="AK8" s="14">
        <f t="shared" si="35"/>
        <v>0.89117918240260852</v>
      </c>
      <c r="AL8" s="22">
        <f t="shared" si="4"/>
        <v>5.2258759304197442</v>
      </c>
      <c r="AM8" s="62">
        <f t="shared" si="5"/>
        <v>268.00365370819753</v>
      </c>
      <c r="AN8" s="62">
        <f ca="1">AVERAGE(OFFSET($AM$3,0,0,'Données projet'!$E$10+1,1))-AVERAGE(OFFSET($H$3,0,0,'Données projet'!$E$10+1,1))</f>
        <v>84.324676333003595</v>
      </c>
      <c r="AO8" s="62">
        <f t="shared" si="36"/>
        <v>402.71111445726473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17.865000000000002</v>
      </c>
      <c r="N9" s="14">
        <f>IF('Données projet'!$A$36&gt;35,N8+M9-V8,IF(A9&lt;'Données projet'!$A$36,$K$205^A9,IF(A9='Données projet'!$A$36,'Données projet'!$B$36,N8+M9-V8)))</f>
        <v>5.8332408013440364</v>
      </c>
      <c r="O9" s="14">
        <f>N9*VLOOKUP('Données projet'!$B$9,Paramètres!$A$1:$I$89,3,0)*VLOOKUP('Données projet'!$B$9,Paramètres!$A$1:$I$89,5,0)</f>
        <v>3.2759480340348111</v>
      </c>
      <c r="P9" s="14">
        <f t="shared" si="33"/>
        <v>1.3149336566513756</v>
      </c>
      <c r="Q9" s="22">
        <f t="shared" si="2"/>
        <v>7.9957856112784418</v>
      </c>
      <c r="R9" s="62">
        <f t="shared" si="0"/>
        <v>271.99578561127845</v>
      </c>
      <c r="S9" s="62">
        <f ca="1">AVERAGE(OFFSET($R$3,0,0,'Données projet'!$E$9+1,1))-AVERAGE(OFFSET($H$3,0,0,'Données projet'!$E$9+1,1))</f>
        <v>95.375877628595163</v>
      </c>
      <c r="T9" s="62">
        <f t="shared" si="34"/>
        <v>460.81693364313224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17.865000000000002</v>
      </c>
      <c r="AI9" s="14">
        <f>IF('Données projet'!$A$62&gt;35,AI8+AH9-AQ8,IF(A9&lt;'Données projet'!$A$62,$AF$205^A9,IF(A9='Données projet'!$A$62,'Données projet'!$B$62,AI8+AH9-AQ8)))</f>
        <v>5.8332408013440364</v>
      </c>
      <c r="AJ9" s="14">
        <f>AI9*VLOOKUP('Données projet'!$B$10,Paramètres!$A$1:$I$89,3,0)*VLOOKUP('Données projet'!$B$10,Paramètres!$A$1:$I$89,5,0)</f>
        <v>2.830055107180073</v>
      </c>
      <c r="AK9" s="14">
        <f t="shared" si="35"/>
        <v>1.1554682905353557</v>
      </c>
      <c r="AL9" s="22">
        <f t="shared" si="4"/>
        <v>6.9414532510210378</v>
      </c>
      <c r="AM9" s="62">
        <f t="shared" si="5"/>
        <v>270.94145325102102</v>
      </c>
      <c r="AN9" s="62">
        <f ca="1">AVERAGE(OFFSET($AM$3,0,0,'Données projet'!$E$10+1,1))-AVERAGE(OFFSET($H$3,0,0,'Données projet'!$E$10+1,1))</f>
        <v>84.324676333003595</v>
      </c>
      <c r="AO9" s="62">
        <f t="shared" si="36"/>
        <v>402.71111445726473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17.865000000000002</v>
      </c>
      <c r="N10" s="14">
        <f>IF('Données projet'!$A$36&gt;35,N9+M10-V9,IF(A10&lt;'Données projet'!$A$36,$K$205^A10,IF(A10='Données projet'!$A$36,'Données projet'!$B$36,N9+M10-V9)))</f>
        <v>7.8263912626056218</v>
      </c>
      <c r="O10" s="14">
        <f>N10*VLOOKUP('Données projet'!$B$9,Paramètres!$A$1:$I$89,3,0)*VLOOKUP('Données projet'!$B$9,Paramètres!$A$1:$I$89,5,0)</f>
        <v>4.3953013330793169</v>
      </c>
      <c r="P10" s="14">
        <f t="shared" si="33"/>
        <v>1.7048918718255759</v>
      </c>
      <c r="Q10" s="22">
        <f t="shared" si="2"/>
        <v>10.624503165209354</v>
      </c>
      <c r="R10" s="62">
        <f t="shared" si="0"/>
        <v>275.8467253874316</v>
      </c>
      <c r="S10" s="62">
        <f ca="1">AVERAGE(OFFSET($R$3,0,0,'Données projet'!$E$9+1,1))-AVERAGE(OFFSET($H$3,0,0,'Données projet'!$E$9+1,1))</f>
        <v>95.375877628595163</v>
      </c>
      <c r="T10" s="62">
        <f t="shared" si="34"/>
        <v>460.81693364313224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17.865000000000002</v>
      </c>
      <c r="AI10" s="14">
        <f>IF('Données projet'!$A$62&gt;35,AI9+AH10-AQ9,IF(A10&lt;'Données projet'!$A$62,$AF$205^A10,IF(A10='Données projet'!$A$62,'Données projet'!$B$62,AI9+AH10-AQ9)))</f>
        <v>7.8263912626056218</v>
      </c>
      <c r="AJ10" s="14">
        <f>AI10*VLOOKUP('Données projet'!$B$10,Paramètres!$A$1:$I$89,3,0)*VLOOKUP('Données projet'!$B$10,Paramètres!$A$1:$I$89,5,0)</f>
        <v>3.7970519849657438</v>
      </c>
      <c r="AK10" s="14">
        <f t="shared" si="35"/>
        <v>1.4981352760432138</v>
      </c>
      <c r="AL10" s="22">
        <f t="shared" si="4"/>
        <v>9.2224511462572689</v>
      </c>
      <c r="AM10" s="62">
        <f t="shared" si="5"/>
        <v>274.44467336847947</v>
      </c>
      <c r="AN10" s="62">
        <f ca="1">AVERAGE(OFFSET($AM$3,0,0,'Données projet'!$E$10+1,1))-AVERAGE(OFFSET($H$3,0,0,'Données projet'!$E$10+1,1))</f>
        <v>84.324676333003595</v>
      </c>
      <c r="AO10" s="62">
        <f t="shared" si="36"/>
        <v>402.71111445726473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17.865000000000002</v>
      </c>
      <c r="N11" s="14">
        <f>IF('Données projet'!$A$36&gt;35,N10+M11-V10,IF(A11&lt;'Données projet'!$A$36,$K$205^A11,IF(A11='Données projet'!$A$36,'Données projet'!$B$36,N10+M11-V10)))</f>
        <v>10.500578028816578</v>
      </c>
      <c r="O11" s="14">
        <f>N11*VLOOKUP('Données projet'!$B$9,Paramètres!$A$1:$I$89,3,0)*VLOOKUP('Données projet'!$B$9,Paramètres!$A$1:$I$89,5,0)</f>
        <v>5.8971246209833899</v>
      </c>
      <c r="P11" s="14">
        <f t="shared" si="33"/>
        <v>2.2104965371553709</v>
      </c>
      <c r="Q11" s="22">
        <f t="shared" si="2"/>
        <v>14.120773517091676</v>
      </c>
      <c r="R11" s="62">
        <f t="shared" si="0"/>
        <v>280.56521796153612</v>
      </c>
      <c r="S11" s="62">
        <f ca="1">AVERAGE(OFFSET($R$3,0,0,'Données projet'!$E$9+1,1))-AVERAGE(OFFSET($H$3,0,0,'Données projet'!$E$9+1,1))</f>
        <v>95.375877628595163</v>
      </c>
      <c r="T11" s="62">
        <f t="shared" si="34"/>
        <v>460.81693364313224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17.865000000000002</v>
      </c>
      <c r="AI11" s="14">
        <f>IF('Données projet'!$A$62&gt;35,AI10+AH11-AQ10,IF(A11&lt;'Données projet'!$A$62,$AF$205^A11,IF(A11='Données projet'!$A$62,'Données projet'!$B$62,AI10+AH11-AQ10)))</f>
        <v>10.500578028816578</v>
      </c>
      <c r="AJ11" s="14">
        <f>AI11*VLOOKUP('Données projet'!$B$10,Paramètres!$A$1:$I$89,3,0)*VLOOKUP('Données projet'!$B$10,Paramètres!$A$1:$I$89,5,0)</f>
        <v>5.0944604364606514</v>
      </c>
      <c r="AK11" s="14">
        <f t="shared" si="35"/>
        <v>1.9424239710508955</v>
      </c>
      <c r="AL11" s="22">
        <f t="shared" si="4"/>
        <v>12.255907009749277</v>
      </c>
      <c r="AM11" s="62">
        <f t="shared" si="5"/>
        <v>278.70035145419371</v>
      </c>
      <c r="AN11" s="62">
        <f ca="1">AVERAGE(OFFSET($AM$3,0,0,'Données projet'!$E$10+1,1))-AVERAGE(OFFSET($H$3,0,0,'Données projet'!$E$10+1,1))</f>
        <v>84.324676333003595</v>
      </c>
      <c r="AO11" s="62">
        <f t="shared" si="36"/>
        <v>402.71111445726473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17.865000000000002</v>
      </c>
      <c r="N12" s="14">
        <f>IF('Données projet'!$A$36&gt;35,N11+M12-V11,IF(A12&lt;'Données projet'!$A$36,$K$205^A12,IF(A12='Données projet'!$A$36,'Données projet'!$B$36,N11+M12-V11)))</f>
        <v>14.088503275589645</v>
      </c>
      <c r="O12" s="14">
        <f>N12*VLOOKUP('Données projet'!$B$9,Paramètres!$A$1:$I$89,3,0)*VLOOKUP('Données projet'!$B$9,Paramètres!$A$1:$I$89,5,0)</f>
        <v>7.912103439571144</v>
      </c>
      <c r="P12" s="14">
        <f t="shared" si="33"/>
        <v>2.8660438949384548</v>
      </c>
      <c r="Q12" s="22">
        <f t="shared" si="2"/>
        <v>18.771939940937553</v>
      </c>
      <c r="R12" s="62">
        <f t="shared" si="0"/>
        <v>286.43860660760424</v>
      </c>
      <c r="S12" s="62">
        <f ca="1">AVERAGE(OFFSET($R$3,0,0,'Données projet'!$E$9+1,1))-AVERAGE(OFFSET($H$3,0,0,'Données projet'!$E$9+1,1))</f>
        <v>95.375877628595163</v>
      </c>
      <c r="T12" s="62">
        <f t="shared" si="34"/>
        <v>460.81693364313224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17.865000000000002</v>
      </c>
      <c r="AI12" s="14">
        <f>IF('Données projet'!$A$62&gt;35,AI11+AH12-AQ11,IF(A12&lt;'Données projet'!$A$62,$AF$205^A12,IF(A12='Données projet'!$A$62,'Données projet'!$B$62,AI11+AH12-AQ11)))</f>
        <v>14.088503275589645</v>
      </c>
      <c r="AJ12" s="14">
        <f>AI12*VLOOKUP('Données projet'!$B$10,Paramètres!$A$1:$I$89,3,0)*VLOOKUP('Données projet'!$B$10,Paramètres!$A$1:$I$89,5,0)</f>
        <v>6.8351782491850717</v>
      </c>
      <c r="AK12" s="14">
        <f t="shared" si="35"/>
        <v>2.5184714248757185</v>
      </c>
      <c r="AL12" s="22">
        <f t="shared" si="4"/>
        <v>16.290939848989208</v>
      </c>
      <c r="AM12" s="62">
        <f t="shared" si="5"/>
        <v>283.95760651565587</v>
      </c>
      <c r="AN12" s="62">
        <f ca="1">AVERAGE(OFFSET($AM$3,0,0,'Données projet'!$E$10+1,1))-AVERAGE(OFFSET($H$3,0,0,'Données projet'!$E$10+1,1))</f>
        <v>84.324676333003595</v>
      </c>
      <c r="AO12" s="62">
        <f t="shared" si="36"/>
        <v>402.71111445726473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17.865000000000002</v>
      </c>
      <c r="N13" s="14">
        <f>IF('Données projet'!$A$36&gt;35,N12+M13-V12,IF(A13&lt;'Données projet'!$A$36,$K$205^A13,IF(A13='Données projet'!$A$36,'Données projet'!$B$36,N12+M13-V12)))</f>
        <v>18.902380802428038</v>
      </c>
      <c r="O13" s="14">
        <f>N13*VLOOKUP('Données projet'!$B$9,Paramètres!$A$1:$I$89,3,0)*VLOOKUP('Données projet'!$B$9,Paramètres!$A$1:$I$89,5,0)</f>
        <v>10.615577058643586</v>
      </c>
      <c r="P13" s="14">
        <f t="shared" si="33"/>
        <v>3.7160011199495631</v>
      </c>
      <c r="Q13" s="22">
        <f t="shared" si="2"/>
        <v>24.960831994383067</v>
      </c>
      <c r="R13" s="62">
        <f t="shared" si="0"/>
        <v>293.84972088327191</v>
      </c>
      <c r="S13" s="62">
        <f ca="1">AVERAGE(OFFSET($R$3,0,0,'Données projet'!$E$9+1,1))-AVERAGE(OFFSET($H$3,0,0,'Données projet'!$E$9+1,1))</f>
        <v>95.375877628595163</v>
      </c>
      <c r="T13" s="62">
        <f t="shared" si="34"/>
        <v>460.81693364313224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17.865000000000002</v>
      </c>
      <c r="AI13" s="14">
        <f>IF('Données projet'!$A$62&gt;35,AI12+AH13-AQ12,IF(A13&lt;'Données projet'!$A$62,$AF$205^A13,IF(A13='Données projet'!$A$62,'Données projet'!$B$62,AI12+AH13-AQ12)))</f>
        <v>18.902380802428038</v>
      </c>
      <c r="AJ13" s="14">
        <f>AI13*VLOOKUP('Données projet'!$B$10,Paramètres!$A$1:$I$89,3,0)*VLOOKUP('Données projet'!$B$10,Paramètres!$A$1:$I$89,5,0)</f>
        <v>9.1706790701059866</v>
      </c>
      <c r="AK13" s="14">
        <f t="shared" si="35"/>
        <v>3.2653521643289793</v>
      </c>
      <c r="AL13" s="22">
        <f t="shared" si="4"/>
        <v>21.659421066640899</v>
      </c>
      <c r="AM13" s="62">
        <f t="shared" si="5"/>
        <v>290.54830995552976</v>
      </c>
      <c r="AN13" s="62">
        <f ca="1">AVERAGE(OFFSET($AM$3,0,0,'Données projet'!$E$10+1,1))-AVERAGE(OFFSET($H$3,0,0,'Données projet'!$E$10+1,1))</f>
        <v>84.324676333003595</v>
      </c>
      <c r="AO13" s="62">
        <f t="shared" si="36"/>
        <v>402.71111445726473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17.865000000000002</v>
      </c>
      <c r="N14" s="14">
        <f>IF('Données projet'!$A$36&gt;35,N13+M14-V13,IF(A14&lt;'Données projet'!$A$36,$K$205^A14,IF(A14='Données projet'!$A$36,'Données projet'!$B$36,N13+M14-V13)))</f>
        <v>25.361104228798645</v>
      </c>
      <c r="O14" s="14">
        <f>N14*VLOOKUP('Données projet'!$B$9,Paramètres!$A$1:$I$89,3,0)*VLOOKUP('Données projet'!$B$9,Paramètres!$A$1:$I$89,5,0)</f>
        <v>14.24279613489332</v>
      </c>
      <c r="P14" s="14">
        <f t="shared" si="33"/>
        <v>4.8180226227005969</v>
      </c>
      <c r="Q14" s="22">
        <f t="shared" si="2"/>
        <v>33.197592669476073</v>
      </c>
      <c r="R14" s="62">
        <f t="shared" si="0"/>
        <v>303.30870378058722</v>
      </c>
      <c r="S14" s="62">
        <f ca="1">AVERAGE(OFFSET($R$3,0,0,'Données projet'!$E$9+1,1))-AVERAGE(OFFSET($H$3,0,0,'Données projet'!$E$9+1,1))</f>
        <v>95.375877628595163</v>
      </c>
      <c r="T14" s="62">
        <f t="shared" si="34"/>
        <v>460.81693364313224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17.865000000000002</v>
      </c>
      <c r="AI14" s="14">
        <f>IF('Données projet'!$A$62&gt;35,AI13+AH14-AQ13,IF(A14&lt;'Données projet'!$A$62,$AF$205^A14,IF(A14='Données projet'!$A$62,'Données projet'!$B$62,AI13+AH14-AQ13)))</f>
        <v>25.361104228798645</v>
      </c>
      <c r="AJ14" s="14">
        <f>AI14*VLOOKUP('Données projet'!$B$10,Paramètres!$A$1:$I$89,3,0)*VLOOKUP('Données projet'!$B$10,Paramètres!$A$1:$I$89,5,0)</f>
        <v>12.304193327643951</v>
      </c>
      <c r="AK14" s="14">
        <f t="shared" si="35"/>
        <v>4.2337287021686683</v>
      </c>
      <c r="AL14" s="22">
        <f t="shared" si="4"/>
        <v>28.803547535256978</v>
      </c>
      <c r="AM14" s="62">
        <f t="shared" si="5"/>
        <v>298.91465864636814</v>
      </c>
      <c r="AN14" s="62">
        <f ca="1">AVERAGE(OFFSET($AM$3,0,0,'Données projet'!$E$10+1,1))-AVERAGE(OFFSET($H$3,0,0,'Données projet'!$E$10+1,1))</f>
        <v>84.324676333003595</v>
      </c>
      <c r="AO14" s="62">
        <f t="shared" si="36"/>
        <v>402.71111445726473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17.865000000000002</v>
      </c>
      <c r="N15" s="14">
        <f>IF('Données projet'!$A$36&gt;35,N14+M15-V14,IF(A15&lt;'Données projet'!$A$36,$K$205^A15,IF(A15='Données projet'!$A$36,'Données projet'!$B$36,N14+M15-V14)))</f>
        <v>34.026698246464818</v>
      </c>
      <c r="O15" s="14">
        <f>N15*VLOOKUP('Données projet'!$B$9,Paramètres!$A$1:$I$89,3,0)*VLOOKUP('Données projet'!$B$9,Paramètres!$A$1:$I$89,5,0)</f>
        <v>19.109393735214642</v>
      </c>
      <c r="P15" s="14">
        <f t="shared" si="33"/>
        <v>6.2468608710133555</v>
      </c>
      <c r="Q15" s="22">
        <f t="shared" si="2"/>
        <v>44.162143439180426</v>
      </c>
      <c r="R15" s="62">
        <f t="shared" si="0"/>
        <v>315.49547677251371</v>
      </c>
      <c r="S15" s="62">
        <f ca="1">AVERAGE(OFFSET($R$3,0,0,'Données projet'!$E$9+1,1))-AVERAGE(OFFSET($H$3,0,0,'Données projet'!$E$9+1,1))</f>
        <v>95.375877628595163</v>
      </c>
      <c r="T15" s="62">
        <f t="shared" si="34"/>
        <v>460.81693364313224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17.865000000000002</v>
      </c>
      <c r="AI15" s="14">
        <f>IF('Données projet'!$A$62&gt;35,AI14+AH15-AQ14,IF(A15&lt;'Données projet'!$A$62,$AF$205^A15,IF(A15='Données projet'!$A$62,'Données projet'!$B$62,AI14+AH15-AQ14)))</f>
        <v>34.026698246464818</v>
      </c>
      <c r="AJ15" s="14">
        <f>AI15*VLOOKUP('Données projet'!$B$10,Paramètres!$A$1:$I$89,3,0)*VLOOKUP('Données projet'!$B$10,Paramètres!$A$1:$I$89,5,0)</f>
        <v>16.50839292125487</v>
      </c>
      <c r="AK15" s="14">
        <f t="shared" si="35"/>
        <v>5.4892880833422186</v>
      </c>
      <c r="AL15" s="22">
        <f t="shared" si="4"/>
        <v>38.312627749673261</v>
      </c>
      <c r="AM15" s="62">
        <f t="shared" si="5"/>
        <v>309.64596108300657</v>
      </c>
      <c r="AN15" s="62">
        <f ca="1">AVERAGE(OFFSET($AM$3,0,0,'Données projet'!$E$10+1,1))-AVERAGE(OFFSET($H$3,0,0,'Données projet'!$E$10+1,1))</f>
        <v>84.324676333003595</v>
      </c>
      <c r="AO15" s="62">
        <f t="shared" si="36"/>
        <v>402.71111445726473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17.865000000000002</v>
      </c>
      <c r="N16" s="14">
        <f>IF('Données projet'!$A$36&gt;35,N15+M16-V15,IF(A16&lt;'Données projet'!$A$36,$K$205^A16,IF(A16='Données projet'!$A$36,'Données projet'!$B$36,N15+M16-V15)))</f>
        <v>45.653224840313577</v>
      </c>
      <c r="O16" s="14">
        <f>N16*VLOOKUP('Données projet'!$B$9,Paramètres!$A$1:$I$89,3,0)*VLOOKUP('Données projet'!$B$9,Paramètres!$A$1:$I$89,5,0)</f>
        <v>25.638851070320104</v>
      </c>
      <c r="P16" s="14">
        <f t="shared" si="33"/>
        <v>8.0994370092692574</v>
      </c>
      <c r="Q16" s="22">
        <f t="shared" si="2"/>
        <v>58.760851738618129</v>
      </c>
      <c r="R16" s="62">
        <f t="shared" si="0"/>
        <v>331.3164072941737</v>
      </c>
      <c r="S16" s="62">
        <f ca="1">AVERAGE(OFFSET($R$3,0,0,'Données projet'!$E$9+1,1))-AVERAGE(OFFSET($H$3,0,0,'Données projet'!$E$9+1,1))</f>
        <v>95.375877628595163</v>
      </c>
      <c r="T16" s="62">
        <f t="shared" si="34"/>
        <v>460.81693364313224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17.865000000000002</v>
      </c>
      <c r="AI16" s="14">
        <f>IF('Données projet'!$A$62&gt;35,AI15+AH16-AQ15,IF(A16&lt;'Données projet'!$A$62,$AF$205^A16,IF(A16='Données projet'!$A$62,'Données projet'!$B$62,AI15+AH16-AQ15)))</f>
        <v>45.653224840313577</v>
      </c>
      <c r="AJ16" s="14">
        <f>AI16*VLOOKUP('Données projet'!$B$10,Paramètres!$A$1:$I$89,3,0)*VLOOKUP('Données projet'!$B$10,Paramètres!$A$1:$I$89,5,0)</f>
        <v>22.149118563526535</v>
      </c>
      <c r="AK16" s="14">
        <f t="shared" si="35"/>
        <v>7.1171975772769898</v>
      </c>
      <c r="AL16" s="22">
        <f t="shared" si="4"/>
        <v>50.972167278566133</v>
      </c>
      <c r="AM16" s="62">
        <f t="shared" si="5"/>
        <v>323.52772283412168</v>
      </c>
      <c r="AN16" s="62">
        <f ca="1">AVERAGE(OFFSET($AM$3,0,0,'Données projet'!$E$10+1,1))-AVERAGE(OFFSET($H$3,0,0,'Données projet'!$E$10+1,1))</f>
        <v>84.324676333003595</v>
      </c>
      <c r="AO16" s="62">
        <f t="shared" si="36"/>
        <v>402.71111445726473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17.865000000000002</v>
      </c>
      <c r="N17" s="14">
        <f>IF('Données projet'!$A$36&gt;35,N16+M17-V16,IF(A17&lt;'Données projet'!$A$36,$K$205^A17,IF(A17='Données projet'!$A$36,'Données projet'!$B$36,N16+M17-V16)))</f>
        <v>61.252400195389598</v>
      </c>
      <c r="O17" s="14">
        <f>N17*VLOOKUP('Données projet'!$B$9,Paramètres!$A$1:$I$89,3,0)*VLOOKUP('Données projet'!$B$9,Paramètres!$A$1:$I$89,5,0)</f>
        <v>34.399347949730796</v>
      </c>
      <c r="P17" s="14">
        <f t="shared" si="33"/>
        <v>10.50141522624928</v>
      </c>
      <c r="Q17" s="22">
        <f t="shared" si="2"/>
        <v>78.20216253149863</v>
      </c>
      <c r="R17" s="62">
        <f t="shared" si="0"/>
        <v>351.9799403092764</v>
      </c>
      <c r="S17" s="62">
        <f ca="1">AVERAGE(OFFSET($R$3,0,0,'Données projet'!$E$9+1,1))-AVERAGE(OFFSET($H$3,0,0,'Données projet'!$E$9+1,1))</f>
        <v>95.375877628595163</v>
      </c>
      <c r="T17" s="62">
        <f t="shared" si="34"/>
        <v>460.81693364313224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17.865000000000002</v>
      </c>
      <c r="AI17" s="14">
        <f>IF('Données projet'!$A$62&gt;35,AI16+AH17-AQ16,IF(A17&lt;'Données projet'!$A$62,$AF$205^A17,IF(A17='Données projet'!$A$62,'Données projet'!$B$62,AI16+AH17-AQ16)))</f>
        <v>61.252400195389598</v>
      </c>
      <c r="AJ17" s="14">
        <f>AI17*VLOOKUP('Données projet'!$B$10,Paramètres!$A$1:$I$89,3,0)*VLOOKUP('Données projet'!$B$10,Paramètres!$A$1:$I$89,5,0)</f>
        <v>29.717214478795217</v>
      </c>
      <c r="AK17" s="14">
        <f t="shared" si="35"/>
        <v>9.22788175532515</v>
      </c>
      <c r="AL17" s="22">
        <f t="shared" si="4"/>
        <v>67.829375941092977</v>
      </c>
      <c r="AM17" s="62">
        <f t="shared" si="5"/>
        <v>341.60715371887073</v>
      </c>
      <c r="AN17" s="62">
        <f ca="1">AVERAGE(OFFSET($AM$3,0,0,'Données projet'!$E$10+1,1))-AVERAGE(OFFSET($H$3,0,0,'Données projet'!$E$10+1,1))</f>
        <v>84.324676333003595</v>
      </c>
      <c r="AO17" s="62">
        <f t="shared" si="36"/>
        <v>402.71111445726473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17.865000000000002</v>
      </c>
      <c r="N18" s="14">
        <f>IF('Données projet'!$A$36&gt;35,N17+M18-V17,IF(A18&lt;'Données projet'!$A$36,$K$205^A18,IF(A18='Données projet'!$A$36,'Données projet'!$B$36,N17+M18-V17)))</f>
        <v>82.181632137038633</v>
      </c>
      <c r="O18" s="14">
        <f>N18*VLOOKUP('Données projet'!$B$9,Paramètres!$A$1:$I$89,3,0)*VLOOKUP('Données projet'!$B$9,Paramètres!$A$1:$I$89,5,0)</f>
        <v>46.153204608160898</v>
      </c>
      <c r="P18" s="14">
        <f t="shared" si="33"/>
        <v>13.615726824950015</v>
      </c>
      <c r="Q18" s="22">
        <f t="shared" si="2"/>
        <v>104.09755557933484</v>
      </c>
      <c r="R18" s="62">
        <f t="shared" si="0"/>
        <v>379.09755557933482</v>
      </c>
      <c r="S18" s="62">
        <f ca="1">AVERAGE(OFFSET($R$3,0,0,'Données projet'!$E$9+1,1))-AVERAGE(OFFSET($H$3,0,0,'Données projet'!$E$9+1,1))</f>
        <v>95.375877628595163</v>
      </c>
      <c r="T18" s="62">
        <f t="shared" si="34"/>
        <v>460.81693364313224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17.865000000000002</v>
      </c>
      <c r="AI18" s="14">
        <f>IF('Données projet'!$A$62&gt;35,AI17+AH18-AQ17,IF(A18&lt;'Données projet'!$A$62,$AF$205^A18,IF(A18='Données projet'!$A$62,'Données projet'!$B$62,AI17+AH18-AQ17)))</f>
        <v>82.181632137038633</v>
      </c>
      <c r="AJ18" s="14">
        <f>AI18*VLOOKUP('Données projet'!$B$10,Paramètres!$A$1:$I$89,3,0)*VLOOKUP('Données projet'!$B$10,Paramètres!$A$1:$I$89,5,0)</f>
        <v>39.87124064760566</v>
      </c>
      <c r="AK18" s="14">
        <f t="shared" si="35"/>
        <v>11.964512824841696</v>
      </c>
      <c r="AL18" s="22">
        <f t="shared" si="4"/>
        <v>90.28060396451248</v>
      </c>
      <c r="AM18" s="62">
        <f t="shared" si="5"/>
        <v>365.28060396451247</v>
      </c>
      <c r="AN18" s="62">
        <f ca="1">AVERAGE(OFFSET($AM$3,0,0,'Données projet'!$E$10+1,1))-AVERAGE(OFFSET($H$3,0,0,'Données projet'!$E$10+1,1))</f>
        <v>84.324676333003595</v>
      </c>
      <c r="AO18" s="62">
        <f t="shared" si="36"/>
        <v>402.71111445726473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17.865000000000002</v>
      </c>
      <c r="N19" s="14">
        <f>IF('Données projet'!$A$36&gt;35,N18+M19-V18,IF(A19&lt;'Données projet'!$A$36,$K$205^A19,IF(A19='Données projet'!$A$36,'Données projet'!$B$36,N18+M19-V18)))</f>
        <v>110.26213893926545</v>
      </c>
      <c r="O19" s="14">
        <f>N19*VLOOKUP('Données projet'!$B$9,Paramètres!$A$1:$I$89,3,0)*VLOOKUP('Données projet'!$B$9,Paramètres!$A$1:$I$89,5,0)</f>
        <v>61.923217228291485</v>
      </c>
      <c r="P19" s="14">
        <f t="shared" si="33"/>
        <v>17.653622200202921</v>
      </c>
      <c r="Q19" s="22">
        <f t="shared" si="2"/>
        <v>138.5963286712944</v>
      </c>
      <c r="R19" s="62">
        <f t="shared" si="0"/>
        <v>414.81855089351666</v>
      </c>
      <c r="S19" s="62">
        <f ca="1">AVERAGE(OFFSET($R$3,0,0,'Données projet'!$E$9+1,1))-AVERAGE(OFFSET($H$3,0,0,'Données projet'!$E$9+1,1))</f>
        <v>95.375877628595163</v>
      </c>
      <c r="T19" s="62">
        <f t="shared" si="34"/>
        <v>460.81693364313224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17.865000000000002</v>
      </c>
      <c r="AI19" s="14">
        <f>IF('Données projet'!$A$62&gt;35,AI18+AH19-AQ18,IF(A19&lt;'Données projet'!$A$62,$AF$205^A19,IF(A19='Données projet'!$A$62,'Données projet'!$B$62,AI18+AH19-AQ18)))</f>
        <v>110.26213893926545</v>
      </c>
      <c r="AJ19" s="14">
        <f>AI19*VLOOKUP('Données projet'!$B$10,Paramètres!$A$1:$I$89,3,0)*VLOOKUP('Données projet'!$B$10,Paramètres!$A$1:$I$89,5,0)</f>
        <v>53.494779327774033</v>
      </c>
      <c r="AK19" s="14">
        <f t="shared" si="35"/>
        <v>15.512722305223939</v>
      </c>
      <c r="AL19" s="22">
        <f t="shared" si="4"/>
        <v>120.18806534413814</v>
      </c>
      <c r="AM19" s="62">
        <f t="shared" si="5"/>
        <v>396.41028756636035</v>
      </c>
      <c r="AN19" s="62">
        <f ca="1">AVERAGE(OFFSET($AM$3,0,0,'Données projet'!$E$10+1,1))-AVERAGE(OFFSET($H$3,0,0,'Données projet'!$E$10+1,1))</f>
        <v>84.324676333003595</v>
      </c>
      <c r="AO19" s="62">
        <f t="shared" si="36"/>
        <v>402.71111445726473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17.865000000000002</v>
      </c>
      <c r="N20" s="14">
        <f>IF('Données projet'!$A$36&gt;35,N19+M20-V19,IF(A20&lt;'Données projet'!$A$36,$K$205^A20,IF(A20='Données projet'!$A$36,'Données projet'!$B$36,N19+M20-V19)))</f>
        <v>147.93742795456703</v>
      </c>
      <c r="O20" s="14">
        <f>N20*VLOOKUP('Données projet'!$B$9,Paramètres!$A$1:$I$89,3,0)*VLOOKUP('Données projet'!$B$9,Paramètres!$A$1:$I$89,5,0)</f>
        <v>83.081659539284843</v>
      </c>
      <c r="P20" s="14">
        <f t="shared" si="33"/>
        <v>22.889000403299551</v>
      </c>
      <c r="Q20" s="22">
        <f t="shared" si="2"/>
        <v>184.5655660666678</v>
      </c>
      <c r="R20" s="62">
        <f t="shared" si="0"/>
        <v>462.01001051111223</v>
      </c>
      <c r="S20" s="62">
        <f ca="1">AVERAGE(OFFSET($R$3,0,0,'Données projet'!$E$9+1,1))-AVERAGE(OFFSET($H$3,0,0,'Données projet'!$E$9+1,1))</f>
        <v>95.375877628595163</v>
      </c>
      <c r="T20" s="62">
        <f t="shared" si="34"/>
        <v>460.81693364313224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17.865000000000002</v>
      </c>
      <c r="AI20" s="14">
        <f>IF('Données projet'!$A$62&gt;35,AI19+AH20-AQ19,IF(A20&lt;'Données projet'!$A$62,$AF$205^A20,IF(A20='Données projet'!$A$62,'Données projet'!$B$62,AI19+AH20-AQ19)))</f>
        <v>147.93742795456703</v>
      </c>
      <c r="AJ20" s="14">
        <f>AI20*VLOOKUP('Données projet'!$B$10,Paramètres!$A$1:$I$89,3,0)*VLOOKUP('Données projet'!$B$10,Paramètres!$A$1:$I$89,5,0)</f>
        <v>71.77332254643774</v>
      </c>
      <c r="AK20" s="14">
        <f t="shared" si="35"/>
        <v>20.113192809601614</v>
      </c>
      <c r="AL20" s="22">
        <f t="shared" si="4"/>
        <v>160.03568091176854</v>
      </c>
      <c r="AM20" s="62">
        <f t="shared" si="5"/>
        <v>437.48012535621297</v>
      </c>
      <c r="AN20" s="62">
        <f ca="1">AVERAGE(OFFSET($AM$3,0,0,'Données projet'!$E$10+1,1))-AVERAGE(OFFSET($H$3,0,0,'Données projet'!$E$10+1,1))</f>
        <v>84.324676333003595</v>
      </c>
      <c r="AO20" s="62">
        <f t="shared" si="36"/>
        <v>402.71111445726473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17.865000000000002</v>
      </c>
      <c r="N21" s="14">
        <f>IF('Données projet'!$A$36&gt;35,N20+M21-V20,IF(A21&lt;'Données projet'!$A$36,$K$205^A21,IF(A21='Données projet'!$A$36,'Données projet'!$B$36,N20+M21-V20)))</f>
        <v>198.48592454630014</v>
      </c>
      <c r="O21" s="14">
        <f>N21*VLOOKUP('Données projet'!$B$9,Paramètres!$A$1:$I$89,3,0)*VLOOKUP('Données projet'!$B$9,Paramètres!$A$1:$I$89,5,0)</f>
        <v>111.46969522520216</v>
      </c>
      <c r="P21" s="14">
        <f t="shared" si="33"/>
        <v>29.676988298538806</v>
      </c>
      <c r="Q21" s="22">
        <f t="shared" si="2"/>
        <v>245.83047380384883</v>
      </c>
      <c r="R21" s="62">
        <f t="shared" si="0"/>
        <v>524.49714047051555</v>
      </c>
      <c r="S21" s="62">
        <f ca="1">AVERAGE(OFFSET($R$3,0,0,'Données projet'!$E$9+1,1))-AVERAGE(OFFSET($H$3,0,0,'Données projet'!$E$9+1,1))</f>
        <v>95.375877628595163</v>
      </c>
      <c r="T21" s="62">
        <f t="shared" si="34"/>
        <v>460.81693364313224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17.865000000000002</v>
      </c>
      <c r="AI21" s="14">
        <f>IF('Données projet'!$A$62&gt;35,AI20+AH21-AQ20,IF(A21&lt;'Données projet'!$A$62,$AF$205^A21,IF(A21='Données projet'!$A$62,'Données projet'!$B$62,AI20+AH21-AQ20)))</f>
        <v>198.48592454630014</v>
      </c>
      <c r="AJ21" s="14">
        <f>AI21*VLOOKUP('Données projet'!$B$10,Paramètres!$A$1:$I$89,3,0)*VLOOKUP('Données projet'!$B$10,Paramètres!$A$1:$I$89,5,0)</f>
        <v>96.297431152882979</v>
      </c>
      <c r="AK21" s="14">
        <f t="shared" si="35"/>
        <v>26.077984059572852</v>
      </c>
      <c r="AL21" s="22">
        <f t="shared" si="4"/>
        <v>213.13718149502725</v>
      </c>
      <c r="AM21" s="62">
        <f t="shared" si="5"/>
        <v>491.80384816169396</v>
      </c>
      <c r="AN21" s="62">
        <f ca="1">AVERAGE(OFFSET($AM$3,0,0,'Données projet'!$E$10+1,1))-AVERAGE(OFFSET($H$3,0,0,'Données projet'!$E$10+1,1))</f>
        <v>84.324676333003595</v>
      </c>
      <c r="AO21" s="62">
        <f t="shared" si="36"/>
        <v>402.71111445726473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17.865000000000002</v>
      </c>
      <c r="N22" s="14">
        <f>IF('Données projet'!$A$36&gt;35,N21+M22-V21,IF(A22&lt;'Données projet'!$A$36,$K$205^A22,IF(A22='Données projet'!$A$36,'Données projet'!$B$36,N21+M22-V21)))</f>
        <v>266.30625385145026</v>
      </c>
      <c r="O22" s="14">
        <f>N22*VLOOKUP('Données projet'!$B$9,Paramètres!$A$1:$I$89,3,0)*VLOOKUP('Données projet'!$B$9,Paramètres!$A$1:$I$89,5,0)</f>
        <v>149.55759216297446</v>
      </c>
      <c r="P22" s="14">
        <f t="shared" si="33"/>
        <v>38.478029575492052</v>
      </c>
      <c r="Q22" s="22">
        <f t="shared" si="2"/>
        <v>327.49537452782914</v>
      </c>
      <c r="R22" s="62">
        <f t="shared" si="0"/>
        <v>607.384263416718</v>
      </c>
      <c r="S22" s="62">
        <f ca="1">AVERAGE(OFFSET($R$3,0,0,'Données projet'!$E$9+1,1))-AVERAGE(OFFSET($H$3,0,0,'Données projet'!$E$9+1,1))</f>
        <v>95.375877628595163</v>
      </c>
      <c r="T22" s="62">
        <f t="shared" si="34"/>
        <v>460.81693364313224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17.865000000000002</v>
      </c>
      <c r="AI22" s="14">
        <f>IF('Données projet'!$A$62&gt;35,AI21+AH22-AQ21,IF(A22&lt;'Données projet'!$A$62,$AF$205^A22,IF(A22='Données projet'!$A$62,'Données projet'!$B$62,AI21+AH22-AQ21)))</f>
        <v>266.30625385145026</v>
      </c>
      <c r="AJ22" s="14">
        <f>AI22*VLOOKUP('Données projet'!$B$10,Paramètres!$A$1:$I$89,3,0)*VLOOKUP('Données projet'!$B$10,Paramètres!$A$1:$I$89,5,0)</f>
        <v>129.20114211856961</v>
      </c>
      <c r="AK22" s="14">
        <f t="shared" si="35"/>
        <v>33.811700561369264</v>
      </c>
      <c r="AL22" s="22">
        <f t="shared" si="4"/>
        <v>283.91403433422687</v>
      </c>
      <c r="AM22" s="62">
        <f t="shared" si="5"/>
        <v>563.80292322311573</v>
      </c>
      <c r="AN22" s="62">
        <f ca="1">AVERAGE(OFFSET($AM$3,0,0,'Données projet'!$E$10+1,1))-AVERAGE(OFFSET($H$3,0,0,'Données projet'!$E$10+1,1))</f>
        <v>84.324676333003595</v>
      </c>
      <c r="AO22" s="62">
        <f t="shared" si="36"/>
        <v>402.71111445726473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357.3</v>
      </c>
      <c r="L23" s="13">
        <f>VLOOKUP(A23,'Données projet'!$A$35:$I$55,9,0)</f>
        <v>17.865000000000002</v>
      </c>
      <c r="M23" s="13">
        <f t="array" ref="M23">INDEX(L:L,MIN(IF(ISNUMBER(L23:L219),ROW(L23:L219),"")))</f>
        <v>17.865000000000002</v>
      </c>
      <c r="N23" s="14">
        <f>IF('Données projet'!$A$36&gt;35,N22+M23-V22,IF(A23&lt;'Données projet'!$A$36,$K$205^A23,IF(A23='Données projet'!$A$36,'Données projet'!$B$36,N22+M23-V22)))</f>
        <v>357.3</v>
      </c>
      <c r="O23" s="14">
        <f>N23*VLOOKUP('Données projet'!$B$9,Paramètres!$A$1:$I$89,3,0)*VLOOKUP('Données projet'!$B$9,Paramètres!$A$1:$I$89,5,0)</f>
        <v>200.65967999999998</v>
      </c>
      <c r="P23" s="14">
        <f t="shared" si="33"/>
        <v>49.889117626040878</v>
      </c>
      <c r="Q23" s="22">
        <f t="shared" si="2"/>
        <v>436.37248919868779</v>
      </c>
      <c r="R23" s="62">
        <f t="shared" si="0"/>
        <v>717.48360030979893</v>
      </c>
      <c r="S23" s="62">
        <f ca="1">AVERAGE(OFFSET($R$3,0,0,'Données projet'!$E$9+1,1))-AVERAGE(OFFSET($H$3,0,0,'Données projet'!$E$9+1,1))</f>
        <v>95.375877628595163</v>
      </c>
      <c r="T23" s="62">
        <f t="shared" si="34"/>
        <v>460.81693364313224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357.3</v>
      </c>
      <c r="W23" s="17">
        <f>IF(ISNA(VLOOKUP(A23,'Données projet'!$A$35:$I$55,5,0)),0%,VLOOKUP(A23,'Données projet'!$A$35:$I$55,5,0)*VLOOKUP('Données projet'!$B$9,Paramètres!$A$1:$I$89,7,0))</f>
        <v>0.46199999999999997</v>
      </c>
      <c r="X23" s="78">
        <f>IF(ISNA(VLOOKUP(A23,'Données projet'!$A$35:$I$55,6,0)),0%,VLOOKUP(A23,'Données projet'!$A$35:$I$55,6,0)*VLOOKUP('Données projet'!$B$9,Paramètres!$A$1:$I$89,7,0))</f>
        <v>0.126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102.48237966423086</v>
      </c>
      <c r="AA23" s="23">
        <f>EXP(-LN(2)/25)*AA22+(1-EXP(-LN(2)/25))/(LN(2)/25)*Calculateur!V23*Calculateur!X23*VLOOKUP('Données projet'!$B$9,Paramètres!$A$1:$I$89,3,0)*0.475*44/12</f>
        <v>27.839691132721295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130.32207079695215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357.3</v>
      </c>
      <c r="AG23" s="13">
        <f>VLOOKUP(A23,'Données projet'!$A$61:$I$81,9,0)</f>
        <v>17.865000000000002</v>
      </c>
      <c r="AH23" s="13">
        <f t="array" ref="AH23">INDEX(AG:AG,MIN(IF(ISNUMBER(AG23:AG219),ROW(AG23:AG219),"")))</f>
        <v>17.865000000000002</v>
      </c>
      <c r="AI23" s="14">
        <f>IF('Données projet'!$A$62&gt;35,AI22+AH23-AQ22,IF(A23&lt;'Données projet'!$A$62,$AF$205^A23,IF(A23='Données projet'!$A$62,'Données projet'!$B$62,AI22+AH23-AQ22)))</f>
        <v>357.3</v>
      </c>
      <c r="AJ23" s="14">
        <f>AI23*VLOOKUP('Données projet'!$B$10,Paramètres!$A$1:$I$89,3,0)*VLOOKUP('Données projet'!$B$10,Paramètres!$A$1:$I$89,5,0)</f>
        <v>173.347668</v>
      </c>
      <c r="AK23" s="14">
        <f t="shared" si="35"/>
        <v>43.838936792049921</v>
      </c>
      <c r="AL23" s="22">
        <f t="shared" si="4"/>
        <v>378.26667001282027</v>
      </c>
      <c r="AM23" s="62">
        <f t="shared" si="5"/>
        <v>659.37778112393141</v>
      </c>
      <c r="AN23" s="62">
        <f ca="1">AVERAGE(OFFSET($AM$3,0,0,'Données projet'!$E$10+1,1))-AVERAGE(OFFSET($H$3,0,0,'Données projet'!$E$10+1,1))</f>
        <v>84.324676333003595</v>
      </c>
      <c r="AO23" s="62">
        <f t="shared" si="36"/>
        <v>402.71111445726473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357.3</v>
      </c>
      <c r="AR23" s="17">
        <f>IF(ISNA(VLOOKUP(A23,'Données projet'!$A$61:$I$81,5,0)),0%,VLOOKUP(A23,'Données projet'!$A$61:$I$81,5,0)*VLOOKUP('Données projet'!$B$10,Paramètres!$A$1:$I$89,7,0))</f>
        <v>0.46199999999999997</v>
      </c>
      <c r="AS23" s="17">
        <f>IF(ISNA(VLOOKUP(A23,'Données projet'!$A$61:$I$81,6,0)),0%,VLOOKUP(A23,'Données projet'!$A$61:$I$81,6,0)*VLOOKUP('Données projet'!$B$10,Paramètres!$A$1:$I$89,7,0))</f>
        <v>0.126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88.533389098821672</v>
      </c>
      <c r="AV23" s="23">
        <f>EXP(-LN(2)/25)*AV22+(1-EXP(-LN(2)/25))/(LN(2)/25)*Calculateur!AQ23*Calculateur!AS23*VLOOKUP('Données projet'!$B$10,Paramètres!$A$1:$I$89,3,0)*0.475*44/12</f>
        <v>24.050399839656453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112.58378893847812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95.375877628595163</v>
      </c>
      <c r="T24" s="62">
        <f t="shared" si="34"/>
        <v>460.81693364313224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100.47276270709473</v>
      </c>
      <c r="AA24" s="23">
        <f>EXP(-LN(2)/25)*AA23+(1-EXP(-LN(2)/25))/(LN(2)/25)*Calculateur!V24*Calculateur!X24*VLOOKUP('Données projet'!$B$9,Paramètres!$A$1:$I$89,3,0)*0.475*44/12</f>
        <v>27.078413314671302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127.55117602176603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84.324676333003595</v>
      </c>
      <c r="AO24" s="62">
        <f t="shared" si="36"/>
        <v>402.71111445726473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86.797303338629064</v>
      </c>
      <c r="AV24" s="23">
        <f>EXP(-LN(2)/25)*AV23+(1-EXP(-LN(2)/25))/(LN(2)/25)*Calculateur!AQ24*Calculateur!AS24*VLOOKUP('Données projet'!$B$10,Paramètres!$A$1:$I$89,3,0)*0.475*44/12</f>
        <v>23.392740391285489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110.19004372991455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95.375877628595163</v>
      </c>
      <c r="T25" s="62">
        <f t="shared" si="34"/>
        <v>460.81693364313224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98.502553112742731</v>
      </c>
      <c r="AA25" s="23">
        <f>EXP(-LN(2)/25)*AA24+(1-EXP(-LN(2)/25))/(LN(2)/25)*Calculateur!V25*Calculateur!X25*VLOOKUP('Données projet'!$B$9,Paramètres!$A$1:$I$89,3,0)*0.475*44/12</f>
        <v>26.337952678589748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124.84050579133248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84.324676333003595</v>
      </c>
      <c r="AO25" s="62">
        <f t="shared" si="36"/>
        <v>402.71111445726473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85.095261161286089</v>
      </c>
      <c r="AV25" s="23">
        <f>EXP(-LN(2)/25)*AV24+(1-EXP(-LN(2)/25))/(LN(2)/25)*Calculateur!AQ25*Calculateur!AS25*VLOOKUP('Données projet'!$B$10,Paramètres!$A$1:$I$89,3,0)*0.475*44/12</f>
        <v>22.753064675115034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107.84832583640113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95.375877628595163</v>
      </c>
      <c r="T26" s="62">
        <f t="shared" si="34"/>
        <v>460.81693364313224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96.570978126826773</v>
      </c>
      <c r="AA26" s="23">
        <f>EXP(-LN(2)/25)*AA25+(1-EXP(-LN(2)/25))/(LN(2)/25)*Calculateur!V26*Calculateur!X26*VLOOKUP('Données projet'!$B$9,Paramètres!$A$1:$I$89,3,0)*0.475*44/12</f>
        <v>25.617739977540975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122.18871810436775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84.324676333003595</v>
      </c>
      <c r="AO26" s="62">
        <f t="shared" si="36"/>
        <v>402.71111445726473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83.426594992897577</v>
      </c>
      <c r="AV26" s="23">
        <f>EXP(-LN(2)/25)*AV25+(1-EXP(-LN(2)/25))/(LN(2)/25)*Calculateur!AQ26*Calculateur!AS26*VLOOKUP('Données projet'!$B$10,Paramètres!$A$1:$I$89,3,0)*0.475*44/12</f>
        <v>22.130880925042344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105.55747591793993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95.375877628595163</v>
      </c>
      <c r="T27" s="62">
        <f t="shared" si="34"/>
        <v>460.81693364313224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94.677280148240214</v>
      </c>
      <c r="AA27" s="23">
        <f>EXP(-LN(2)/25)*AA26+(1-EXP(-LN(2)/25))/(LN(2)/25)*Calculateur!V27*Calculateur!X27*VLOOKUP('Données projet'!$B$9,Paramètres!$A$1:$I$89,3,0)*0.475*44/12</f>
        <v>24.91722153067672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119.59450167891694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84.324676333003595</v>
      </c>
      <c r="AO27" s="62">
        <f t="shared" si="36"/>
        <v>402.71111445726473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81.790650350285304</v>
      </c>
      <c r="AV27" s="23">
        <f>EXP(-LN(2)/25)*AV26+(1-EXP(-LN(2)/25))/(LN(2)/25)*Calculateur!AQ27*Calculateur!AS27*VLOOKUP('Données projet'!$B$10,Paramètres!$A$1:$I$89,3,0)*0.475*44/12</f>
        <v>21.525710822334613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103.31636117261992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95.375877628595163</v>
      </c>
      <c r="T28" s="62">
        <f t="shared" si="34"/>
        <v>460.81693364313224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92.820716431972031</v>
      </c>
      <c r="AA28" s="23">
        <f>EXP(-LN(2)/25)*AA27+(1-EXP(-LN(2)/25))/(LN(2)/25)*Calculateur!V28*Calculateur!X28*VLOOKUP('Données projet'!$B$9,Paramètres!$A$1:$I$89,3,0)*0.475*44/12</f>
        <v>24.235858797580633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117.05657522955266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84.324676333003595</v>
      </c>
      <c r="AO28" s="62">
        <f t="shared" si="36"/>
        <v>402.71111445726473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80.186785584286952</v>
      </c>
      <c r="AV28" s="23">
        <f>EXP(-LN(2)/25)*AV27+(1-EXP(-LN(2)/25))/(LN(2)/25)*Calculateur!AQ28*Calculateur!AS28*VLOOKUP('Données projet'!$B$10,Paramètres!$A$1:$I$89,3,0)*0.475*44/12</f>
        <v>20.937089127909939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101.12387471219689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95.375877628595163</v>
      </c>
      <c r="T29" s="62">
        <f t="shared" si="34"/>
        <v>460.81693364313224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91.000558797787818</v>
      </c>
      <c r="AA29" s="23">
        <f>EXP(-LN(2)/25)*AA28+(1-EXP(-LN(2)/25))/(LN(2)/25)*Calculateur!V29*Calculateur!X29*VLOOKUP('Données projet'!$B$9,Paramètres!$A$1:$I$89,3,0)*0.475*44/12</f>
        <v>23.573127964252368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114.57368676204018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84.324676333003595</v>
      </c>
      <c r="AO29" s="62">
        <f t="shared" si="36"/>
        <v>402.71111445726473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78.614371628088918</v>
      </c>
      <c r="AV29" s="23">
        <f>EXP(-LN(2)/25)*AV28+(1-EXP(-LN(2)/25))/(LN(2)/25)*Calculateur!AQ29*Calculateur!AS29*VLOOKUP('Données projet'!$B$10,Paramètres!$A$1:$I$89,3,0)*0.475*44/12</f>
        <v>20.364563324673576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98.978934952762501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95.375877628595163</v>
      </c>
      <c r="T30" s="62">
        <f t="shared" si="34"/>
        <v>460.81693364313224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89.216093344623417</v>
      </c>
      <c r="AA30" s="23">
        <f>EXP(-LN(2)/25)*AA29+(1-EXP(-LN(2)/25))/(LN(2)/25)*Calculateur!V30*Calculateur!X30*VLOOKUP('Données projet'!$B$9,Paramètres!$A$1:$I$89,3,0)*0.475*44/12</f>
        <v>22.928519540412964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112.14461288503638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84.324676333003595</v>
      </c>
      <c r="AO30" s="62">
        <f t="shared" si="36"/>
        <v>402.71111445726473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77.072791750494119</v>
      </c>
      <c r="AV30" s="23">
        <f>EXP(-LN(2)/25)*AV29+(1-EXP(-LN(2)/25))/(LN(2)/25)*Calculateur!AQ30*Calculateur!AS30*VLOOKUP('Données projet'!$B$10,Paramètres!$A$1:$I$89,3,0)*0.475*44/12</f>
        <v>19.807693269634534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96.880485020128646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95.375877628595163</v>
      </c>
      <c r="T31" s="62">
        <f t="shared" si="34"/>
        <v>460.81693364313224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87.46662017057912</v>
      </c>
      <c r="AA31" s="23">
        <f>EXP(-LN(2)/25)*AA30+(1-EXP(-LN(2)/25))/(LN(2)/25)*Calculateur!V31*Calculateur!X31*VLOOKUP('Données projet'!$B$9,Paramètres!$A$1:$I$89,3,0)*0.475*44/12</f>
        <v>22.301537967821933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109.76815813840105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84.324676333003595</v>
      </c>
      <c r="AO31" s="62">
        <f t="shared" si="36"/>
        <v>402.71111445726473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75.561441314028073</v>
      </c>
      <c r="AV31" s="23">
        <f>EXP(-LN(2)/25)*AV30+(1-EXP(-LN(2)/25))/(LN(2)/25)*Calculateur!AQ31*Calculateur!AS31*VLOOKUP('Données projet'!$B$10,Paramètres!$A$1:$I$89,3,0)*0.475*44/12</f>
        <v>19.26605085553506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94.827492169563129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95.375877628595163</v>
      </c>
      <c r="T32" s="62">
        <f t="shared" si="34"/>
        <v>460.81693364313224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85.751453098404554</v>
      </c>
      <c r="AA32" s="23">
        <f>EXP(-LN(2)/25)*AA31+(1-EXP(-LN(2)/25))/(LN(2)/25)*Calculateur!V32*Calculateur!X32*VLOOKUP('Données projet'!$B$9,Paramètres!$A$1:$I$89,3,0)*0.475*44/12</f>
        <v>21.69170123930493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107.44315433770949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84.324676333003595</v>
      </c>
      <c r="AO32" s="62">
        <f t="shared" si="36"/>
        <v>402.71111445726473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74.079727537788386</v>
      </c>
      <c r="AV32" s="23">
        <f>EXP(-LN(2)/25)*AV31+(1-EXP(-LN(2)/25))/(LN(2)/25)*Calculateur!AQ32*Calculateur!AS32*VLOOKUP('Données projet'!$B$10,Paramètres!$A$1:$I$89,3,0)*0.475*44/12</f>
        <v>18.739219681732873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92.818947219521263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95.375877628595163</v>
      </c>
      <c r="T33" s="62">
        <f t="shared" si="34"/>
        <v>460.81693364313224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84.069919406366722</v>
      </c>
      <c r="AA33" s="23">
        <f>EXP(-LN(2)/25)*AA32+(1-EXP(-LN(2)/25))/(LN(2)/25)*Calculateur!V33*Calculateur!X33*VLOOKUP('Données projet'!$B$9,Paramètres!$A$1:$I$89,3,0)*0.475*44/12</f>
        <v>21.098540528199145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105.16845993456587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84.324676333003595</v>
      </c>
      <c r="AO33" s="62">
        <f t="shared" si="36"/>
        <v>402.71111445726473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72.627069264944595</v>
      </c>
      <c r="AV33" s="23">
        <f>EXP(-LN(2)/25)*AV32+(1-EXP(-LN(2)/25))/(LN(2)/25)*Calculateur!AQ33*Calculateur!AS33*VLOOKUP('Données projet'!$B$10,Paramètres!$A$1:$I$89,3,0)*0.475*44/12</f>
        <v>18.226794734083153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90.853863999027752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95.375877628595163</v>
      </c>
      <c r="T34" s="62">
        <f t="shared" si="34"/>
        <v>460.81693364313224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82.421359564395473</v>
      </c>
      <c r="AA34" s="23">
        <f>EXP(-LN(2)/25)*AA33+(1-EXP(-LN(2)/25))/(LN(2)/25)*Calculateur!V34*Calculateur!X34*VLOOKUP('Données projet'!$B$9,Paramètres!$A$1:$I$89,3,0)*0.475*44/12</f>
        <v>20.521599827931514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102.94295939232698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84.324676333003595</v>
      </c>
      <c r="AO34" s="62">
        <f t="shared" si="36"/>
        <v>402.71111445726473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71.202896734797207</v>
      </c>
      <c r="AV34" s="23">
        <f>EXP(-LN(2)/25)*AV33+(1-EXP(-LN(2)/25))/(LN(2)/25)*Calculateur!AQ34*Calculateur!AS34*VLOOKUP('Données projet'!$B$10,Paramètres!$A$1:$I$89,3,0)*0.475*44/12</f>
        <v>17.728382073574171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88.931278808371374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95.375877628595163</v>
      </c>
      <c r="T35" s="62">
        <f t="shared" si="34"/>
        <v>460.81693364313224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80.805126975403056</v>
      </c>
      <c r="AA35" s="23">
        <f>EXP(-LN(2)/25)*AA34+(1-EXP(-LN(2)/25))/(LN(2)/25)*Calculateur!V35*Calculateur!X35*VLOOKUP('Données projet'!$B$9,Paramètres!$A$1:$I$89,3,0)*0.475*44/12</f>
        <v>19.960435601452694</v>
      </c>
      <c r="AB35" s="23">
        <f>EXP(-LN(2)/2)*AB34+(1-EXP(-LN(2)/2))/(LN(2)/2)*V35*Y35*VLOOKUP('Données projet'!$B$9,Paramètres!$A$1:$I$89,3,0)*0.475*44/12</f>
        <v>0</v>
      </c>
      <c r="AC35" s="24">
        <f t="shared" si="3"/>
        <v>100.76556257685576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84.324676333003595</v>
      </c>
      <c r="AO35" s="62">
        <f t="shared" si="36"/>
        <v>402.71111445726473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69.806651359306542</v>
      </c>
      <c r="AV35" s="23">
        <f>EXP(-LN(2)/25)*AV34+(1-EXP(-LN(2)/25))/(LN(2)/25)*Calculateur!AQ35*Calculateur!AS35*VLOOKUP('Données projet'!$B$10,Paramètres!$A$1:$I$89,3,0)*0.475*44/12</f>
        <v>17.24359853347719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87.050249892783739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95.375877628595163</v>
      </c>
      <c r="T36" s="62">
        <f t="shared" si="34"/>
        <v>460.81693364313224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79.220587721676239</v>
      </c>
      <c r="AA36" s="23">
        <f>EXP(-LN(2)/25)*AA35+(1-EXP(-LN(2)/25))/(LN(2)/25)*Calculateur!V36*Calculateur!X36*VLOOKUP('Données projet'!$B$9,Paramètres!$A$1:$I$89,3,0)*0.475*44/12</f>
        <v>19.414616440257284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98.63520416193353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84.324676333003595</v>
      </c>
      <c r="AO36" s="62">
        <f t="shared" si="36"/>
        <v>402.71111445726473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68.437785504003656</v>
      </c>
      <c r="AV36" s="23">
        <f>EXP(-LN(2)/25)*AV35+(1-EXP(-LN(2)/25))/(LN(2)/25)*Calculateur!AQ36*Calculateur!AS36*VLOOKUP('Données projet'!$B$10,Paramètres!$A$1:$I$89,3,0)*0.475*44/12</f>
        <v>16.77207142477782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85.209856928781477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95.375877628595163</v>
      </c>
      <c r="T37" s="62">
        <f t="shared" si="34"/>
        <v>460.81693364313224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77.667120316241494</v>
      </c>
      <c r="AA37" s="23">
        <f>EXP(-LN(2)/25)*AA36+(1-EXP(-LN(2)/25))/(LN(2)/25)*Calculateur!V37*Calculateur!X37*VLOOKUP('Données projet'!$B$9,Paramètres!$A$1:$I$89,3,0)*0.475*44/12</f>
        <v>18.883722732728142</v>
      </c>
      <c r="AB37" s="23">
        <f>EXP(-LN(2)/2)*AB36+(1-EXP(-LN(2)/2))/(LN(2)/2)*V37*Y37*VLOOKUP('Données projet'!$B$9,Paramètres!$A$1:$I$89,3,0)*0.475*44/12</f>
        <v>0</v>
      </c>
      <c r="AC37" s="24">
        <f t="shared" si="3"/>
        <v>96.550843048969639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84.324676333003595</v>
      </c>
      <c r="AO37" s="62">
        <f t="shared" si="36"/>
        <v>402.71111445726473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67.095762273197536</v>
      </c>
      <c r="AV37" s="23">
        <f>EXP(-LN(2)/25)*AV36+(1-EXP(-LN(2)/25))/(LN(2)/25)*Calculateur!AQ37*Calculateur!AS37*VLOOKUP('Données projet'!$B$10,Paramètres!$A$1:$I$89,3,0)*0.475*44/12</f>
        <v>16.313438249662369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83.409200522859905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95.375877628595163</v>
      </c>
      <c r="T38" s="62">
        <f t="shared" si="34"/>
        <v>460.81693364313224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76.144115459105763</v>
      </c>
      <c r="AA38" s="23">
        <f>EXP(-LN(2)/25)*AA37+(1-EXP(-LN(2)/25))/(LN(2)/25)*Calculateur!V38*Calculateur!X38*VLOOKUP('Données projet'!$B$9,Paramètres!$A$1:$I$89,3,0)*0.475*44/12</f>
        <v>18.367346341549872</v>
      </c>
      <c r="AB38" s="23">
        <f>EXP(-LN(2)/2)*AB37+(1-EXP(-LN(2)/2))/(LN(2)/2)*V38*Y38*VLOOKUP('Données projet'!$B$9,Paramètres!$A$1:$I$89,3,0)*0.475*44/12</f>
        <v>0</v>
      </c>
      <c r="AC38" s="24">
        <f t="shared" si="3"/>
        <v>94.511461800655638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84.324676333003595</v>
      </c>
      <c r="AO38" s="62">
        <f t="shared" si="36"/>
        <v>402.71111445726473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65.780055299394178</v>
      </c>
      <c r="AV38" s="23">
        <f>EXP(-LN(2)/25)*AV37+(1-EXP(-LN(2)/25))/(LN(2)/25)*Calculateur!AQ38*Calculateur!AS38*VLOOKUP('Données projet'!$B$10,Paramètres!$A$1:$I$89,3,0)*0.475*44/12</f>
        <v>15.867346422838919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81.647401722233099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95.375877628595163</v>
      </c>
      <c r="T39" s="62">
        <f t="shared" si="34"/>
        <v>460.81693364313224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74.65097579827723</v>
      </c>
      <c r="AA39" s="23">
        <f>EXP(-LN(2)/25)*AA38+(1-EXP(-LN(2)/25))/(LN(2)/25)*Calculateur!V39*Calculateur!X39*VLOOKUP('Données projet'!$B$9,Paramètres!$A$1:$I$89,3,0)*0.475*44/12</f>
        <v>17.865090289943428</v>
      </c>
      <c r="AB39" s="23">
        <f>EXP(-LN(2)/2)*AB38+(1-EXP(-LN(2)/2))/(LN(2)/2)*V39*Y39*VLOOKUP('Données projet'!$B$9,Paramètres!$A$1:$I$89,3,0)*0.475*44/12</f>
        <v>0</v>
      </c>
      <c r="AC39" s="24">
        <f t="shared" si="3"/>
        <v>92.516066088220654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84.324676333003595</v>
      </c>
      <c r="AO39" s="62">
        <f t="shared" si="36"/>
        <v>402.71111445726473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64.490148536845084</v>
      </c>
      <c r="AV39" s="23">
        <f>EXP(-LN(2)/25)*AV38+(1-EXP(-LN(2)/25))/(LN(2)/25)*Calculateur!AQ39*Calculateur!AS39*VLOOKUP('Données projet'!$B$10,Paramètres!$A$1:$I$89,3,0)*0.475*44/12</f>
        <v>15.433453000478906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79.923601537323989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95.375877628595163</v>
      </c>
      <c r="T40" s="62">
        <f t="shared" si="34"/>
        <v>460.81693364313224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73.187115695472286</v>
      </c>
      <c r="AA40" s="23">
        <f>EXP(-LN(2)/25)*AA39+(1-EXP(-LN(2)/25))/(LN(2)/25)*Calculateur!V40*Calculateur!X40*VLOOKUP('Données projet'!$B$9,Paramètres!$A$1:$I$89,3,0)*0.475*44/12</f>
        <v>17.376568456480658</v>
      </c>
      <c r="AB40" s="23">
        <f>EXP(-LN(2)/2)*AB39+(1-EXP(-LN(2)/2))/(LN(2)/2)*V40*Y40*VLOOKUP('Données projet'!$B$9,Paramètres!$A$1:$I$89,3,0)*0.475*44/12</f>
        <v>0</v>
      </c>
      <c r="AC40" s="24">
        <f t="shared" si="3"/>
        <v>90.563684151952941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84.324676333003595</v>
      </c>
      <c r="AO40" s="62">
        <f t="shared" si="36"/>
        <v>402.71111445726473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63.22553605914414</v>
      </c>
      <c r="AV40" s="23">
        <f>EXP(-LN(2)/25)*AV39+(1-EXP(-LN(2)/25))/(LN(2)/25)*Calculateur!AQ40*Calculateur!AS40*VLOOKUP('Données projet'!$B$10,Paramètres!$A$1:$I$89,3,0)*0.475*44/12</f>
        <v>15.01142441657079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78.236960475714938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95.375877628595163</v>
      </c>
      <c r="T41" s="62">
        <f t="shared" si="34"/>
        <v>460.81693364313224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71.751960996416841</v>
      </c>
      <c r="AA41" s="23">
        <f>EXP(-LN(2)/25)*AA40+(1-EXP(-LN(2)/25))/(LN(2)/25)*Calculateur!V41*Calculateur!X41*VLOOKUP('Données projet'!$B$9,Paramètres!$A$1:$I$89,3,0)*0.475*44/12</f>
        <v>16.901405278244173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88.65336627466101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84.324676333003595</v>
      </c>
      <c r="AO41" s="62">
        <f t="shared" si="36"/>
        <v>402.71111445726473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61.985721860793461</v>
      </c>
      <c r="AV41" s="23">
        <f>EXP(-LN(2)/25)*AV40+(1-EXP(-LN(2)/25))/(LN(2)/25)*Calculateur!AQ41*Calculateur!AS41*VLOOKUP('Données projet'!$B$10,Paramètres!$A$1:$I$89,3,0)*0.475*44/12</f>
        <v>14.60093622648316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76.586658087276618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95.375877628595163</v>
      </c>
      <c r="T42" s="62">
        <f t="shared" si="34"/>
        <v>460.81693364313224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70.344948805651939</v>
      </c>
      <c r="AA42" s="23">
        <f>EXP(-LN(2)/25)*AA41+(1-EXP(-LN(2)/25))/(LN(2)/25)*Calculateur!V42*Calculateur!X42*VLOOKUP('Données projet'!$B$9,Paramètres!$A$1:$I$89,3,0)*0.475*44/12</f>
        <v>16.43923546210431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86.784184267756245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84.324676333003595</v>
      </c>
      <c r="AO42" s="62">
        <f t="shared" si="36"/>
        <v>402.71111445726473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60.770219662660452</v>
      </c>
      <c r="AV42" s="23">
        <f>EXP(-LN(2)/25)*AV41+(1-EXP(-LN(2)/25))/(LN(2)/25)*Calculateur!AQ42*Calculateur!AS42*VLOOKUP('Données projet'!$B$10,Paramètres!$A$1:$I$89,3,0)*0.475*44/12</f>
        <v>14.201672857540112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74.971892520200569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95.375877628595163</v>
      </c>
      <c r="T43" s="62">
        <f t="shared" si="34"/>
        <v>460.81693364313224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68.965527265755242</v>
      </c>
      <c r="AA43" s="23">
        <f>EXP(-LN(2)/25)*AA42+(1-EXP(-LN(2)/25))/(LN(2)/25)*Calculateur!V43*Calculateur!X43*VLOOKUP('Données projet'!$B$9,Paramètres!$A$1:$I$89,3,0)*0.475*44/12</f>
        <v>15.989703703891248</v>
      </c>
      <c r="AB43" s="23">
        <f>EXP(-LN(2)/2)*AB42+(1-EXP(-LN(2)/2))/(LN(2)/2)*V43*Y43*VLOOKUP('Données projet'!$B$9,Paramètres!$A$1:$I$89,3,0)*0.475*44/12</f>
        <v>0</v>
      </c>
      <c r="AC43" s="24">
        <f t="shared" si="3"/>
        <v>84.955230969646493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84.324676333003595</v>
      </c>
      <c r="AO43" s="62">
        <f t="shared" si="36"/>
        <v>402.71111445726473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59.578552721249693</v>
      </c>
      <c r="AV43" s="23">
        <f>EXP(-LN(2)/25)*AV42+(1-EXP(-LN(2)/25))/(LN(2)/25)*Calculateur!AQ43*Calculateur!AS43*VLOOKUP('Données projet'!$B$10,Paramètres!$A$1:$I$89,3,0)*0.475*44/12</f>
        <v>13.813327366417161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73.391880087666848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95.375877628595163</v>
      </c>
      <c r="T44" s="62">
        <f t="shared" si="34"/>
        <v>460.81693364313224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67.613155340891851</v>
      </c>
      <c r="AA44" s="23">
        <f>EXP(-LN(2)/25)*AA43+(1-EXP(-LN(2)/25))/(LN(2)/25)*Calculateur!V44*Calculateur!X44*VLOOKUP('Données projet'!$B$9,Paramètres!$A$1:$I$89,3,0)*0.475*44/12</f>
        <v>15.552464415246369</v>
      </c>
      <c r="AB44" s="23">
        <f>EXP(-LN(2)/2)*AB43+(1-EXP(-LN(2)/2))/(LN(2)/2)*V44*Y44*VLOOKUP('Données projet'!$B$9,Paramètres!$A$1:$I$89,3,0)*0.475*44/12</f>
        <v>0</v>
      </c>
      <c r="AC44" s="24">
        <f t="shared" si="3"/>
        <v>83.165619756138227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84.324676333003595</v>
      </c>
      <c r="AO44" s="62">
        <f t="shared" si="36"/>
        <v>402.71111445726473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58.410253641714938</v>
      </c>
      <c r="AV44" s="23">
        <f>EXP(-LN(2)/25)*AV43+(1-EXP(-LN(2)/25))/(LN(2)/25)*Calculateur!AQ44*Calculateur!AS44*VLOOKUP('Données projet'!$B$10,Paramètres!$A$1:$I$89,3,0)*0.475*44/12</f>
        <v>13.435601203171169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71.845854844886105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95.375877628595163</v>
      </c>
      <c r="T45" s="62">
        <f t="shared" si="34"/>
        <v>460.81693364313224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66.287302604609607</v>
      </c>
      <c r="AA45" s="23">
        <f>EXP(-LN(2)/25)*AA44+(1-EXP(-LN(2)/25))/(LN(2)/25)*Calculateur!V45*Calculateur!X45*VLOOKUP('Données projet'!$B$9,Paramètres!$A$1:$I$89,3,0)*0.475*44/12</f>
        <v>15.1271814579429</v>
      </c>
      <c r="AB45" s="23">
        <f>EXP(-LN(2)/2)*AB44+(1-EXP(-LN(2)/2))/(LN(2)/2)*V45*Y45*VLOOKUP('Données projet'!$B$9,Paramètres!$A$1:$I$89,3,0)*0.475*44/12</f>
        <v>0</v>
      </c>
      <c r="AC45" s="24">
        <f t="shared" si="3"/>
        <v>81.414484062552503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84.324676333003595</v>
      </c>
      <c r="AO45" s="62">
        <f t="shared" si="36"/>
        <v>402.71111445726473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57.264864194537779</v>
      </c>
      <c r="AV45" s="23">
        <f>EXP(-LN(2)/25)*AV44+(1-EXP(-LN(2)/25))/(LN(2)/25)*Calculateur!AQ45*Calculateur!AS45*VLOOKUP('Données projet'!$B$10,Paramètres!$A$1:$I$89,3,0)*0.475*44/12</f>
        <v>13.068203981722894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70.333068176260667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95.375877628595163</v>
      </c>
      <c r="T46" s="62">
        <f t="shared" si="34"/>
        <v>460.81693364313224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64.987449031795549</v>
      </c>
      <c r="AA46" s="23">
        <f>EXP(-LN(2)/25)*AA45+(1-EXP(-LN(2)/25))/(LN(2)/25)*Calculateur!V46*Calculateur!X46*VLOOKUP('Données projet'!$B$9,Paramètres!$A$1:$I$89,3,0)*0.475*44/12</f>
        <v>14.713527885471551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79.700976917267099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84.324676333003595</v>
      </c>
      <c r="AO46" s="62">
        <f t="shared" si="36"/>
        <v>402.71111445726473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56.141935135801184</v>
      </c>
      <c r="AV46" s="23">
        <f>EXP(-LN(2)/25)*AV45+(1-EXP(-LN(2)/25))/(LN(2)/25)*Calculateur!AQ46*Calculateur!AS46*VLOOKUP('Données projet'!$B$10,Paramètres!$A$1:$I$89,3,0)*0.475*44/12</f>
        <v>12.710853256615701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68.852788392416883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95.375877628595163</v>
      </c>
      <c r="T47" s="62">
        <f t="shared" si="34"/>
        <v>460.81693364313224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63.713084794711975</v>
      </c>
      <c r="AA47" s="23">
        <f>EXP(-LN(2)/25)*AA46+(1-EXP(-LN(2)/25))/(LN(2)/25)*Calculateur!V47*Calculateur!X47*VLOOKUP('Données projet'!$B$9,Paramètres!$A$1:$I$89,3,0)*0.475*44/12</f>
        <v>14.311185691692529</v>
      </c>
      <c r="AB47" s="23">
        <f>EXP(-LN(2)/2)*AB46+(1-EXP(-LN(2)/2))/(LN(2)/2)*V47*Y47*VLOOKUP('Données projet'!$B$9,Paramètres!$A$1:$I$89,3,0)*0.475*44/12</f>
        <v>0</v>
      </c>
      <c r="AC47" s="24">
        <f t="shared" si="3"/>
        <v>78.024270486404504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84.324676333003595</v>
      </c>
      <c r="AO47" s="62">
        <f t="shared" si="36"/>
        <v>402.71111445726473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55.041026030987318</v>
      </c>
      <c r="AV47" s="23">
        <f>EXP(-LN(2)/25)*AV46+(1-EXP(-LN(2)/25))/(LN(2)/25)*Calculateur!AQ47*Calculateur!AS47*VLOOKUP('Données projet'!$B$10,Paramètres!$A$1:$I$89,3,0)*0.475*44/12</f>
        <v>12.363274305878823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67.404300336866143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95.375877628595163</v>
      </c>
      <c r="T48" s="62">
        <f t="shared" si="34"/>
        <v>460.81693364313224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62.463710063032181</v>
      </c>
      <c r="AA48" s="23">
        <f>EXP(-LN(2)/25)*AA47+(1-EXP(-LN(2)/25))/(LN(2)/25)*Calculateur!V48*Calculateur!X48*VLOOKUP('Données projet'!$B$9,Paramètres!$A$1:$I$89,3,0)*0.475*44/12</f>
        <v>13.91984556636065</v>
      </c>
      <c r="AB48" s="23">
        <f>EXP(-LN(2)/2)*AB47+(1-EXP(-LN(2)/2))/(LN(2)/2)*V48*Y48*VLOOKUP('Données projet'!$B$9,Paramètres!$A$1:$I$89,3,0)*0.475*44/12</f>
        <v>0</v>
      </c>
      <c r="AC48" s="24">
        <f t="shared" si="3"/>
        <v>76.383555629392831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84.324676333003595</v>
      </c>
      <c r="AO48" s="62">
        <f t="shared" si="36"/>
        <v>402.71111445726473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53.961705082230601</v>
      </c>
      <c r="AV48" s="23">
        <f>EXP(-LN(2)/25)*AV47+(1-EXP(-LN(2)/25))/(LN(2)/25)*Calculateur!AQ48*Calculateur!AS48*VLOOKUP('Données projet'!$B$10,Paramètres!$A$1:$I$89,3,0)*0.475*44/12</f>
        <v>12.025199919828228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65.986905002058833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95.375877628595163</v>
      </c>
      <c r="T49" s="62">
        <f t="shared" si="34"/>
        <v>460.81693364313224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61.238834807797282</v>
      </c>
      <c r="AA49" s="23">
        <f>EXP(-LN(2)/25)*AA48+(1-EXP(-LN(2)/25))/(LN(2)/25)*Calculateur!V49*Calculateur!X49*VLOOKUP('Données projet'!$B$9,Paramètres!$A$1:$I$89,3,0)*0.475*44/12</f>
        <v>13.539206657335653</v>
      </c>
      <c r="AB49" s="23">
        <f>EXP(-LN(2)/2)*AB48+(1-EXP(-LN(2)/2))/(LN(2)/2)*V49*Y49*VLOOKUP('Données projet'!$B$9,Paramètres!$A$1:$I$89,3,0)*0.475*44/12</f>
        <v>0</v>
      </c>
      <c r="AC49" s="24">
        <f t="shared" si="3"/>
        <v>74.778041465132929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84.324676333003595</v>
      </c>
      <c r="AO49" s="62">
        <f t="shared" si="36"/>
        <v>402.71111445726473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52.903548958958233</v>
      </c>
      <c r="AV49" s="23">
        <f>EXP(-LN(2)/25)*AV48+(1-EXP(-LN(2)/25))/(LN(2)/25)*Calculateur!AQ49*Calculateur!AS49*VLOOKUP('Données projet'!$B$10,Paramètres!$A$1:$I$89,3,0)*0.475*44/12</f>
        <v>11.696370195642746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64.599919154600983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95.375877628595163</v>
      </c>
      <c r="T50" s="62">
        <f t="shared" si="34"/>
        <v>460.81693364313224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60.037978609217404</v>
      </c>
      <c r="AA50" s="23">
        <f>EXP(-LN(2)/25)*AA49+(1-EXP(-LN(2)/25))/(LN(2)/25)*Calculateur!V50*Calculateur!X50*VLOOKUP('Données projet'!$B$9,Paramètres!$A$1:$I$89,3,0)*0.475*44/12</f>
        <v>13.168976339294876</v>
      </c>
      <c r="AB50" s="23">
        <f>EXP(-LN(2)/2)*AB49+(1-EXP(-LN(2)/2))/(LN(2)/2)*V50*Y50*VLOOKUP('Données projet'!$B$9,Paramètres!$A$1:$I$89,3,0)*0.475*44/12</f>
        <v>0</v>
      </c>
      <c r="AC50" s="24">
        <f t="shared" si="3"/>
        <v>73.206954948512276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84.324676333003595</v>
      </c>
      <c r="AO50" s="62">
        <f t="shared" si="36"/>
        <v>402.71111445726473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51.86614263185173</v>
      </c>
      <c r="AV50" s="23">
        <f>EXP(-LN(2)/25)*AV49+(1-EXP(-LN(2)/25))/(LN(2)/25)*Calculateur!AQ50*Calculateur!AS50*VLOOKUP('Données projet'!$B$10,Paramètres!$A$1:$I$89,3,0)*0.475*44/12</f>
        <v>11.376532337557519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63.242674969409251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95.375877628595163</v>
      </c>
      <c r="T51" s="62">
        <f t="shared" si="34"/>
        <v>460.81693364313224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58.860670468241722</v>
      </c>
      <c r="AA51" s="23">
        <f>EXP(-LN(2)/25)*AA50+(1-EXP(-LN(2)/25))/(LN(2)/25)*Calculateur!V51*Calculateur!X51*VLOOKUP('Données projet'!$B$9,Paramètres!$A$1:$I$89,3,0)*0.475*44/12</f>
        <v>12.808869988770489</v>
      </c>
      <c r="AB51" s="23">
        <f>EXP(-LN(2)/2)*AB50+(1-EXP(-LN(2)/2))/(LN(2)/2)*V51*Y51*VLOOKUP('Données projet'!$B$9,Paramètres!$A$1:$I$89,3,0)*0.475*44/12</f>
        <v>0</v>
      </c>
      <c r="AC51" s="24">
        <f t="shared" si="3"/>
        <v>71.669540457012204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84.324676333003595</v>
      </c>
      <c r="AO51" s="62">
        <f t="shared" si="36"/>
        <v>402.71111445726473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50.849079210064403</v>
      </c>
      <c r="AV51" s="23">
        <f>EXP(-LN(2)/25)*AV50+(1-EXP(-LN(2)/25))/(LN(2)/25)*Calculateur!AQ51*Calculateur!AS51*VLOOKUP('Données projet'!$B$10,Paramètres!$A$1:$I$89,3,0)*0.475*44/12</f>
        <v>11.065440462521174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61.914519672585577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95.375877628595163</v>
      </c>
      <c r="T52" s="62">
        <f t="shared" si="34"/>
        <v>460.81693364313224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57.706448621823512</v>
      </c>
      <c r="AA52" s="23">
        <f>EXP(-LN(2)/25)*AA51+(1-EXP(-LN(2)/25))/(LN(2)/25)*Calculateur!V52*Calculateur!X52*VLOOKUP('Données projet'!$B$9,Paramètres!$A$1:$I$89,3,0)*0.475*44/12</f>
        <v>12.458610765338362</v>
      </c>
      <c r="AB52" s="23">
        <f>EXP(-LN(2)/2)*AB51+(1-EXP(-LN(2)/2))/(LN(2)/2)*V52*Y52*VLOOKUP('Données projet'!$B$9,Paramètres!$A$1:$I$89,3,0)*0.475*44/12</f>
        <v>0</v>
      </c>
      <c r="AC52" s="24">
        <f t="shared" si="3"/>
        <v>70.165059387161875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84.324676333003595</v>
      </c>
      <c r="AO52" s="62">
        <f t="shared" si="36"/>
        <v>402.71111445726473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49.851959781630896</v>
      </c>
      <c r="AV52" s="23">
        <f>EXP(-LN(2)/25)*AV51+(1-EXP(-LN(2)/25))/(LN(2)/25)*Calculateur!AQ52*Calculateur!AS52*VLOOKUP('Données projet'!$B$10,Paramètres!$A$1:$I$89,3,0)*0.475*44/12</f>
        <v>10.762855411167308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60.614815192798204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95.375877628595163</v>
      </c>
      <c r="T53" s="62">
        <f t="shared" si="34"/>
        <v>460.81693364313224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56.574860361807751</v>
      </c>
      <c r="AA53" s="23">
        <f>EXP(-LN(2)/25)*AA52+(1-EXP(-LN(2)/25))/(LN(2)/25)*Calculateur!V53*Calculateur!X53*VLOOKUP('Données projet'!$B$9,Paramètres!$A$1:$I$89,3,0)*0.475*44/12</f>
        <v>12.117929398790318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68.692789760598075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84.324676333003595</v>
      </c>
      <c r="AO53" s="62">
        <f t="shared" si="36"/>
        <v>402.71111445726473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48.874393257006169</v>
      </c>
      <c r="AV53" s="23">
        <f>EXP(-LN(2)/25)*AV52+(1-EXP(-LN(2)/25))/(LN(2)/25)*Calculateur!AQ53*Calculateur!AS53*VLOOKUP('Données projet'!$B$10,Paramètres!$A$1:$I$89,3,0)*0.475*44/12</f>
        <v>10.468544563954971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59.34293782096114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95.375877628595163</v>
      </c>
      <c r="T54" s="62">
        <f t="shared" si="34"/>
        <v>460.81693364313224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55.465461857370215</v>
      </c>
      <c r="AA54" s="23">
        <f>EXP(-LN(2)/25)*AA53+(1-EXP(-LN(2)/25))/(LN(2)/25)*Calculateur!V54*Calculateur!X54*VLOOKUP('Données projet'!$B$9,Paramètres!$A$1:$I$89,3,0)*0.475*44/12</f>
        <v>11.786563982126186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67.252025839496397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84.324676333003595</v>
      </c>
      <c r="AO54" s="62">
        <f t="shared" si="36"/>
        <v>402.71111445726473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47.915996215672628</v>
      </c>
      <c r="AV54" s="23">
        <f>EXP(-LN(2)/25)*AV53+(1-EXP(-LN(2)/25))/(LN(2)/25)*Calculateur!AQ54*Calculateur!AS54*VLOOKUP('Données projet'!$B$10,Paramètres!$A$1:$I$89,3,0)*0.475*44/12</f>
        <v>10.18228166233679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58.098277878009419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95.375877628595163</v>
      </c>
      <c r="T55" s="62">
        <f t="shared" si="34"/>
        <v>460.81693364313224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54.377817980938424</v>
      </c>
      <c r="AA55" s="23">
        <f>EXP(-LN(2)/25)*AA54+(1-EXP(-LN(2)/25))/(LN(2)/25)*Calculateur!V55*Calculateur!X55*VLOOKUP('Données projet'!$B$9,Paramètres!$A$1:$I$89,3,0)*0.475*44/12</f>
        <v>11.464259770206484</v>
      </c>
      <c r="AB55" s="23">
        <f>EXP(-LN(2)/2)*AB54+(1-EXP(-LN(2)/2))/(LN(2)/2)*V55*Y55*VLOOKUP('Données projet'!$B$9,Paramètres!$A$1:$I$89,3,0)*0.475*44/12</f>
        <v>0</v>
      </c>
      <c r="AC55" s="24">
        <f t="shared" si="3"/>
        <v>65.842077751144913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84.324676333003595</v>
      </c>
      <c r="AO55" s="62">
        <f t="shared" si="36"/>
        <v>402.71111445726473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46.976392755755164</v>
      </c>
      <c r="AV55" s="23">
        <f>EXP(-LN(2)/25)*AV54+(1-EXP(-LN(2)/25))/(LN(2)/25)*Calculateur!AQ55*Calculateur!AS55*VLOOKUP('Données projet'!$B$10,Paramètres!$A$1:$I$89,3,0)*0.475*44/12</f>
        <v>9.9038466348172687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56.880239390572434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95.375877628595163</v>
      </c>
      <c r="T56" s="62">
        <f t="shared" si="34"/>
        <v>460.81693364313224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53.311502137526205</v>
      </c>
      <c r="AA56" s="23">
        <f>EXP(-LN(2)/25)*AA55+(1-EXP(-LN(2)/25))/(LN(2)/25)*Calculateur!V56*Calculateur!X56*VLOOKUP('Données projet'!$B$9,Paramètres!$A$1:$I$89,3,0)*0.475*44/12</f>
        <v>11.150768983910968</v>
      </c>
      <c r="AB56" s="23">
        <f>EXP(-LN(2)/2)*AB55+(1-EXP(-LN(2)/2))/(LN(2)/2)*V56*Y56*VLOOKUP('Données projet'!$B$9,Paramètres!$A$1:$I$89,3,0)*0.475*44/12</f>
        <v>0</v>
      </c>
      <c r="AC56" s="24">
        <f t="shared" si="3"/>
        <v>64.462271121437169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84.324676333003595</v>
      </c>
      <c r="AO56" s="62">
        <f t="shared" si="36"/>
        <v>402.71111445726473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46.05521434658516</v>
      </c>
      <c r="AV56" s="23">
        <f>EXP(-LN(2)/25)*AV55+(1-EXP(-LN(2)/25))/(LN(2)/25)*Calculateur!AQ56*Calculateur!AS56*VLOOKUP('Données projet'!$B$10,Paramètres!$A$1:$I$89,3,0)*0.475*44/12</f>
        <v>9.6330254277675316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55.688239774352695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95.375877628595163</v>
      </c>
      <c r="T57" s="62">
        <f t="shared" si="34"/>
        <v>460.81693364313224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52.266096097414852</v>
      </c>
      <c r="AA57" s="23">
        <f>EXP(-LN(2)/25)*AA56+(1-EXP(-LN(2)/25))/(LN(2)/25)*Calculateur!V57*Calculateur!X57*VLOOKUP('Données projet'!$B$9,Paramètres!$A$1:$I$89,3,0)*0.475*44/12</f>
        <v>10.845850619652467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63.111946717067319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84.324676333003595</v>
      </c>
      <c r="AO57" s="62">
        <f t="shared" si="36"/>
        <v>402.71111445726473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45.15209968415563</v>
      </c>
      <c r="AV57" s="23">
        <f>EXP(-LN(2)/25)*AV56+(1-EXP(-LN(2)/25))/(LN(2)/25)*Calculateur!AQ57*Calculateur!AS57*VLOOKUP('Données projet'!$B$10,Paramètres!$A$1:$I$89,3,0)*0.475*44/12</f>
        <v>9.3696098408664383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54.521709525022068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95.375877628595163</v>
      </c>
      <c r="T58" s="62">
        <f t="shared" si="34"/>
        <v>460.81693364313224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51.24118983211536</v>
      </c>
      <c r="AA58" s="23">
        <f>EXP(-LN(2)/25)*AA57+(1-EXP(-LN(2)/25))/(LN(2)/25)*Calculateur!V58*Calculateur!X58*VLOOKUP('Données projet'!$B$9,Paramètres!$A$1:$I$89,3,0)*0.475*44/12</f>
        <v>10.549270264099574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61.790460096214936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84.324676333003595</v>
      </c>
      <c r="AO58" s="62">
        <f t="shared" si="36"/>
        <v>402.71111445726473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44.266694549410786</v>
      </c>
      <c r="AV58" s="23">
        <f>EXP(-LN(2)/25)*AV57+(1-EXP(-LN(2)/25))/(LN(2)/25)*Calculateur!AQ58*Calculateur!AS58*VLOOKUP('Données projet'!$B$10,Paramètres!$A$1:$I$89,3,0)*0.475*44/12</f>
        <v>9.1133973670415784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53.380091916452365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95.375877628595163</v>
      </c>
      <c r="T59" s="62">
        <f t="shared" si="34"/>
        <v>460.81693364313224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50.236381353547294</v>
      </c>
      <c r="AA59" s="23">
        <f>EXP(-LN(2)/25)*AA58+(1-EXP(-LN(2)/25))/(LN(2)/25)*Calculateur!V59*Calculateur!X59*VLOOKUP('Données projet'!$B$9,Paramètres!$A$1:$I$89,3,0)*0.475*44/12</f>
        <v>10.260799913965759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60.497181267513056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84.324676333003595</v>
      </c>
      <c r="AO59" s="62">
        <f t="shared" si="36"/>
        <v>402.71111445726473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43.398651669314489</v>
      </c>
      <c r="AV59" s="23">
        <f>EXP(-LN(2)/25)*AV58+(1-EXP(-LN(2)/25))/(LN(2)/25)*Calculateur!AQ59*Calculateur!AS59*VLOOKUP('Données projet'!$B$10,Paramètres!$A$1:$I$89,3,0)*0.475*44/12</f>
        <v>8.8641910367870871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52.26284270610158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95.375877628595163</v>
      </c>
      <c r="T60" s="62">
        <f t="shared" si="34"/>
        <v>460.81693364313224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49.251276556371295</v>
      </c>
      <c r="AA60" s="23">
        <f>EXP(-LN(2)/25)*AA59+(1-EXP(-LN(2)/25))/(LN(2)/25)*Calculateur!V60*Calculateur!X60*VLOOKUP('Données projet'!$B$9,Paramètres!$A$1:$I$89,3,0)*0.475*44/12</f>
        <v>9.9802178007263489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59.231494357097645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84.324676333003595</v>
      </c>
      <c r="AO60" s="62">
        <f t="shared" si="36"/>
        <v>402.71111445726473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42.547630580643002</v>
      </c>
      <c r="AV60" s="23">
        <f>EXP(-LN(2)/25)*AV59+(1-EXP(-LN(2)/25))/(LN(2)/25)*Calculateur!AQ60*Calculateur!AS60*VLOOKUP('Données projet'!$B$10,Paramètres!$A$1:$I$89,3,0)*0.475*44/12</f>
        <v>8.6217992667385968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51.1694298473816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95.375877628595163</v>
      </c>
      <c r="T61" s="62">
        <f t="shared" si="34"/>
        <v>460.81693364313224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48.285489063413316</v>
      </c>
      <c r="AA61" s="23">
        <f>EXP(-LN(2)/25)*AA60+(1-EXP(-LN(2)/25))/(LN(2)/25)*Calculateur!V61*Calculateur!X61*VLOOKUP('Données projet'!$B$9,Paramètres!$A$1:$I$89,3,0)*0.475*44/12</f>
        <v>9.7073082201286436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57.992797283541961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84.324676333003595</v>
      </c>
      <c r="AO61" s="62">
        <f t="shared" si="36"/>
        <v>402.71111445726473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41.713297496448753</v>
      </c>
      <c r="AV61" s="23">
        <f>EXP(-LN(2)/25)*AV60+(1-EXP(-LN(2)/25))/(LN(2)/25)*Calculateur!AQ61*Calculateur!AS61*VLOOKUP('Données projet'!$B$10,Paramètres!$A$1:$I$89,3,0)*0.475*44/12</f>
        <v>8.386035712388912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50.099333208837663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95.375877628595163</v>
      </c>
      <c r="T62" s="62">
        <f t="shared" si="34"/>
        <v>460.81693364313224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47.338640074120043</v>
      </c>
      <c r="AA62" s="23">
        <f>EXP(-LN(2)/25)*AA61+(1-EXP(-LN(2)/25))/(LN(2)/25)*Calculateur!V62*Calculateur!X62*VLOOKUP('Données projet'!$B$9,Paramètres!$A$1:$I$89,3,0)*0.475*44/12</f>
        <v>9.4418613663640727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56.780501440484116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84.324676333003595</v>
      </c>
      <c r="AO62" s="62">
        <f t="shared" si="36"/>
        <v>402.71111445726473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40.895325175142617</v>
      </c>
      <c r="AV62" s="23">
        <f>EXP(-LN(2)/25)*AV61+(1-EXP(-LN(2)/25))/(LN(2)/25)*Calculateur!AQ62*Calculateur!AS62*VLOOKUP('Données projet'!$B$10,Paramètres!$A$1:$I$89,3,0)*0.475*44/12</f>
        <v>8.1567191248311861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49.052044299973801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95.375877628595163</v>
      </c>
      <c r="T63" s="62">
        <f t="shared" si="34"/>
        <v>460.81693364313224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46.410358215985951</v>
      </c>
      <c r="AA63" s="23">
        <f>EXP(-LN(2)/25)*AA62+(1-EXP(-LN(2)/25))/(LN(2)/25)*Calculateur!V63*Calculateur!X63*VLOOKUP('Données projet'!$B$9,Paramètres!$A$1:$I$89,3,0)*0.475*44/12</f>
        <v>9.1836731707749379</v>
      </c>
      <c r="AB63" s="23">
        <f>EXP(-LN(2)/2)*AB62+(1-EXP(-LN(2)/2))/(LN(2)/2)*V63*Y63*VLOOKUP('Données projet'!$B$9,Paramètres!$A$1:$I$89,3,0)*0.475*44/12</f>
        <v>0</v>
      </c>
      <c r="AC63" s="24">
        <f t="shared" si="3"/>
        <v>55.594031386760889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84.324676333003595</v>
      </c>
      <c r="AO63" s="62">
        <f t="shared" si="36"/>
        <v>402.71111445726473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40.09339279214344</v>
      </c>
      <c r="AV63" s="23">
        <f>EXP(-LN(2)/25)*AV62+(1-EXP(-LN(2)/25))/(LN(2)/25)*Calculateur!AQ63*Calculateur!AS63*VLOOKUP('Données projet'!$B$10,Paramètres!$A$1:$I$89,3,0)*0.475*44/12</f>
        <v>7.9336732114194612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48.027066003562901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95.375877628595163</v>
      </c>
      <c r="T64" s="62">
        <f t="shared" si="34"/>
        <v>460.81693364313224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45.500279398893845</v>
      </c>
      <c r="AA64" s="23">
        <f>EXP(-LN(2)/25)*AA63+(1-EXP(-LN(2)/25))/(LN(2)/25)*Calculateur!V64*Calculateur!X64*VLOOKUP('Données projet'!$B$9,Paramètres!$A$1:$I$89,3,0)*0.475*44/12</f>
        <v>8.9325451449717139</v>
      </c>
      <c r="AB64" s="23">
        <f>EXP(-LN(2)/2)*AB63+(1-EXP(-LN(2)/2))/(LN(2)/2)*V64*Y64*VLOOKUP('Données projet'!$B$9,Paramètres!$A$1:$I$89,3,0)*0.475*44/12</f>
        <v>0</v>
      </c>
      <c r="AC64" s="24">
        <f t="shared" si="3"/>
        <v>54.432824543865557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84.324676333003595</v>
      </c>
      <c r="AO64" s="62">
        <f t="shared" si="36"/>
        <v>402.71111445726473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39.307185814044423</v>
      </c>
      <c r="AV64" s="23">
        <f>EXP(-LN(2)/25)*AV63+(1-EXP(-LN(2)/25))/(LN(2)/25)*Calculateur!AQ64*Calculateur!AS64*VLOOKUP('Données projet'!$B$10,Paramètres!$A$1:$I$89,3,0)*0.475*44/12</f>
        <v>7.7167265002394547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47.023912314283876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95.375877628595163</v>
      </c>
      <c r="T65" s="62">
        <f t="shared" si="34"/>
        <v>460.81693364313224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44.608046672311644</v>
      </c>
      <c r="AA65" s="23">
        <f>EXP(-LN(2)/25)*AA64+(1-EXP(-LN(2)/25))/(LN(2)/25)*Calculateur!V65*Calculateur!X65*VLOOKUP('Données projet'!$B$9,Paramètres!$A$1:$I$89,3,0)*0.475*44/12</f>
        <v>8.6882842282403292</v>
      </c>
      <c r="AB65" s="23">
        <f>EXP(-LN(2)/2)*AB64+(1-EXP(-LN(2)/2))/(LN(2)/2)*V65*Y65*VLOOKUP('Données projet'!$B$9,Paramètres!$A$1:$I$89,3,0)*0.475*44/12</f>
        <v>0</v>
      </c>
      <c r="AC65" s="24">
        <f t="shared" si="3"/>
        <v>53.296330900551972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84.324676333003595</v>
      </c>
      <c r="AO65" s="62">
        <f t="shared" si="36"/>
        <v>402.71111445726473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38.536395875247024</v>
      </c>
      <c r="AV65" s="23">
        <f>EXP(-LN(2)/25)*AV64+(1-EXP(-LN(2)/25))/(LN(2)/25)*Calculateur!AQ65*Calculateur!AS65*VLOOKUP('Données projet'!$B$10,Paramètres!$A$1:$I$89,3,0)*0.475*44/12</f>
        <v>7.5057122082853969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46.042108083532419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95.375877628595163</v>
      </c>
      <c r="T66" s="62">
        <f t="shared" si="34"/>
        <v>460.81693364313224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43.733310085289496</v>
      </c>
      <c r="AA66" s="23">
        <f>EXP(-LN(2)/25)*AA65+(1-EXP(-LN(2)/25))/(LN(2)/25)*Calculateur!V66*Calculateur!X66*VLOOKUP('Données projet'!$B$9,Paramètres!$A$1:$I$89,3,0)*0.475*44/12</f>
        <v>8.4507026391220865</v>
      </c>
      <c r="AB66" s="23">
        <f>EXP(-LN(2)/2)*AB65+(1-EXP(-LN(2)/2))/(LN(2)/2)*V66*Y66*VLOOKUP('Données projet'!$B$9,Paramètres!$A$1:$I$89,3,0)*0.475*44/12</f>
        <v>0</v>
      </c>
      <c r="AC66" s="24">
        <f t="shared" si="3"/>
        <v>52.184012724411581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84.324676333003595</v>
      </c>
      <c r="AO66" s="62">
        <f t="shared" si="36"/>
        <v>402.71111445726473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37.780720657014001</v>
      </c>
      <c r="AV66" s="23">
        <f>EXP(-LN(2)/25)*AV65+(1-EXP(-LN(2)/25))/(LN(2)/25)*Calculateur!AQ66*Calculateur!AS66*VLOOKUP('Données projet'!$B$10,Paramètres!$A$1:$I$89,3,0)*0.475*44/12</f>
        <v>7.3004681132415818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45.081188770255579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95.375877628595163</v>
      </c>
      <c r="T67" s="62">
        <f t="shared" si="34"/>
        <v>460.81693364313224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42.875726549202213</v>
      </c>
      <c r="AA67" s="23">
        <f>EXP(-LN(2)/25)*AA66+(1-EXP(-LN(2)/25))/(LN(2)/25)*Calculateur!V67*Calculateur!X67*VLOOKUP('Données projet'!$B$9,Paramètres!$A$1:$I$89,3,0)*0.475*44/12</f>
        <v>8.2196177310521552</v>
      </c>
      <c r="AB67" s="23">
        <f>EXP(-LN(2)/2)*AB66+(1-EXP(-LN(2)/2))/(LN(2)/2)*V67*Y67*VLOOKUP('Données projet'!$B$9,Paramètres!$A$1:$I$89,3,0)*0.475*44/12</f>
        <v>0</v>
      </c>
      <c r="AC67" s="24">
        <f t="shared" si="3"/>
        <v>51.095344280254366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84.324676333003595</v>
      </c>
      <c r="AO67" s="62">
        <f t="shared" si="36"/>
        <v>402.71111445726473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37.039863768894158</v>
      </c>
      <c r="AV67" s="23">
        <f>EXP(-LN(2)/25)*AV66+(1-EXP(-LN(2)/25))/(LN(2)/25)*Calculateur!AQ67*Calculateur!AS67*VLOOKUP('Données projet'!$B$10,Paramètres!$A$1:$I$89,3,0)*0.475*44/12</f>
        <v>7.1008364287700578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44.140700197664216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95.375877628595163</v>
      </c>
      <c r="T68" s="62">
        <f t="shared" si="34"/>
        <v>460.81693364313224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42.034959703183297</v>
      </c>
      <c r="AA68" s="23">
        <f>EXP(-LN(2)/25)*AA67+(1-EXP(-LN(2)/25))/(LN(2)/25)*Calculateur!V68*Calculateur!X68*VLOOKUP('Données projet'!$B$9,Paramètres!$A$1:$I$89,3,0)*0.475*44/12</f>
        <v>7.994851851945624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50.029811555128923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84.324676333003595</v>
      </c>
      <c r="AO68" s="62">
        <f t="shared" si="36"/>
        <v>402.71111445726473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36.313534632472262</v>
      </c>
      <c r="AV68" s="23">
        <f>EXP(-LN(2)/25)*AV67+(1-EXP(-LN(2)/25))/(LN(2)/25)*Calculateur!AQ68*Calculateur!AS68*VLOOKUP('Données projet'!$B$10,Paramètres!$A$1:$I$89,3,0)*0.475*44/12</f>
        <v>6.9066636832085821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43.220198315680847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95.375877628595163</v>
      </c>
      <c r="T69" s="62">
        <f t="shared" ref="T69:T132" si="88">$T$3</f>
        <v>460.81693364313224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41.210679782197673</v>
      </c>
      <c r="AA69" s="23">
        <f>EXP(-LN(2)/25)*AA68+(1-EXP(-LN(2)/25))/(LN(2)/25)*Calculateur!V69*Calculateur!X69*VLOOKUP('Données projet'!$B$9,Paramètres!$A$1:$I$89,3,0)*0.475*44/12</f>
        <v>7.7762322076231847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48.986911989820854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84.324676333003595</v>
      </c>
      <c r="AO69" s="62">
        <f t="shared" ref="AO69:AO132" si="90">$AO$3</f>
        <v>402.71111445726473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35.601448367398568</v>
      </c>
      <c r="AV69" s="23">
        <f>EXP(-LN(2)/25)*AV68+(1-EXP(-LN(2)/25))/(LN(2)/25)*Calculateur!AQ69*Calculateur!AS69*VLOOKUP('Données projet'!$B$10,Paramètres!$A$1:$I$89,3,0)*0.475*44/12</f>
        <v>6.7178006015855853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42.319248968984155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95.375877628595163</v>
      </c>
      <c r="T70" s="62">
        <f t="shared" si="88"/>
        <v>460.81693364313224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40.402563487701464</v>
      </c>
      <c r="AA70" s="23">
        <f>EXP(-LN(2)/25)*AA69+(1-EXP(-LN(2)/25))/(LN(2)/25)*Calculateur!V70*Calculateur!X70*VLOOKUP('Données projet'!$B$9,Paramètres!$A$1:$I$89,3,0)*0.475*44/12</f>
        <v>7.5635907289714499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47.966154216672912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84.324676333003595</v>
      </c>
      <c r="AO70" s="62">
        <f t="shared" si="90"/>
        <v>402.71111445726473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34.903325679653236</v>
      </c>
      <c r="AV70" s="23">
        <f>EXP(-LN(2)/25)*AV69+(1-EXP(-LN(2)/25))/(LN(2)/25)*Calculateur!AQ70*Calculateur!AS70*VLOOKUP('Données projet'!$B$10,Paramètres!$A$1:$I$89,3,0)*0.475*44/12</f>
        <v>6.5341019908614477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41.43742767051468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95.375877628595163</v>
      </c>
      <c r="T71" s="62">
        <f t="shared" si="88"/>
        <v>460.81693364313224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39.610293860838055</v>
      </c>
      <c r="AA71" s="23">
        <f>EXP(-LN(2)/25)*AA70+(1-EXP(-LN(2)/25))/(LN(2)/25)*Calculateur!V71*Calculateur!X71*VLOOKUP('Données projet'!$B$9,Paramètres!$A$1:$I$89,3,0)*0.475*44/12</f>
        <v>7.3567639427357756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46.96705780357383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84.324676333003595</v>
      </c>
      <c r="AO71" s="62">
        <f t="shared" si="90"/>
        <v>402.71111445726473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34.218892752001793</v>
      </c>
      <c r="AV71" s="23">
        <f>EXP(-LN(2)/25)*AV70+(1-EXP(-LN(2)/25))/(LN(2)/25)*Calculateur!AQ71*Calculateur!AS71*VLOOKUP('Données projet'!$B$10,Paramètres!$A$1:$I$89,3,0)*0.475*44/12</f>
        <v>6.3554266283078515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40.574319380309646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95.375877628595163</v>
      </c>
      <c r="T72" s="62">
        <f t="shared" si="88"/>
        <v>460.81693364313224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38.833560158120683</v>
      </c>
      <c r="AA72" s="23">
        <f>EXP(-LN(2)/25)*AA71+(1-EXP(-LN(2)/25))/(LN(2)/25)*Calculateur!V72*Calculateur!X72*VLOOKUP('Données projet'!$B$9,Paramètres!$A$1:$I$89,3,0)*0.475*44/12</f>
        <v>7.1555928458462645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45.989153003966948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84.324676333003595</v>
      </c>
      <c r="AO72" s="62">
        <f t="shared" si="90"/>
        <v>402.71111445726473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33.547881136598733</v>
      </c>
      <c r="AV72" s="23">
        <f>EXP(-LN(2)/25)*AV71+(1-EXP(-LN(2)/25))/(LN(2)/25)*Calculateur!AQ72*Calculateur!AS72*VLOOKUP('Données projet'!$B$10,Paramètres!$A$1:$I$89,3,0)*0.475*44/12</f>
        <v>6.1816371529394125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39.729518289538149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95.375877628595163</v>
      </c>
      <c r="T73" s="62">
        <f t="shared" si="88"/>
        <v>460.81693364313224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38.072057729552824</v>
      </c>
      <c r="AA73" s="23">
        <f>EXP(-LN(2)/25)*AA72+(1-EXP(-LN(2)/25))/(LN(2)/25)*Calculateur!V73*Calculateur!X73*VLOOKUP('Données projet'!$B$9,Paramètres!$A$1:$I$89,3,0)*0.475*44/12</f>
        <v>6.9599227831803248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45.031980512733149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84.324676333003595</v>
      </c>
      <c r="AO73" s="62">
        <f t="shared" si="90"/>
        <v>402.71111445726473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32.890027649697053</v>
      </c>
      <c r="AV73" s="23">
        <f>EXP(-LN(2)/25)*AV72+(1-EXP(-LN(2)/25))/(LN(2)/25)*Calculateur!AQ73*Calculateur!AS73*VLOOKUP('Données projet'!$B$10,Paramètres!$A$1:$I$89,3,0)*0.475*44/12</f>
        <v>6.0125999599141151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38.902627609611166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95.375877628595163</v>
      </c>
      <c r="T74" s="62">
        <f t="shared" si="88"/>
        <v>460.81693364313224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37.325487899138558</v>
      </c>
      <c r="AA74" s="23">
        <f>EXP(-LN(2)/25)*AA73+(1-EXP(-LN(2)/25))/(LN(2)/25)*Calculateur!V74*Calculateur!X74*VLOOKUP('Données projet'!$B$9,Paramètres!$A$1:$I$89,3,0)*0.475*44/12</f>
        <v>6.7696033286678263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44.095091227806385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84.324676333003595</v>
      </c>
      <c r="AO74" s="62">
        <f t="shared" si="90"/>
        <v>402.71111445726473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32.245074268422506</v>
      </c>
      <c r="AV74" s="23">
        <f>EXP(-LN(2)/25)*AV73+(1-EXP(-LN(2)/25))/(LN(2)/25)*Calculateur!AQ74*Calculateur!AS74*VLOOKUP('Données projet'!$B$10,Paramètres!$A$1:$I$89,3,0)*0.475*44/12</f>
        <v>5.8481850978213741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38.093259366243878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95.375877628595163</v>
      </c>
      <c r="T75" s="62">
        <f t="shared" si="88"/>
        <v>460.81693364313224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36.593557847736086</v>
      </c>
      <c r="AA75" s="23">
        <f>EXP(-LN(2)/25)*AA74+(1-EXP(-LN(2)/25))/(LN(2)/25)*Calculateur!V75*Calculateur!X75*VLOOKUP('Données projet'!$B$9,Paramètres!$A$1:$I$89,3,0)*0.475*44/12</f>
        <v>6.5844881696474378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43.178046017383522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84.324676333003595</v>
      </c>
      <c r="AO75" s="62">
        <f t="shared" si="90"/>
        <v>402.71111445726473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31.612768029572035</v>
      </c>
      <c r="AV75" s="23">
        <f>EXP(-LN(2)/25)*AV74+(1-EXP(-LN(2)/25))/(LN(2)/25)*Calculateur!AQ75*Calculateur!AS75*VLOOKUP('Données projet'!$B$10,Paramètres!$A$1:$I$89,3,0)*0.475*44/12</f>
        <v>5.6882661687787603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37.301034198350791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95.375877628595163</v>
      </c>
      <c r="T76" s="62">
        <f t="shared" si="88"/>
        <v>460.81693364313224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35.875980498208364</v>
      </c>
      <c r="AA76" s="23">
        <f>EXP(-LN(2)/25)*AA75+(1-EXP(-LN(2)/25))/(LN(2)/25)*Calculateur!V76*Calculateur!X76*VLOOKUP('Données projet'!$B$9,Paramètres!$A$1:$I$89,3,0)*0.475*44/12</f>
        <v>6.4044349943852446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42.280415492593605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84.324676333003595</v>
      </c>
      <c r="AO76" s="62">
        <f t="shared" si="90"/>
        <v>402.71111445726473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30.992860930396699</v>
      </c>
      <c r="AV76" s="23">
        <f>EXP(-LN(2)/25)*AV75+(1-EXP(-LN(2)/25))/(LN(2)/25)*Calculateur!AQ76*Calculateur!AS76*VLOOKUP('Données projet'!$B$10,Paramètres!$A$1:$I$89,3,0)*0.475*44/12</f>
        <v>5.5327202312605879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36.525581161657286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95.375877628595163</v>
      </c>
      <c r="T77" s="62">
        <f t="shared" si="88"/>
        <v>460.81693364313224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35.172474402825912</v>
      </c>
      <c r="AA77" s="23">
        <f>EXP(-LN(2)/25)*AA76+(1-EXP(-LN(2)/25))/(LN(2)/25)*Calculateur!V77*Calculateur!X77*VLOOKUP('Données projet'!$B$9,Paramètres!$A$1:$I$89,3,0)*0.475*44/12</f>
        <v>6.2293053826691809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41.401779785495094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84.324676333003595</v>
      </c>
      <c r="AO77" s="62">
        <f t="shared" si="90"/>
        <v>402.71111445726473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30.385109831330194</v>
      </c>
      <c r="AV77" s="23">
        <f>EXP(-LN(2)/25)*AV76+(1-EXP(-LN(2)/25))/(LN(2)/25)*Calculateur!AQ77*Calculateur!AS77*VLOOKUP('Données projet'!$B$10,Paramètres!$A$1:$I$89,3,0)*0.475*44/12</f>
        <v>5.381427705583655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35.766537536913852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95.375877628595163</v>
      </c>
      <c r="T78" s="62">
        <f t="shared" si="88"/>
        <v>460.81693364313224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34.482763632877564</v>
      </c>
      <c r="AA78" s="23">
        <f>EXP(-LN(2)/25)*AA77+(1-EXP(-LN(2)/25))/(LN(2)/25)*Calculateur!V78*Calculateur!X78*VLOOKUP('Données projet'!$B$9,Paramètres!$A$1:$I$89,3,0)*0.475*44/12</f>
        <v>6.0589646993951591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40.541728332272726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84.324676333003595</v>
      </c>
      <c r="AO78" s="62">
        <f t="shared" si="90"/>
        <v>402.71111445726473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29.789276360624815</v>
      </c>
      <c r="AV78" s="23">
        <f>EXP(-LN(2)/25)*AV77+(1-EXP(-LN(2)/25))/(LN(2)/25)*Calculateur!AQ78*Calculateur!AS78*VLOOKUP('Données projet'!$B$10,Paramètres!$A$1:$I$89,3,0)*0.475*44/12</f>
        <v>5.2342722819774865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35.0235486426023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95.375877628595163</v>
      </c>
      <c r="T79" s="62">
        <f t="shared" si="88"/>
        <v>460.81693364313224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33.806577670445876</v>
      </c>
      <c r="AA79" s="23">
        <f>EXP(-LN(2)/25)*AA78+(1-EXP(-LN(2)/25))/(LN(2)/25)*Calculateur!V79*Calculateur!X79*VLOOKUP('Données projet'!$B$9,Paramètres!$A$1:$I$89,3,0)*0.475*44/12</f>
        <v>5.8932819910630929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39.699859661508967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84.324676333003595</v>
      </c>
      <c r="AO79" s="62">
        <f t="shared" si="90"/>
        <v>402.71111445726473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29.205126820857437</v>
      </c>
      <c r="AV79" s="23">
        <f>EXP(-LN(2)/25)*AV78+(1-EXP(-LN(2)/25))/(LN(2)/25)*Calculateur!AQ79*Calculateur!AS79*VLOOKUP('Données projet'!$B$10,Paramètres!$A$1:$I$89,3,0)*0.475*44/12</f>
        <v>5.0911408311683957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34.296267652025833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95.375877628595163</v>
      </c>
      <c r="T80" s="62">
        <f t="shared" si="88"/>
        <v>460.81693364313224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33.143651302304754</v>
      </c>
      <c r="AA80" s="23">
        <f>EXP(-LN(2)/25)*AA79+(1-EXP(-LN(2)/25))/(LN(2)/25)*Calculateur!V80*Calculateur!X80*VLOOKUP('Données projet'!$B$9,Paramètres!$A$1:$I$89,3,0)*0.475*44/12</f>
        <v>5.7321298851032418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38.875781187407995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84.324676333003595</v>
      </c>
      <c r="AO80" s="62">
        <f t="shared" si="90"/>
        <v>402.71111445726473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28.632432097268861</v>
      </c>
      <c r="AV80" s="23">
        <f>EXP(-LN(2)/25)*AV79+(1-EXP(-LN(2)/25))/(LN(2)/25)*Calculateur!AQ80*Calculateur!AS80*VLOOKUP('Données projet'!$B$10,Paramètres!$A$1:$I$89,3,0)*0.475*44/12</f>
        <v>4.9519233174086352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33.584355414677496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95.375877628595163</v>
      </c>
      <c r="T81" s="62">
        <f t="shared" si="88"/>
        <v>460.81693364313224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32.493724515897725</v>
      </c>
      <c r="AA81" s="23">
        <f>EXP(-LN(2)/25)*AA80+(1-EXP(-LN(2)/25))/(LN(2)/25)*Calculateur!V81*Calculateur!X81*VLOOKUP('Données projet'!$B$9,Paramètres!$A$1:$I$89,3,0)*0.475*44/12</f>
        <v>5.575384491955484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38.069109007853207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84.324676333003595</v>
      </c>
      <c r="AO81" s="62">
        <f t="shared" si="90"/>
        <v>402.71111445726473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28.070967567900567</v>
      </c>
      <c r="AV81" s="23">
        <f>EXP(-LN(2)/25)*AV80+(1-EXP(-LN(2)/25))/(LN(2)/25)*Calculateur!AQ81*Calculateur!AS81*VLOOKUP('Données projet'!$B$10,Paramètres!$A$1:$I$89,3,0)*0.475*44/12</f>
        <v>4.8165127138837667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32.887480281784335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95.375877628595163</v>
      </c>
      <c r="T82" s="62">
        <f t="shared" si="88"/>
        <v>460.81693364313224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31.856542397355941</v>
      </c>
      <c r="AA82" s="23">
        <f>EXP(-LN(2)/25)*AA81+(1-EXP(-LN(2)/25))/(LN(2)/25)*Calculateur!V82*Calculateur!X82*VLOOKUP('Données projet'!$B$9,Paramètres!$A$1:$I$89,3,0)*0.475*44/12</f>
        <v>5.4229253098262333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37.279467707182178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84.324676333003595</v>
      </c>
      <c r="AO82" s="62">
        <f t="shared" si="90"/>
        <v>402.71111445726473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27.520513015493634</v>
      </c>
      <c r="AV82" s="23">
        <f>EXP(-LN(2)/25)*AV81+(1-EXP(-LN(2)/25))/(LN(2)/25)*Calculateur!AQ82*Calculateur!AS82*VLOOKUP('Données projet'!$B$10,Paramètres!$A$1:$I$89,3,0)*0.475*44/12</f>
        <v>4.6848049204332201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32.205317935926857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95.375877628595163</v>
      </c>
      <c r="T83" s="62">
        <f t="shared" si="88"/>
        <v>460.81693364313224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31.231855031516044</v>
      </c>
      <c r="AA83" s="23">
        <f>EXP(-LN(2)/25)*AA82+(1-EXP(-LN(2)/25))/(LN(2)/25)*Calculateur!V83*Calculateur!X83*VLOOKUP('Données projet'!$B$9,Paramètres!$A$1:$I$89,3,0)*0.475*44/12</f>
        <v>5.2746351320497871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36.506490163565829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84.324676333003595</v>
      </c>
      <c r="AO83" s="62">
        <f t="shared" si="90"/>
        <v>402.71111445726473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26.980852541115279</v>
      </c>
      <c r="AV83" s="23">
        <f>EXP(-LN(2)/25)*AV82+(1-EXP(-LN(2)/25))/(LN(2)/25)*Calculateur!AQ83*Calculateur!AS83*VLOOKUP('Données projet'!$B$10,Paramètres!$A$1:$I$89,3,0)*0.475*44/12</f>
        <v>4.5566986835207901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31.537551224636069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95.375877628595163</v>
      </c>
      <c r="T84" s="62">
        <f t="shared" si="88"/>
        <v>460.81693364313224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30.619417403898598</v>
      </c>
      <c r="AA84" s="23">
        <f>EXP(-LN(2)/25)*AA83+(1-EXP(-LN(2)/25))/(LN(2)/25)*Calculateur!V84*Calculateur!X84*VLOOKUP('Données projet'!$B$9,Paramètres!$A$1:$I$89,3,0)*0.475*44/12</f>
        <v>5.1303999569828793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35.74981736088148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84.324676333003595</v>
      </c>
      <c r="AO84" s="62">
        <f t="shared" si="90"/>
        <v>402.71111445726473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26.451774479479095</v>
      </c>
      <c r="AV84" s="23">
        <f>EXP(-LN(2)/25)*AV83+(1-EXP(-LN(2)/25))/(LN(2)/25)*Calculateur!AQ84*Calculateur!AS84*VLOOKUP('Données projet'!$B$10,Paramètres!$A$1:$I$89,3,0)*0.475*44/12</f>
        <v>4.4320955183935444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30.88386999787264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95.375877628595163</v>
      </c>
      <c r="T85" s="62">
        <f t="shared" si="88"/>
        <v>460.81693364313224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30.018989304608663</v>
      </c>
      <c r="AA85" s="23">
        <f>EXP(-LN(2)/25)*AA84+(1-EXP(-LN(2)/25))/(LN(2)/25)*Calculateur!V85*Calculateur!X85*VLOOKUP('Données projet'!$B$9,Paramètres!$A$1:$I$89,3,0)*0.475*44/12</f>
        <v>4.9901089003631744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35.009098204971835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84.324676333003595</v>
      </c>
      <c r="AO85" s="62">
        <f t="shared" si="90"/>
        <v>402.71111445726473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25.933071315925844</v>
      </c>
      <c r="AV85" s="23">
        <f>EXP(-LN(2)/25)*AV84+(1-EXP(-LN(2)/25))/(LN(2)/25)*Calculateur!AQ85*Calculateur!AS85*VLOOKUP('Données projet'!$B$10,Paramètres!$A$1:$I$89,3,0)*0.475*44/12</f>
        <v>4.3108996333692993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30.243970949295143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95.375877628595163</v>
      </c>
      <c r="T86" s="62">
        <f t="shared" si="88"/>
        <v>460.81693364313224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29.430335234120822</v>
      </c>
      <c r="AA86" s="23">
        <f>EXP(-LN(2)/25)*AA85+(1-EXP(-LN(2)/25))/(LN(2)/25)*Calculateur!V86*Calculateur!X86*VLOOKUP('Données projet'!$B$9,Paramètres!$A$1:$I$89,3,0)*0.475*44/12</f>
        <v>4.8536541100643218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34.283989344185144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84.324676333003595</v>
      </c>
      <c r="AO86" s="62">
        <f t="shared" si="90"/>
        <v>402.71111445726473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25.42453960503218</v>
      </c>
      <c r="AV86" s="23">
        <f>EXP(-LN(2)/25)*AV85+(1-EXP(-LN(2)/25))/(LN(2)/25)*Calculateur!AQ86*Calculateur!AS86*VLOOKUP('Données projet'!$B$10,Paramètres!$A$1:$I$89,3,0)*0.475*44/12</f>
        <v>4.1930178561944569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29.617557461226639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95.375877628595163</v>
      </c>
      <c r="T87" s="62">
        <f t="shared" si="88"/>
        <v>460.81693364313224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28.853224310911717</v>
      </c>
      <c r="AA87" s="23">
        <f>EXP(-LN(2)/25)*AA86+(1-EXP(-LN(2)/25))/(LN(2)/25)*Calculateur!V87*Calculateur!X87*VLOOKUP('Données projet'!$B$9,Paramètres!$A$1:$I$89,3,0)*0.475*44/12</f>
        <v>4.7209306831820363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33.574154994093753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84.324676333003595</v>
      </c>
      <c r="AO87" s="62">
        <f t="shared" si="90"/>
        <v>402.71111445726473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24.925979890815427</v>
      </c>
      <c r="AV87" s="23">
        <f>EXP(-LN(2)/25)*AV86+(1-EXP(-LN(2)/25))/(LN(2)/25)*Calculateur!AQ87*Calculateur!AS87*VLOOKUP('Données projet'!$B$10,Paramètres!$A$1:$I$89,3,0)*0.475*44/12</f>
        <v>4.0783595624155939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29.004339453231019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95.375877628595163</v>
      </c>
      <c r="T88" s="62">
        <f t="shared" si="88"/>
        <v>460.81693364313224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28.287430180903836</v>
      </c>
      <c r="AA88" s="23">
        <f>EXP(-LN(2)/25)*AA87+(1-EXP(-LN(2)/25))/(LN(2)/25)*Calculateur!V88*Calculateur!X88*VLOOKUP('Données projet'!$B$9,Paramètres!$A$1:$I$89,3,0)*0.475*44/12</f>
        <v>4.591836585387469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32.879266766291309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84.324676333003595</v>
      </c>
      <c r="AO88" s="62">
        <f t="shared" si="90"/>
        <v>402.71111445726473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24.437196628503063</v>
      </c>
      <c r="AV88" s="23">
        <f>EXP(-LN(2)/25)*AV87+(1-EXP(-LN(2)/25))/(LN(2)/25)*Calculateur!AQ88*Calculateur!AS88*VLOOKUP('Données projet'!$B$10,Paramètres!$A$1:$I$89,3,0)*0.475*44/12</f>
        <v>3.9668366057097315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28.404033234212793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95.375877628595163</v>
      </c>
      <c r="T89" s="62">
        <f t="shared" si="88"/>
        <v>460.81693364313224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27.732730928685069</v>
      </c>
      <c r="AA89" s="23">
        <f>EXP(-LN(2)/25)*AA88+(1-EXP(-LN(2)/25))/(LN(2)/25)*Calculateur!V89*Calculateur!X89*VLOOKUP('Données projet'!$B$9,Paramètres!$A$1:$I$89,3,0)*0.475*44/12</f>
        <v>4.466272572485857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32.199003501170928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84.324676333003595</v>
      </c>
      <c r="AO89" s="62">
        <f t="shared" si="90"/>
        <v>402.71111445726473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23.957998107836293</v>
      </c>
      <c r="AV89" s="23">
        <f>EXP(-LN(2)/25)*AV88+(1-EXP(-LN(2)/25))/(LN(2)/25)*Calculateur!AQ89*Calculateur!AS89*VLOOKUP('Données projet'!$B$10,Paramètres!$A$1:$I$89,3,0)*0.475*44/12</f>
        <v>3.8583632501197282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27.816361357956019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95.375877628595163</v>
      </c>
      <c r="T90" s="62">
        <f t="shared" si="88"/>
        <v>460.81693364313224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27.188908990469173</v>
      </c>
      <c r="AA90" s="23">
        <f>EXP(-LN(2)/25)*AA89+(1-EXP(-LN(2)/25))/(LN(2)/25)*Calculateur!V90*Calculateur!X90*VLOOKUP('Données projet'!$B$9,Paramètres!$A$1:$I$89,3,0)*0.475*44/12</f>
        <v>4.3441421141201646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31.533051104589337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84.324676333003595</v>
      </c>
      <c r="AO90" s="62">
        <f t="shared" si="90"/>
        <v>402.71111445726473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23.488196377877561</v>
      </c>
      <c r="AV90" s="23">
        <f>EXP(-LN(2)/25)*AV89+(1-EXP(-LN(2)/25))/(LN(2)/25)*Calculateur!AQ90*Calculateur!AS90*VLOOKUP('Données projet'!$B$10,Paramètres!$A$1:$I$89,3,0)*0.475*44/12</f>
        <v>3.7528561041426993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27.241052482020258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95.375877628595163</v>
      </c>
      <c r="T91" s="62">
        <f t="shared" si="88"/>
        <v>460.81693364313224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26.655751068763063</v>
      </c>
      <c r="AA91" s="23">
        <f>EXP(-LN(2)/25)*AA90+(1-EXP(-LN(2)/25))/(LN(2)/25)*Calculateur!V91*Calculateur!X91*VLOOKUP('Données projet'!$B$9,Paramètres!$A$1:$I$89,3,0)*0.475*44/12</f>
        <v>4.2253513195610433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30.881102388324106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84.324676333003595</v>
      </c>
      <c r="AO91" s="62">
        <f t="shared" si="90"/>
        <v>402.71111445726473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23.027607173292559</v>
      </c>
      <c r="AV91" s="23">
        <f>EXP(-LN(2)/25)*AV90+(1-EXP(-LN(2)/25))/(LN(2)/25)*Calculateur!AQ91*Calculateur!AS91*VLOOKUP('Données projet'!$B$10,Paramètres!$A$1:$I$89,3,0)*0.475*44/12</f>
        <v>3.6502340566207918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26.677841229913351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95.375877628595163</v>
      </c>
      <c r="T92" s="62">
        <f t="shared" si="88"/>
        <v>460.81693364313224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26.133048048707387</v>
      </c>
      <c r="AA92" s="23">
        <f>EXP(-LN(2)/25)*AA91+(1-EXP(-LN(2)/25))/(LN(2)/25)*Calculateur!V92*Calculateur!X92*VLOOKUP('Données projet'!$B$9,Paramètres!$A$1:$I$89,3,0)*0.475*44/12</f>
        <v>4.1098088655260776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30.242856914233464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84.324676333003595</v>
      </c>
      <c r="AO92" s="62">
        <f t="shared" si="90"/>
        <v>402.71111445726473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22.576049842077794</v>
      </c>
      <c r="AV92" s="23">
        <f>EXP(-LN(2)/25)*AV91+(1-EXP(-LN(2)/25))/(LN(2)/25)*Calculateur!AQ92*Calculateur!AS92*VLOOKUP('Données projet'!$B$10,Paramètres!$A$1:$I$89,3,0)*0.475*44/12</f>
        <v>3.5504182143850298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26.126468056462823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95.375877628595163</v>
      </c>
      <c r="T93" s="62">
        <f t="shared" si="88"/>
        <v>460.81693364313224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25.620594916057641</v>
      </c>
      <c r="AA93" s="23">
        <f>EXP(-LN(2)/25)*AA92+(1-EXP(-LN(2)/25))/(LN(2)/25)*Calculateur!V93*Calculateur!X93*VLOOKUP('Données projet'!$B$9,Paramètres!$A$1:$I$89,3,0)*0.475*44/12</f>
        <v>3.997425925972812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29.618020842030454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84.324676333003595</v>
      </c>
      <c r="AO93" s="62">
        <f t="shared" si="90"/>
        <v>402.71111445726473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22.133347274705375</v>
      </c>
      <c r="AV93" s="23">
        <f>EXP(-LN(2)/25)*AV92+(1-EXP(-LN(2)/25))/(LN(2)/25)*Calculateur!AQ93*Calculateur!AS93*VLOOKUP('Données projet'!$B$10,Paramètres!$A$1:$I$89,3,0)*0.475*44/12</f>
        <v>3.453331841604292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25.586679116309668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95.375877628595163</v>
      </c>
      <c r="T94" s="62">
        <f t="shared" si="88"/>
        <v>460.81693364313224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25.118190676773608</v>
      </c>
      <c r="AA94" s="23">
        <f>EXP(-LN(2)/25)*AA93+(1-EXP(-LN(2)/25))/(LN(2)/25)*Calculateur!V94*Calculateur!X94*VLOOKUP('Données projet'!$B$9,Paramètres!$A$1:$I$89,3,0)*0.475*44/12</f>
        <v>3.8881161038115923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29.006306780585199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84.324676333003595</v>
      </c>
      <c r="AO94" s="62">
        <f t="shared" si="90"/>
        <v>402.71111445726473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21.699325834657227</v>
      </c>
      <c r="AV94" s="23">
        <f>EXP(-LN(2)/25)*AV93+(1-EXP(-LN(2)/25))/(LN(2)/25)*Calculateur!AQ94*Calculateur!AS94*VLOOKUP('Données projet'!$B$10,Paramètres!$A$1:$I$89,3,0)*0.475*44/12</f>
        <v>3.3589003007927936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25.05822613545002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95.375877628595163</v>
      </c>
      <c r="T95" s="62">
        <f t="shared" si="88"/>
        <v>460.81693364313224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24.625638278185608</v>
      </c>
      <c r="AA95" s="23">
        <f>EXP(-LN(2)/25)*AA94+(1-EXP(-LN(2)/25))/(LN(2)/25)*Calculateur!V95*Calculateur!X95*VLOOKUP('Données projet'!$B$9,Paramètres!$A$1:$I$89,3,0)*0.475*44/12</f>
        <v>3.781795364485725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28.407433642671332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84.324676333003595</v>
      </c>
      <c r="AO95" s="62">
        <f t="shared" si="90"/>
        <v>402.71111445726473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21.273815290321483</v>
      </c>
      <c r="AV95" s="23">
        <f>EXP(-LN(2)/25)*AV94+(1-EXP(-LN(2)/25))/(LN(2)/25)*Calculateur!AQ95*Calculateur!AS95*VLOOKUP('Données projet'!$B$10,Paramètres!$A$1:$I$89,3,0)*0.475*44/12</f>
        <v>3.2670509954307247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24.540866285752209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95.375877628595163</v>
      </c>
      <c r="T96" s="62">
        <f t="shared" si="88"/>
        <v>460.81693364313224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24.142744531706622</v>
      </c>
      <c r="AA96" s="23">
        <f>EXP(-LN(2)/25)*AA95+(1-EXP(-LN(2)/25))/(LN(2)/25)*Calculateur!V96*Calculateur!X96*VLOOKUP('Données projet'!$B$9,Paramètres!$A$1:$I$89,3,0)*0.475*44/12</f>
        <v>3.6783819713678878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27.82112650307451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84.324676333003595</v>
      </c>
      <c r="AO96" s="62">
        <f t="shared" si="90"/>
        <v>402.71111445726473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20.856648748224359</v>
      </c>
      <c r="AV96" s="23">
        <f>EXP(-LN(2)/25)*AV95+(1-EXP(-LN(2)/25))/(LN(2)/25)*Calculateur!AQ96*Calculateur!AS96*VLOOKUP('Données projet'!$B$10,Paramètres!$A$1:$I$89,3,0)*0.475*44/12</f>
        <v>3.1777133141539267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24.034362062378285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95.375877628595163</v>
      </c>
      <c r="T97" s="62">
        <f t="shared" si="88"/>
        <v>460.81693364313224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23.669320037059986</v>
      </c>
      <c r="AA97" s="23">
        <f>EXP(-LN(2)/25)*AA96+(1-EXP(-LN(2)/25))/(LN(2)/25)*Calculateur!V97*Calculateur!X97*VLOOKUP('Données projet'!$B$9,Paramètres!$A$1:$I$89,3,0)*0.475*44/12</f>
        <v>3.5777964229231323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27.247116459983118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84.324676333003595</v>
      </c>
      <c r="AO97" s="62">
        <f t="shared" si="90"/>
        <v>402.71111445726473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20.447662587571291</v>
      </c>
      <c r="AV97" s="23">
        <f>EXP(-LN(2)/25)*AV96+(1-EXP(-LN(2)/25))/(LN(2)/25)*Calculateur!AQ97*Calculateur!AS97*VLOOKUP('Données projet'!$B$10,Paramètres!$A$1:$I$89,3,0)*0.475*44/12</f>
        <v>3.0908185764697071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23.538481164040999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95.375877628595163</v>
      </c>
      <c r="T98" s="62">
        <f t="shared" si="88"/>
        <v>460.81693364313224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23.20517910799294</v>
      </c>
      <c r="AA98" s="23">
        <f>EXP(-LN(2)/25)*AA97+(1-EXP(-LN(2)/25))/(LN(2)/25)*Calculateur!V98*Calculateur!X98*VLOOKUP('Données projet'!$B$9,Paramètres!$A$1:$I$89,3,0)*0.475*44/12</f>
        <v>3.4799613915901624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26.685140499583103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84.324676333003595</v>
      </c>
      <c r="AO98" s="62">
        <f t="shared" si="90"/>
        <v>402.71111445726473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20.046696396071702</v>
      </c>
      <c r="AV98" s="23">
        <f>EXP(-LN(2)/25)*AV97+(1-EXP(-LN(2)/25))/(LN(2)/25)*Calculateur!AQ98*Calculateur!AS98*VLOOKUP('Données projet'!$B$10,Paramètres!$A$1:$I$89,3,0)*0.475*44/12</f>
        <v>3.0062999799570584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23.052996376028762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95.375877628595163</v>
      </c>
      <c r="T99" s="62">
        <f t="shared" si="88"/>
        <v>460.81693364313224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22.750139699446887</v>
      </c>
      <c r="AA99" s="23">
        <f>EXP(-LN(2)/25)*AA98+(1-EXP(-LN(2)/25))/(LN(2)/25)*Calculateur!V99*Calculateur!X99*VLOOKUP('Données projet'!$B$9,Paramètres!$A$1:$I$89,3,0)*0.475*44/12</f>
        <v>3.3848016643339132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26.134941363780801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84.324676333003595</v>
      </c>
      <c r="AO99" s="62">
        <f t="shared" si="90"/>
        <v>402.71111445726473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19.653592907022194</v>
      </c>
      <c r="AV99" s="23">
        <f>EXP(-LN(2)/25)*AV98+(1-EXP(-LN(2)/25))/(LN(2)/25)*Calculateur!AQ99*Calculateur!AS99*VLOOKUP('Données projet'!$B$10,Paramètres!$A$1:$I$89,3,0)*0.475*44/12</f>
        <v>2.9240925489106879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22.577685455932883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95.375877628595163</v>
      </c>
      <c r="T100" s="62">
        <f t="shared" si="88"/>
        <v>460.81693364313224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22.304023336155787</v>
      </c>
      <c r="AA100" s="23">
        <f>EXP(-LN(2)/25)*AA99+(1-EXP(-LN(2)/25))/(LN(2)/25)*Calculateur!V100*Calculateur!X100*VLOOKUP('Données projet'!$B$9,Paramètres!$A$1:$I$89,3,0)*0.475*44/12</f>
        <v>3.2922440848237189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25.596267420979505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84.324676333003595</v>
      </c>
      <c r="AO100" s="62">
        <f t="shared" si="90"/>
        <v>402.71111445726473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19.268197937623494</v>
      </c>
      <c r="AV100" s="23">
        <f>EXP(-LN(2)/25)*AV99+(1-EXP(-LN(2)/25))/(LN(2)/25)*Calculateur!AQ100*Calculateur!AS100*VLOOKUP('Données projet'!$B$10,Paramètres!$A$1:$I$89,3,0)*0.475*44/12</f>
        <v>2.8441330843893811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22.112331022012874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95.375877628595163</v>
      </c>
      <c r="T101" s="62">
        <f t="shared" si="88"/>
        <v>460.81693364313224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21.866655042644712</v>
      </c>
      <c r="AA101" s="23">
        <f>EXP(-LN(2)/25)*AA100+(1-EXP(-LN(2)/25))/(LN(2)/25)*Calculateur!V101*Calculateur!X101*VLOOKUP('Données projet'!$B$9,Paramètres!$A$1:$I$89,3,0)*0.475*44/12</f>
        <v>3.2022174971926223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25.068872539837336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84.324676333003595</v>
      </c>
      <c r="AO101" s="62">
        <f t="shared" si="90"/>
        <v>402.71111445726473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18.890360328506983</v>
      </c>
      <c r="AV101" s="23">
        <f>EXP(-LN(2)/25)*AV100+(1-EXP(-LN(2)/25))/(LN(2)/25)*Calculateur!AQ101*Calculateur!AS101*VLOOKUP('Données projet'!$B$10,Paramètres!$A$1:$I$89,3,0)*0.475*44/12</f>
        <v>2.7663601156302948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21.656720444137278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95.375877628595163</v>
      </c>
      <c r="T102" s="62">
        <f t="shared" si="88"/>
        <v>460.81693364313224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21.437863274601071</v>
      </c>
      <c r="AA102" s="23">
        <f>EXP(-LN(2)/25)*AA101+(1-EXP(-LN(2)/25))/(LN(2)/25)*Calculateur!V102*Calculateur!X102*VLOOKUP('Données projet'!$B$9,Paramètres!$A$1:$I$89,3,0)*0.475*44/12</f>
        <v>3.1146526913345904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24.552515965935662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84.324676333003595</v>
      </c>
      <c r="AO102" s="62">
        <f t="shared" si="90"/>
        <v>402.71111445726473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18.519931884447061</v>
      </c>
      <c r="AV102" s="23">
        <f>EXP(-LN(2)/25)*AV101+(1-EXP(-LN(2)/25))/(LN(2)/25)*Calculateur!AQ102*Calculateur!AS102*VLOOKUP('Données projet'!$B$10,Paramètres!$A$1:$I$89,3,0)*0.475*44/12</f>
        <v>2.6907138527918284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21.210645737238888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95.375877628595163</v>
      </c>
      <c r="T103" s="62">
        <f t="shared" si="88"/>
        <v>460.81693364313224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21.017479851591613</v>
      </c>
      <c r="AA103" s="23">
        <f>EXP(-LN(2)/25)*AA102+(1-EXP(-LN(2)/25))/(LN(2)/25)*Calculateur!V103*Calculateur!X103*VLOOKUP('Données projet'!$B$9,Paramètres!$A$1:$I$89,3,0)*0.475*44/12</f>
        <v>3.0294823496975796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24.046962201289194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84.324676333003595</v>
      </c>
      <c r="AO103" s="62">
        <f t="shared" si="90"/>
        <v>402.71111445726473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18.156767316236113</v>
      </c>
      <c r="AV103" s="23">
        <f>EXP(-LN(2)/25)*AV102+(1-EXP(-LN(2)/25))/(LN(2)/25)*Calculateur!AQ103*Calculateur!AS103*VLOOKUP('Données projet'!$B$10,Paramètres!$A$1:$I$89,3,0)*0.475*44/12</f>
        <v>2.6171361409887441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20.773903457224858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95.375877628595163</v>
      </c>
      <c r="T104" s="62">
        <f t="shared" si="88"/>
        <v>460.81693364313224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20.605339891098801</v>
      </c>
      <c r="AA104" s="23">
        <f>EXP(-LN(2)/25)*AA103+(1-EXP(-LN(2)/25))/(LN(2)/25)*Calculateur!V104*Calculateur!X104*VLOOKUP('Données projet'!$B$9,Paramètres!$A$1:$I$89,3,0)*0.475*44/12</f>
        <v>2.9466409955315465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23.551980886630346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84.324676333003595</v>
      </c>
      <c r="AO104" s="62">
        <f t="shared" si="90"/>
        <v>402.71111445726473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17.800724183699266</v>
      </c>
      <c r="AV104" s="23">
        <f>EXP(-LN(2)/25)*AV103+(1-EXP(-LN(2)/25))/(LN(2)/25)*Calculateur!AQ104*Calculateur!AS104*VLOOKUP('Données projet'!$B$10,Paramètres!$A$1:$I$89,3,0)*0.475*44/12</f>
        <v>2.5455704155841987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20.346294599283464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95.375877628595163</v>
      </c>
      <c r="T105" s="62">
        <f t="shared" si="88"/>
        <v>460.81693364313224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20.2012817438507</v>
      </c>
      <c r="AA105" s="23">
        <f>EXP(-LN(2)/25)*AA104+(1-EXP(-LN(2)/25))/(LN(2)/25)*Calculateur!V105*Calculateur!X105*VLOOKUP('Données projet'!$B$9,Paramètres!$A$1:$I$89,3,0)*0.475*44/12</f>
        <v>2.8660649425516209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23.06734668640232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84.324676333003595</v>
      </c>
      <c r="AO105" s="62">
        <f t="shared" si="90"/>
        <v>402.71111445726473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17.4516628398266</v>
      </c>
      <c r="AV105" s="23">
        <f>EXP(-LN(2)/25)*AV104+(1-EXP(-LN(2)/25))/(LN(2)/25)*Calculateur!AQ105*Calculateur!AS105*VLOOKUP('Données projet'!$B$10,Paramètres!$A$1:$I$89,3,0)*0.475*44/12</f>
        <v>2.4759616587043185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19.927624498530918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95.375877628595163</v>
      </c>
      <c r="T106" s="62">
        <f t="shared" si="88"/>
        <v>460.81693364313224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19.805146930418999</v>
      </c>
      <c r="AA106" s="23">
        <f>EXP(-LN(2)/25)*AA105+(1-EXP(-LN(2)/25))/(LN(2)/25)*Calculateur!V106*Calculateur!X106*VLOOKUP('Données projet'!$B$9,Paramètres!$A$1:$I$89,3,0)*0.475*44/12</f>
        <v>2.787692245977742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22.59283917639674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84.324676333003595</v>
      </c>
      <c r="AO106" s="62">
        <f t="shared" si="90"/>
        <v>402.71111445726473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17.109446376000879</v>
      </c>
      <c r="AV106" s="23">
        <f>EXP(-LN(2)/25)*AV105+(1-EXP(-LN(2)/25))/(LN(2)/25)*Calculateur!AQ106*Calculateur!AS106*VLOOKUP('Données projet'!$B$10,Paramètres!$A$1:$I$89,3,0)*0.475*44/12</f>
        <v>2.4082563569418842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19.517702732942762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95.375877628595163</v>
      </c>
      <c r="T107" s="62">
        <f t="shared" si="88"/>
        <v>460.81693364313224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19.416780079060313</v>
      </c>
      <c r="AA107" s="23">
        <f>EXP(-LN(2)/25)*AA106+(1-EXP(-LN(2)/25))/(LN(2)/25)*Calculateur!V107*Calculateur!X107*VLOOKUP('Données projet'!$B$9,Paramètres!$A$1:$I$89,3,0)*0.475*44/12</f>
        <v>2.7114626549131167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22.12824273397343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84.324676333003595</v>
      </c>
      <c r="AO107" s="62">
        <f t="shared" si="90"/>
        <v>402.71111445726473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16.773940568299349</v>
      </c>
      <c r="AV107" s="23">
        <f>EXP(-LN(2)/25)*AV106+(1-EXP(-LN(2)/25))/(LN(2)/25)*Calculateur!AQ107*Calculateur!AS107*VLOOKUP('Données projet'!$B$10,Paramètres!$A$1:$I$89,3,0)*0.475*44/12</f>
        <v>2.3424024602166109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19.11634302851596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95.375877628595163</v>
      </c>
      <c r="T108" s="62">
        <f t="shared" si="88"/>
        <v>460.81693364313224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19.036028864776384</v>
      </c>
      <c r="AA108" s="23">
        <f>EXP(-LN(2)/25)*AA107+(1-EXP(-LN(2)/25))/(LN(2)/25)*Calculateur!V108*Calculateur!X108*VLOOKUP('Données projet'!$B$9,Paramètres!$A$1:$I$89,3,0)*0.475*44/12</f>
        <v>2.6373175660248935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21.673346430801278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84.324676333003595</v>
      </c>
      <c r="AO108" s="62">
        <f t="shared" si="90"/>
        <v>402.71111445726473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16.445013824848509</v>
      </c>
      <c r="AV108" s="23">
        <f>EXP(-LN(2)/25)*AV107+(1-EXP(-LN(2)/25))/(LN(2)/25)*Calculateur!AQ108*Calculateur!AS108*VLOOKUP('Données projet'!$B$10,Paramètres!$A$1:$I$89,3,0)*0.475*44/12</f>
        <v>2.2783493417603959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18.723363166608905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95.375877628595163</v>
      </c>
      <c r="T109" s="62">
        <f t="shared" si="88"/>
        <v>460.81693364313224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18.662743949569251</v>
      </c>
      <c r="AA109" s="23">
        <f>EXP(-LN(2)/25)*AA108+(1-EXP(-LN(2)/25))/(LN(2)/25)*Calculateur!V109*Calculateur!X109*VLOOKUP('Données projet'!$B$9,Paramètres!$A$1:$I$89,3,0)*0.475*44/12</f>
        <v>2.5651999784914397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21.227943928060689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84.324676333003595</v>
      </c>
      <c r="AO109" s="62">
        <f t="shared" si="90"/>
        <v>402.71111445726473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16.122537134211235</v>
      </c>
      <c r="AV109" s="23">
        <f>EXP(-LN(2)/25)*AV108+(1-EXP(-LN(2)/25))/(LN(2)/25)*Calculateur!AQ109*Calculateur!AS109*VLOOKUP('Données projet'!$B$10,Paramètres!$A$1:$I$89,3,0)*0.475*44/12</f>
        <v>2.2160477591967731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18.338584893408008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95.375877628595163</v>
      </c>
      <c r="T110" s="62">
        <f t="shared" si="88"/>
        <v>460.81693364313224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18.296778923868015</v>
      </c>
      <c r="AA110" s="23">
        <f>EXP(-LN(2)/25)*AA109+(1-EXP(-LN(2)/25))/(LN(2)/25)*Calculateur!V110*Calculateur!X110*VLOOKUP('Données projet'!$B$9,Paramètres!$A$1:$I$89,3,0)*0.475*44/12</f>
        <v>2.4950544501815872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20.791833374049602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84.324676333003595</v>
      </c>
      <c r="AO110" s="62">
        <f t="shared" si="90"/>
        <v>402.71111445726473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15.806384014786</v>
      </c>
      <c r="AV110" s="23">
        <f>EXP(-LN(2)/25)*AV109+(1-EXP(-LN(2)/25))/(LN(2)/25)*Calculateur!AQ110*Calculateur!AS110*VLOOKUP('Données projet'!$B$10,Paramètres!$A$1:$I$89,3,0)*0.475*44/12</f>
        <v>2.1554498166846505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17.961833831470649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95.375877628595163</v>
      </c>
      <c r="T111" s="62">
        <f t="shared" si="88"/>
        <v>460.81693364313224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17.937990249104153</v>
      </c>
      <c r="AA111" s="23">
        <f>EXP(-LN(2)/25)*AA110+(1-EXP(-LN(2)/25))/(LN(2)/25)*Calculateur!V111*Calculateur!X111*VLOOKUP('Données projet'!$B$9,Paramètres!$A$1:$I$89,3,0)*0.475*44/12</f>
        <v>2.4268270550321609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20.364817304136313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84.324676333003595</v>
      </c>
      <c r="AO111" s="62">
        <f t="shared" si="90"/>
        <v>402.71111445726473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15.496430465198332</v>
      </c>
      <c r="AV111" s="23">
        <f>EXP(-LN(2)/25)*AV110+(1-EXP(-LN(2)/25))/(LN(2)/25)*Calculateur!AQ111*Calculateur!AS111*VLOOKUP('Données projet'!$B$10,Paramètres!$A$1:$I$89,3,0)*0.475*44/12</f>
        <v>2.0965089280972293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17.592939393295559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95.375877628595163</v>
      </c>
      <c r="T112" s="62">
        <f t="shared" si="88"/>
        <v>460.81693364313224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17.586237201412931</v>
      </c>
      <c r="AA112" s="23">
        <f>EXP(-LN(2)/25)*AA111+(1-EXP(-LN(2)/25))/(LN(2)/25)*Calculateur!V112*Calculateur!X112*VLOOKUP('Données projet'!$B$9,Paramètres!$A$1:$I$89,3,0)*0.475*44/12</f>
        <v>2.3604653415910182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19.946702543003951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84.324676333003595</v>
      </c>
      <c r="AO112" s="62">
        <f t="shared" si="90"/>
        <v>402.71111445726473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15.192554915665079</v>
      </c>
      <c r="AV112" s="23">
        <f>EXP(-LN(2)/25)*AV111+(1-EXP(-LN(2)/25))/(LN(2)/25)*Calculateur!AQ112*Calculateur!AS112*VLOOKUP('Données projet'!$B$10,Paramètres!$A$1:$I$89,3,0)*0.475*44/12</f>
        <v>2.0391797812077979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17.231734696872877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95.375877628595163</v>
      </c>
      <c r="T113" s="62">
        <f t="shared" si="88"/>
        <v>460.81693364313224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17.241381816438757</v>
      </c>
      <c r="AA113" s="23">
        <f>EXP(-LN(2)/25)*AA112+(1-EXP(-LN(2)/25))/(LN(2)/25)*Calculateur!V113*Calculateur!X113*VLOOKUP('Données projet'!$B$9,Paramètres!$A$1:$I$89,3,0)*0.475*44/12</f>
        <v>2.2959182926937345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19.537300109132492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84.324676333003595</v>
      </c>
      <c r="AO113" s="62">
        <f t="shared" si="90"/>
        <v>402.71111445726473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14.89463818031239</v>
      </c>
      <c r="AV113" s="23">
        <f>EXP(-LN(2)/25)*AV112+(1-EXP(-LN(2)/25))/(LN(2)/25)*Calculateur!AQ113*Calculateur!AS113*VLOOKUP('Données projet'!$B$10,Paramètres!$A$1:$I$89,3,0)*0.475*44/12</f>
        <v>1.9834183028548666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16.878056483167256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95.375877628595163</v>
      </c>
      <c r="T114" s="62">
        <f t="shared" si="88"/>
        <v>460.81693364313224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16.903288835222913</v>
      </c>
      <c r="AA114" s="23">
        <f>EXP(-LN(2)/25)*AA113+(1-EXP(-LN(2)/25))/(LN(2)/25)*Calculateur!V114*Calculateur!X114*VLOOKUP('Données projet'!$B$9,Paramètres!$A$1:$I$89,3,0)*0.475*44/12</f>
        <v>2.2331362862429285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19.136425121465841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84.324676333003595</v>
      </c>
      <c r="AO114" s="62">
        <f t="shared" si="90"/>
        <v>402.71111445726473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14.602563410428701</v>
      </c>
      <c r="AV114" s="23">
        <f>EXP(-LN(2)/25)*AV113+(1-EXP(-LN(2)/25))/(LN(2)/25)*Calculateur!AQ114*Calculateur!AS114*VLOOKUP('Données projet'!$B$10,Paramètres!$A$1:$I$89,3,0)*0.475*44/12</f>
        <v>1.929181625059865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16.531745035488566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95.375877628595163</v>
      </c>
      <c r="T115" s="62">
        <f t="shared" si="88"/>
        <v>460.81693364313224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16.571825651152356</v>
      </c>
      <c r="AA115" s="23">
        <f>EXP(-LN(2)/25)*AA114+(1-EXP(-LN(2)/25))/(LN(2)/25)*Calculateur!V115*Calculateur!X115*VLOOKUP('Données projet'!$B$9,Paramètres!$A$1:$I$89,3,0)*0.475*44/12</f>
        <v>2.1720710570600823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18.743896708212439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84.324676333003595</v>
      </c>
      <c r="AO115" s="62">
        <f t="shared" si="90"/>
        <v>402.71111445726473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14.316216048634413</v>
      </c>
      <c r="AV115" s="23">
        <f>EXP(-LN(2)/25)*AV114+(1-EXP(-LN(2)/25))/(LN(2)/25)*Calculateur!AQ115*Calculateur!AS115*VLOOKUP('Données projet'!$B$10,Paramètres!$A$1:$I$89,3,0)*0.475*44/12</f>
        <v>1.8764280520713505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16.192644100705763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95.375877628595163</v>
      </c>
      <c r="T116" s="62">
        <f t="shared" si="88"/>
        <v>460.81693364313224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16.246862257948841</v>
      </c>
      <c r="AA116" s="23">
        <f>EXP(-LN(2)/25)*AA115+(1-EXP(-LN(2)/25))/(LN(2)/25)*Calculateur!V116*Calculateur!X116*VLOOKUP('Données projet'!$B$9,Paramètres!$A$1:$I$89,3,0)*0.475*44/12</f>
        <v>2.1126756597805216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18.359537917729362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84.324676333003595</v>
      </c>
      <c r="AO116" s="62">
        <f t="shared" si="90"/>
        <v>402.71111445726473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14.035483783950266</v>
      </c>
      <c r="AV116" s="23">
        <f>EXP(-LN(2)/25)*AV115+(1-EXP(-LN(2)/25))/(LN(2)/25)*Calculateur!AQ116*Calculateur!AS116*VLOOKUP('Données projet'!$B$10,Paramètres!$A$1:$I$89,3,0)*0.475*44/12</f>
        <v>1.8251170283103968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15.860600812260662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95.375877628595163</v>
      </c>
      <c r="T117" s="62">
        <f t="shared" si="88"/>
        <v>460.81693364313224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15.928271198677949</v>
      </c>
      <c r="AA117" s="23">
        <f>EXP(-LN(2)/25)*AA116+(1-EXP(-LN(2)/25))/(LN(2)/25)*Calculateur!V117*Calculateur!X117*VLOOKUP('Données projet'!$B$9,Paramètres!$A$1:$I$89,3,0)*0.475*44/12</f>
        <v>2.0549044327630388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17.983175631440989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84.324676333003595</v>
      </c>
      <c r="AO117" s="62">
        <f t="shared" si="90"/>
        <v>402.71111445726473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13.760256507746801</v>
      </c>
      <c r="AV117" s="23">
        <f>EXP(-LN(2)/25)*AV116+(1-EXP(-LN(2)/25))/(LN(2)/25)*Calculateur!AQ117*Calculateur!AS117*VLOOKUP('Données projet'!$B$10,Paramètres!$A$1:$I$89,3,0)*0.475*44/12</f>
        <v>1.7752091071925158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15.535465614939318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95.375877628595163</v>
      </c>
      <c r="T118" s="62">
        <f t="shared" si="88"/>
        <v>460.81693364313224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15.615927515758001</v>
      </c>
      <c r="AA118" s="23">
        <f>EXP(-LN(2)/25)*AA117+(1-EXP(-LN(2)/25))/(LN(2)/25)*Calculateur!V118*Calculateur!X118*VLOOKUP('Données projet'!$B$9,Paramètres!$A$1:$I$89,3,0)*0.475*44/12</f>
        <v>1.998712962986406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17.614640478744406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84.324676333003595</v>
      </c>
      <c r="AO118" s="62">
        <f t="shared" si="90"/>
        <v>402.71111445726473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13.490426270557624</v>
      </c>
      <c r="AV118" s="23">
        <f>EXP(-LN(2)/25)*AV117+(1-EXP(-LN(2)/25))/(LN(2)/25)*Calculateur!AQ118*Calculateur!AS118*VLOOKUP('Données projet'!$B$10,Paramètres!$A$1:$I$89,3,0)*0.475*44/12</f>
        <v>1.7266659208021469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15.21709219135977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95.375877628595163</v>
      </c>
      <c r="T119" s="62">
        <f t="shared" si="88"/>
        <v>460.81693364313224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15.309708701949278</v>
      </c>
      <c r="AA119" s="23">
        <f>EXP(-LN(2)/25)*AA118+(1-EXP(-LN(2)/25))/(LN(2)/25)*Calculateur!V119*Calculateur!X119*VLOOKUP('Données projet'!$B$9,Paramètres!$A$1:$I$89,3,0)*0.475*44/12</f>
        <v>1.9440580519057962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17.253766753855075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84.324676333003595</v>
      </c>
      <c r="AO119" s="62">
        <f t="shared" si="90"/>
        <v>402.71111445726473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13.225887239739532</v>
      </c>
      <c r="AV119" s="23">
        <f>EXP(-LN(2)/25)*AV118+(1-EXP(-LN(2)/25))/(LN(2)/25)*Calculateur!AQ119*Calculateur!AS119*VLOOKUP('Données projet'!$B$10,Paramètres!$A$1:$I$89,3,0)*0.475*44/12</f>
        <v>1.6794501503963977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14.90533739013593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95.375877628595163</v>
      </c>
      <c r="T120" s="62">
        <f t="shared" si="88"/>
        <v>460.81693364313224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15.00949465230431</v>
      </c>
      <c r="AA120" s="23">
        <f>EXP(-LN(2)/25)*AA119+(1-EXP(-LN(2)/25))/(LN(2)/25)*Calculateur!V120*Calculateur!X120*VLOOKUP('Données projet'!$B$9,Paramètres!$A$1:$I$89,3,0)*0.475*44/12</f>
        <v>1.8908976822428625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16.900392334547174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84.324676333003595</v>
      </c>
      <c r="AO120" s="62">
        <f t="shared" si="90"/>
        <v>402.71111445726473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12.966535657962906</v>
      </c>
      <c r="AV120" s="23">
        <f>EXP(-LN(2)/25)*AV119+(1-EXP(-LN(2)/25))/(LN(2)/25)*Calculateur!AQ120*Calculateur!AS120*VLOOKUP('Données projet'!$B$10,Paramètres!$A$1:$I$89,3,0)*0.475*44/12</f>
        <v>1.6335254977153633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14.600061155678269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95.375877628595163</v>
      </c>
      <c r="T121" s="62">
        <f t="shared" si="88"/>
        <v>460.81693364313224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14.715167617060391</v>
      </c>
      <c r="AA121" s="23">
        <f>EXP(-LN(2)/25)*AA120+(1-EXP(-LN(2)/25))/(LN(2)/25)*Calculateur!V121*Calculateur!X121*VLOOKUP('Données projet'!$B$9,Paramètres!$A$1:$I$89,3,0)*0.475*44/12</f>
        <v>1.8391909856839439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16.554358602744337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84.324676333003595</v>
      </c>
      <c r="AO121" s="62">
        <f t="shared" si="90"/>
        <v>402.71111445726473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12.712269802516074</v>
      </c>
      <c r="AV121" s="23">
        <f>EXP(-LN(2)/25)*AV120+(1-EXP(-LN(2)/25))/(LN(2)/25)*Calculateur!AQ121*Calculateur!AS121*VLOOKUP('Données projet'!$B$10,Paramètres!$A$1:$I$89,3,0)*0.475*44/12</f>
        <v>1.5888566570769642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14.301126459593039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95.375877628595163</v>
      </c>
      <c r="T122" s="62">
        <f t="shared" si="88"/>
        <v>460.81693364313224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14.426612155455839</v>
      </c>
      <c r="AA122" s="23">
        <f>EXP(-LN(2)/25)*AA121+(1-EXP(-LN(2)/25))/(LN(2)/25)*Calculateur!V122*Calculateur!X122*VLOOKUP('Données projet'!$B$9,Paramètres!$A$1:$I$89,3,0)*0.475*44/12</f>
        <v>1.7888982114615661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16.215510366917407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84.324676333003595</v>
      </c>
      <c r="AO122" s="62">
        <f t="shared" si="90"/>
        <v>402.71111445726473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12.462989945407697</v>
      </c>
      <c r="AV122" s="23">
        <f>EXP(-LN(2)/25)*AV121+(1-EXP(-LN(2)/25))/(LN(2)/25)*Calculateur!AQ122*Calculateur!AS122*VLOOKUP('Données projet'!$B$10,Paramètres!$A$1:$I$89,3,0)*0.475*44/12</f>
        <v>1.5454092882348545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14.008399233642551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95.375877628595163</v>
      </c>
      <c r="T123" s="62">
        <f t="shared" si="88"/>
        <v>460.81693364313224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14.1437150904519</v>
      </c>
      <c r="AA123" s="23">
        <f>EXP(-LN(2)/25)*AA122+(1-EXP(-LN(2)/25))/(LN(2)/25)*Calculateur!V123*Calculateur!X123*VLOOKUP('Données projet'!$B$9,Paramètres!$A$1:$I$89,3,0)*0.475*44/12</f>
        <v>1.7399806957950812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15.883695786246982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84.324676333003595</v>
      </c>
      <c r="AO123" s="62">
        <f t="shared" si="90"/>
        <v>402.71111445726473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12.218598314251516</v>
      </c>
      <c r="AV123" s="23">
        <f>EXP(-LN(2)/25)*AV122+(1-EXP(-LN(2)/25))/(LN(2)/25)*Calculateur!AQ123*Calculateur!AS123*VLOOKUP('Données projet'!$B$10,Paramètres!$A$1:$I$89,3,0)*0.475*44/12</f>
        <v>1.5031499899785299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13.721748304230045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95.375877628595163</v>
      </c>
      <c r="T124" s="62">
        <f t="shared" si="88"/>
        <v>460.81693364313224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13.866365464342516</v>
      </c>
      <c r="AA124" s="23">
        <f>EXP(-LN(2)/25)*AA123+(1-EXP(-LN(2)/25))/(LN(2)/25)*Calculateur!V124*Calculateur!X124*VLOOKUP('Données projet'!$B$9,Paramètres!$A$1:$I$89,3,0)*0.475*44/12</f>
        <v>1.6924008321669566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15.558766296509473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84.324676333003595</v>
      </c>
      <c r="AO124" s="62">
        <f t="shared" si="90"/>
        <v>402.71111445726473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11.97899905391813</v>
      </c>
      <c r="AV124" s="23">
        <f>EXP(-LN(2)/25)*AV123+(1-EXP(-LN(2)/25))/(LN(2)/25)*Calculateur!AQ124*Calculateur!AS124*VLOOKUP('Données projet'!$B$10,Paramètres!$A$1:$I$89,3,0)*0.475*44/12</f>
        <v>1.4620462744553444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13.441045328373475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95.375877628595163</v>
      </c>
      <c r="T125" s="62">
        <f t="shared" si="88"/>
        <v>460.81693364313224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13.594454495234571</v>
      </c>
      <c r="AA125" s="23">
        <f>EXP(-LN(2)/25)*AA124+(1-EXP(-LN(2)/25))/(LN(2)/25)*Calculateur!V125*Calculateur!X125*VLOOKUP('Données projet'!$B$9,Paramètres!$A$1:$I$89,3,0)*0.475*44/12</f>
        <v>1.6461220424118594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15.24057653764643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84.324676333003595</v>
      </c>
      <c r="AO125" s="62">
        <f t="shared" si="90"/>
        <v>402.71111445726473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11.744098188938764</v>
      </c>
      <c r="AV125" s="23">
        <f>EXP(-LN(2)/25)*AV124+(1-EXP(-LN(2)/25))/(LN(2)/25)*Calculateur!AQ125*Calculateur!AS125*VLOOKUP('Données projet'!$B$10,Paramètres!$A$1:$I$89,3,0)*0.475*44/12</f>
        <v>1.422066542194691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13.166164731133456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95.375877628595163</v>
      </c>
      <c r="T126" s="62">
        <f t="shared" si="88"/>
        <v>460.81693364313224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13.327875534381516</v>
      </c>
      <c r="AA126" s="23">
        <f>EXP(-LN(2)/25)*AA125+(1-EXP(-LN(2)/25))/(LN(2)/25)*Calculateur!V126*Calculateur!X126*VLOOKUP('Données projet'!$B$9,Paramètres!$A$1:$I$89,3,0)*0.475*44/12</f>
        <v>1.6011087485963111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14.928984282977826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84.324676333003595</v>
      </c>
      <c r="AO126" s="62">
        <f t="shared" si="90"/>
        <v>402.71111445726473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11.513803586646263</v>
      </c>
      <c r="AV126" s="23">
        <f>EXP(-LN(2)/25)*AV125+(1-EXP(-LN(2)/25))/(LN(2)/25)*Calculateur!AQ126*Calculateur!AS126*VLOOKUP('Données projet'!$B$10,Paramètres!$A$1:$I$89,3,0)*0.475*44/12</f>
        <v>1.3831800578151479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12.896983644461411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95.375877628595163</v>
      </c>
      <c r="T127" s="62">
        <f t="shared" si="88"/>
        <v>460.81693364313224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13.066524024353678</v>
      </c>
      <c r="AA127" s="23">
        <f>EXP(-LN(2)/25)*AA126+(1-EXP(-LN(2)/25))/(LN(2)/25)*Calculateur!V127*Calculateur!X127*VLOOKUP('Données projet'!$B$9,Paramètres!$A$1:$I$89,3,0)*0.475*44/12</f>
        <v>1.5573263456672952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14.623850370020973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84.324676333003595</v>
      </c>
      <c r="AO127" s="62">
        <f t="shared" si="90"/>
        <v>402.71111445726473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11.288024921038881</v>
      </c>
      <c r="AV127" s="23">
        <f>EXP(-LN(2)/25)*AV126+(1-EXP(-LN(2)/25))/(LN(2)/25)*Calculateur!AQ127*Calculateur!AS127*VLOOKUP('Données projet'!$B$10,Paramètres!$A$1:$I$89,3,0)*0.475*44/12</f>
        <v>1.3453569263959146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12.633381847434796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95.375877628595163</v>
      </c>
      <c r="T128" s="62">
        <f t="shared" si="88"/>
        <v>460.81693364313224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12.810297458028804</v>
      </c>
      <c r="AA128" s="23">
        <f>EXP(-LN(2)/25)*AA127+(1-EXP(-LN(2)/25))/(LN(2)/25)*Calculateur!V128*Calculateur!X128*VLOOKUP('Données projet'!$B$9,Paramètres!$A$1:$I$89,3,0)*0.475*44/12</f>
        <v>1.5147411748487898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14.325038632877595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84.324676333003595</v>
      </c>
      <c r="AO128" s="62">
        <f t="shared" si="90"/>
        <v>402.71111445726473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11.066673637352672</v>
      </c>
      <c r="AV128" s="23">
        <f>EXP(-LN(2)/25)*AV127+(1-EXP(-LN(2)/25))/(LN(2)/25)*Calculateur!AQ128*Calculateur!AS128*VLOOKUP('Données projet'!$B$10,Paramètres!$A$1:$I$89,3,0)*0.475*44/12</f>
        <v>1.3085680704943725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12.375241707847044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95.375877628595163</v>
      </c>
      <c r="T129" s="62">
        <f t="shared" si="88"/>
        <v>460.81693364313224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12.55909533838679</v>
      </c>
      <c r="AA129" s="23">
        <f>EXP(-LN(2)/25)*AA128+(1-EXP(-LN(2)/25))/(LN(2)/25)*Calculateur!V129*Calculateur!X129*VLOOKUP('Données projet'!$B$9,Paramètres!$A$1:$I$89,3,0)*0.475*44/12</f>
        <v>1.4733204977657732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14.032415836152563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84.324676333003595</v>
      </c>
      <c r="AO129" s="62">
        <f t="shared" si="90"/>
        <v>402.71111445726473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10.849662917328597</v>
      </c>
      <c r="AV129" s="23">
        <f>EXP(-LN(2)/25)*AV128+(1-EXP(-LN(2)/25))/(LN(2)/25)*Calculateur!AQ129*Calculateur!AS129*VLOOKUP('Données projet'!$B$10,Paramètres!$A$1:$I$89,3,0)*0.475*44/12</f>
        <v>1.2727852077920998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12.122448125120698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95.375877628595163</v>
      </c>
      <c r="T130" s="62">
        <f t="shared" si="88"/>
        <v>460.81693364313224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12.31281913909279</v>
      </c>
      <c r="AA130" s="23">
        <f>EXP(-LN(2)/25)*AA129+(1-EXP(-LN(2)/25))/(LN(2)/25)*Calculateur!V130*Calculateur!X130*VLOOKUP('Données projet'!$B$9,Paramètres!$A$1:$I$89,3,0)*0.475*44/12</f>
        <v>1.4330324712758105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13.7458516103686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84.324676333003595</v>
      </c>
      <c r="AO130" s="62">
        <f t="shared" si="90"/>
        <v>402.71111445726473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10.636907645160726</v>
      </c>
      <c r="AV130" s="23">
        <f>EXP(-LN(2)/25)*AV129+(1-EXP(-LN(2)/25))/(LN(2)/25)*Calculateur!AQ130*Calculateur!AS130*VLOOKUP('Données projet'!$B$10,Paramètres!$A$1:$I$89,3,0)*0.475*44/12</f>
        <v>1.2379808293521597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11.874888474512886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95.375877628595163</v>
      </c>
      <c r="T131" s="62">
        <f t="shared" si="88"/>
        <v>460.81693364313224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12.071372265853297</v>
      </c>
      <c r="AA131" s="23">
        <f>EXP(-LN(2)/25)*AA130+(1-EXP(-LN(2)/25))/(LN(2)/25)*Calculateur!V131*Calculateur!X131*VLOOKUP('Données projet'!$B$9,Paramètres!$A$1:$I$89,3,0)*0.475*44/12</f>
        <v>1.393846122988871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13.465218388842167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84.324676333003595</v>
      </c>
      <c r="AO131" s="62">
        <f t="shared" si="90"/>
        <v>402.71111445726473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10.428324374112163</v>
      </c>
      <c r="AV131" s="23">
        <f>EXP(-LN(2)/25)*AV130+(1-EXP(-LN(2)/25))/(LN(2)/25)*Calculateur!AQ131*Calculateur!AS131*VLOOKUP('Données projet'!$B$10,Paramètres!$A$1:$I$89,3,0)*0.475*44/12</f>
        <v>1.2041281784709426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11.632452552583105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95.375877628595163</v>
      </c>
      <c r="T132" s="62">
        <f t="shared" si="88"/>
        <v>460.81693364313224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11.834660018529979</v>
      </c>
      <c r="AA132" s="23">
        <f>EXP(-LN(2)/25)*AA131+(1-EXP(-LN(2)/25))/(LN(2)/25)*Calculateur!V132*Calculateur!X132*VLOOKUP('Données projet'!$B$9,Paramètres!$A$1:$I$89,3,0)*0.475*44/12</f>
        <v>1.3557313274565583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13.190391345986537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84.324676333003595</v>
      </c>
      <c r="AO132" s="62">
        <f t="shared" si="90"/>
        <v>402.71111445726473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10.223831293785629</v>
      </c>
      <c r="AV132" s="23">
        <f>EXP(-LN(2)/25)*AV131+(1-EXP(-LN(2)/25))/(LN(2)/25)*Calculateur!AQ132*Calculateur!AS132*VLOOKUP('Données projet'!$B$10,Paramètres!$A$1:$I$89,3,0)*0.475*44/12</f>
        <v>1.1712012301083059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11.395032523893935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95.375877628595163</v>
      </c>
      <c r="T133" s="62">
        <f t="shared" ref="T133:T196" si="142">$T$3</f>
        <v>460.81693364313224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11.602589553996456</v>
      </c>
      <c r="AA133" s="23">
        <f>EXP(-LN(2)/25)*AA132+(1-EXP(-LN(2)/25))/(LN(2)/25)*Calculateur!V133*Calculateur!X133*VLOOKUP('Données projet'!$B$9,Paramètres!$A$1:$I$89,3,0)*0.475*44/12</f>
        <v>1.3186587830124468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12.921248337008903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84.324676333003595</v>
      </c>
      <c r="AO133" s="62">
        <f t="shared" ref="AO133:AO196" si="144">$AO$3</f>
        <v>402.71111445726473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10.023348198035837</v>
      </c>
      <c r="AV133" s="23">
        <f>EXP(-LN(2)/25)*AV132+(1-EXP(-LN(2)/25))/(LN(2)/25)*Calculateur!AQ133*Calculateur!AS133*VLOOKUP('Données projet'!$B$10,Paramètres!$A$1:$I$89,3,0)*0.475*44/12</f>
        <v>1.1391746708801984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11.162522868916035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95.375877628595163</v>
      </c>
      <c r="T134" s="62">
        <f t="shared" si="142"/>
        <v>460.81693364313224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11.375069849723429</v>
      </c>
      <c r="AA134" s="23">
        <f>EXP(-LN(2)/25)*AA133+(1-EXP(-LN(2)/25))/(LN(2)/25)*Calculateur!V134*Calculateur!X134*VLOOKUP('Données projet'!$B$9,Paramètres!$A$1:$I$89,3,0)*0.475*44/12</f>
        <v>1.2825999892457198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12.657669838969149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84.324676333003595</v>
      </c>
      <c r="AO134" s="62">
        <f t="shared" si="144"/>
        <v>402.71111445726473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9.8267964535110828</v>
      </c>
      <c r="AV134" s="23">
        <f>EXP(-LN(2)/25)*AV133+(1-EXP(-LN(2)/25))/(LN(2)/25)*Calculateur!AQ134*Calculateur!AS134*VLOOKUP('Données projet'!$B$10,Paramètres!$A$1:$I$89,3,0)*0.475*44/12</f>
        <v>1.108023879598387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10.934820333109469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95.375877628595163</v>
      </c>
      <c r="T135" s="62">
        <f t="shared" si="142"/>
        <v>460.81693364313224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11.152011668077879</v>
      </c>
      <c r="AA135" s="23">
        <f>EXP(-LN(2)/25)*AA134+(1-EXP(-LN(2)/25))/(LN(2)/25)*Calculateur!V135*Calculateur!X135*VLOOKUP('Données projet'!$B$9,Paramètres!$A$1:$I$89,3,0)*0.475*44/12</f>
        <v>1.2475272250907936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12.399538893168673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84.324676333003595</v>
      </c>
      <c r="AO135" s="62">
        <f t="shared" si="144"/>
        <v>402.71111445726473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9.6340989688117329</v>
      </c>
      <c r="AV135" s="23">
        <f>EXP(-LN(2)/25)*AV134+(1-EXP(-LN(2)/25))/(LN(2)/25)*Calculateur!AQ135*Calculateur!AS135*VLOOKUP('Données projet'!$B$10,Paramètres!$A$1:$I$89,3,0)*0.475*44/12</f>
        <v>1.0777249083423257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10.711823877154059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95.375877628595163</v>
      </c>
      <c r="T136" s="62">
        <f t="shared" si="142"/>
        <v>460.81693364313224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10.933327521322342</v>
      </c>
      <c r="AA136" s="23">
        <f>EXP(-LN(2)/25)*AA135+(1-EXP(-LN(2)/25))/(LN(2)/25)*Calculateur!V136*Calculateur!X136*VLOOKUP('Données projet'!$B$9,Paramètres!$A$1:$I$89,3,0)*0.475*44/12</f>
        <v>1.2134135275160804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12.146741048838422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84.324676333003595</v>
      </c>
      <c r="AO136" s="62">
        <f t="shared" si="144"/>
        <v>402.71111445726473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9.4451801642534772</v>
      </c>
      <c r="AV136" s="23">
        <f>EXP(-LN(2)/25)*AV135+(1-EXP(-LN(2)/25))/(LN(2)/25)*Calculateur!AQ136*Calculateur!AS136*VLOOKUP('Données projet'!$B$10,Paramètres!$A$1:$I$89,3,0)*0.475*44/12</f>
        <v>1.0482544640486151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10.493434628302092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95.375877628595163</v>
      </c>
      <c r="T137" s="62">
        <f t="shared" si="142"/>
        <v>460.81693364313224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10.718931637300523</v>
      </c>
      <c r="AA137" s="23">
        <f>EXP(-LN(2)/25)*AA136+(1-EXP(-LN(2)/25))/(LN(2)/25)*Calculateur!V137*Calculateur!X137*VLOOKUP('Données projet'!$B$9,Paramètres!$A$1:$I$89,3,0)*0.475*44/12</f>
        <v>1.1802326707955091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11.899164308096033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84.324676333003595</v>
      </c>
      <c r="AO137" s="62">
        <f t="shared" si="144"/>
        <v>402.71111445726473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9.2599659422235163</v>
      </c>
      <c r="AV137" s="23">
        <f>EXP(-LN(2)/25)*AV136+(1-EXP(-LN(2)/25))/(LN(2)/25)*Calculateur!AQ137*Calculateur!AS137*VLOOKUP('Données projet'!$B$10,Paramètres!$A$1:$I$89,3,0)*0.475*44/12</f>
        <v>1.0195898906038994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10.279555832827416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95.375877628595163</v>
      </c>
      <c r="T138" s="62">
        <f t="shared" si="142"/>
        <v>460.81693364313224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10.508739925795794</v>
      </c>
      <c r="AA138" s="23">
        <f>EXP(-LN(2)/25)*AA137+(1-EXP(-LN(2)/25))/(LN(2)/25)*Calculateur!V138*Calculateur!X138*VLOOKUP('Données projet'!$B$9,Paramètres!$A$1:$I$89,3,0)*0.475*44/12</f>
        <v>1.1479591463468672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11.656699072142661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84.324676333003595</v>
      </c>
      <c r="AO138" s="62">
        <f t="shared" si="144"/>
        <v>402.71111445726473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9.0783836581180424</v>
      </c>
      <c r="AV138" s="23">
        <f>EXP(-LN(2)/25)*AV137+(1-EXP(-LN(2)/25))/(LN(2)/25)*Calculateur!AQ138*Calculateur!AS138*VLOOKUP('Données projet'!$B$10,Paramètres!$A$1:$I$89,3,0)*0.475*44/12</f>
        <v>0.99170915142743366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10.070092809545477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95.375877628595163</v>
      </c>
      <c r="T139" s="62">
        <f t="shared" si="142"/>
        <v>460.81693364313224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10.302669945549388</v>
      </c>
      <c r="AA139" s="23">
        <f>EXP(-LN(2)/25)*AA138+(1-EXP(-LN(2)/25))/(LN(2)/25)*Calculateur!V139*Calculateur!X139*VLOOKUP('Données projet'!$B$9,Paramètres!$A$1:$I$89,3,0)*0.475*44/12</f>
        <v>1.1165681431214642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11.419238088670852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84.324676333003595</v>
      </c>
      <c r="AO139" s="62">
        <f t="shared" si="144"/>
        <v>402.71111445726473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8.9003620918496189</v>
      </c>
      <c r="AV139" s="23">
        <f>EXP(-LN(2)/25)*AV138+(1-EXP(-LN(2)/25))/(LN(2)/25)*Calculateur!AQ139*Calculateur!AS139*VLOOKUP('Données projet'!$B$10,Paramètres!$A$1:$I$89,3,0)*0.475*44/12</f>
        <v>0.96459081252993284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9.8649529043795514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95.375877628595163</v>
      </c>
      <c r="T140" s="62">
        <f t="shared" si="142"/>
        <v>460.81693364313224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10.100640871925338</v>
      </c>
      <c r="AA140" s="23">
        <f>EXP(-LN(2)/25)*AA139+(1-EXP(-LN(2)/25))/(LN(2)/25)*Calculateur!V140*Calculateur!X140*VLOOKUP('Données projet'!$B$9,Paramètres!$A$1:$I$89,3,0)*0.475*44/12</f>
        <v>1.0860355285300411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11.186676400455379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84.324676333003595</v>
      </c>
      <c r="AO140" s="62">
        <f t="shared" si="144"/>
        <v>402.71111445726473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8.7258314199132858</v>
      </c>
      <c r="AV140" s="23">
        <f>EXP(-LN(2)/25)*AV139+(1-EXP(-LN(2)/25))/(LN(2)/25)*Calculateur!AQ140*Calculateur!AS140*VLOOKUP('Données projet'!$B$10,Paramètres!$A$1:$I$89,3,0)*0.475*44/12</f>
        <v>0.93821402603567561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9.6640454459489611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95.375877628595163</v>
      </c>
      <c r="T141" s="62">
        <f t="shared" si="142"/>
        <v>460.81693364313224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9.9025734652094872</v>
      </c>
      <c r="AA141" s="23">
        <f>EXP(-LN(2)/25)*AA140+(1-EXP(-LN(2)/25))/(LN(2)/25)*Calculateur!V141*Calculateur!X141*VLOOKUP('Données projet'!$B$9,Paramètres!$A$1:$I$89,3,0)*0.475*44/12</f>
        <v>1.0563378298902608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10.958911295099748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84.324676333003595</v>
      </c>
      <c r="AO141" s="62">
        <f t="shared" si="144"/>
        <v>402.71111445726473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8.5547231880004251</v>
      </c>
      <c r="AV141" s="23">
        <f>EXP(-LN(2)/25)*AV140+(1-EXP(-LN(2)/25))/(LN(2)/25)*Calculateur!AQ141*Calculateur!AS141*VLOOKUP('Données projet'!$B$10,Paramètres!$A$1:$I$89,3,0)*0.475*44/12</f>
        <v>0.91255851415519873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9.4672817021556241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95.375877628595163</v>
      </c>
      <c r="T142" s="62">
        <f t="shared" si="142"/>
        <v>460.81693364313224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9.7083900395301459</v>
      </c>
      <c r="AA142" s="23">
        <f>EXP(-LN(2)/25)*AA141+(1-EXP(-LN(2)/25))/(LN(2)/25)*Calculateur!V142*Calculateur!X142*VLOOKUP('Données projet'!$B$9,Paramètres!$A$1:$I$89,3,0)*0.475*44/12</f>
        <v>1.0274522163815194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10.735842255911665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84.324676333003595</v>
      </c>
      <c r="AO142" s="62">
        <f t="shared" si="144"/>
        <v>402.71111445726473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8.3869702841496601</v>
      </c>
      <c r="AV142" s="23">
        <f>EXP(-LN(2)/25)*AV141+(1-EXP(-LN(2)/25))/(LN(2)/25)*Calculateur!AQ142*Calculateur!AS142*VLOOKUP('Données projet'!$B$10,Paramètres!$A$1:$I$89,3,0)*0.475*44/12</f>
        <v>0.88760455359625823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9.2745748377459183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95.375877628595163</v>
      </c>
      <c r="T143" s="62">
        <f t="shared" si="142"/>
        <v>460.81693364313224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9.5180144323881812</v>
      </c>
      <c r="AA143" s="23">
        <f>EXP(-LN(2)/25)*AA142+(1-EXP(-LN(2)/25))/(LN(2)/25)*Calculateur!V143*Calculateur!X143*VLOOKUP('Données projet'!$B$9,Paramètres!$A$1:$I$89,3,0)*0.475*44/12</f>
        <v>0.999356481493203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10.517370913881384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84.324676333003595</v>
      </c>
      <c r="AO143" s="62">
        <f t="shared" si="144"/>
        <v>402.71111445726473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8.2225069124242403</v>
      </c>
      <c r="AV143" s="23">
        <f>EXP(-LN(2)/25)*AV142+(1-EXP(-LN(2)/25))/(LN(2)/25)*Calculateur!AQ143*Calculateur!AS143*VLOOKUP('Données projet'!$B$10,Paramètres!$A$1:$I$89,3,0)*0.475*44/12</f>
        <v>0.86333296040107377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9.0858398728253142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95.375877628595163</v>
      </c>
      <c r="T144" s="62">
        <f t="shared" si="142"/>
        <v>460.81693364313224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9.3313719747846164</v>
      </c>
      <c r="AA144" s="23">
        <f>EXP(-LN(2)/25)*AA143+(1-EXP(-LN(2)/25))/(LN(2)/25)*Calculateur!V144*Calculateur!X144*VLOOKUP('Données projet'!$B$9,Paramètres!$A$1:$I$89,3,0)*0.475*44/12</f>
        <v>0.97202902595289808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10.303401000737514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84.324676333003595</v>
      </c>
      <c r="AO144" s="62">
        <f t="shared" si="144"/>
        <v>402.71111445726473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8.0612685671056035</v>
      </c>
      <c r="AV144" s="23">
        <f>EXP(-LN(2)/25)*AV143+(1-EXP(-LN(2)/25))/(LN(2)/25)*Calculateur!AQ144*Calculateur!AS144*VLOOKUP('Données projet'!$B$10,Paramètres!$A$1:$I$89,3,0)*0.475*44/12</f>
        <v>0.83972507519819917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8.9009936423038027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95.375877628595163</v>
      </c>
      <c r="T145" s="62">
        <f t="shared" si="142"/>
        <v>460.81693364313224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9.1483894619339985</v>
      </c>
      <c r="AA145" s="23">
        <f>EXP(-LN(2)/25)*AA144+(1-EXP(-LN(2)/25))/(LN(2)/25)*Calculateur!V145*Calculateur!X145*VLOOKUP('Données projet'!$B$9,Paramètres!$A$1:$I$89,3,0)*0.475*44/12</f>
        <v>0.94544884112143124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10.09383830305543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84.324676333003595</v>
      </c>
      <c r="AO145" s="62">
        <f t="shared" si="144"/>
        <v>402.71111445726473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7.9031920073929864</v>
      </c>
      <c r="AV145" s="23">
        <f>EXP(-LN(2)/25)*AV144+(1-EXP(-LN(2)/25))/(LN(2)/25)*Calculateur!AQ145*Calculateur!AS145*VLOOKUP('Données projet'!$B$10,Paramètres!$A$1:$I$89,3,0)*0.475*44/12</f>
        <v>0.81676274885768196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8.7199547562506687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95.375877628595163</v>
      </c>
      <c r="T146" s="62">
        <f t="shared" si="142"/>
        <v>460.81693364313224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8.9689951245520678</v>
      </c>
      <c r="AA146" s="23">
        <f>EXP(-LN(2)/25)*AA145+(1-EXP(-LN(2)/25))/(LN(2)/25)*Calculateur!V146*Calculateur!X146*VLOOKUP('Données projet'!$B$9,Paramètres!$A$1:$I$89,3,0)*0.475*44/12</f>
        <v>0.91959549284197195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9.8885906173940405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84.324676333003595</v>
      </c>
      <c r="AO146" s="62">
        <f t="shared" si="144"/>
        <v>402.71111445726473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7.7482152325991525</v>
      </c>
      <c r="AV146" s="23">
        <f>EXP(-LN(2)/25)*AV145+(1-EXP(-LN(2)/25))/(LN(2)/25)*Calculateur!AQ146*Calculateur!AS146*VLOOKUP('Données projet'!$B$10,Paramètres!$A$1:$I$89,3,0)*0.475*44/12</f>
        <v>0.79442832853848244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8.5426435611376341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95.375877628595163</v>
      </c>
      <c r="T147" s="62">
        <f t="shared" si="142"/>
        <v>460.81693364313224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8.7931186007064568</v>
      </c>
      <c r="AA147" s="23">
        <f>EXP(-LN(2)/25)*AA146+(1-EXP(-LN(2)/25))/(LN(2)/25)*Calculateur!V147*Calculateur!X147*VLOOKUP('Données projet'!$B$9,Paramètres!$A$1:$I$89,3,0)*0.475*44/12</f>
        <v>0.89444910573078307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9.687567706437239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84.324676333003595</v>
      </c>
      <c r="AO147" s="62">
        <f t="shared" si="144"/>
        <v>402.71111445726473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7.5962774578325263</v>
      </c>
      <c r="AV147" s="23">
        <f>EXP(-LN(2)/25)*AV146+(1-EXP(-LN(2)/25))/(LN(2)/25)*Calculateur!AQ147*Calculateur!AS147*VLOOKUP('Données projet'!$B$10,Paramètres!$A$1:$I$89,3,0)*0.475*44/12</f>
        <v>0.77270464411742756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8.3689821019499533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95.375877628595163</v>
      </c>
      <c r="T148" s="62">
        <f t="shared" si="142"/>
        <v>460.81693364313224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8.6206909082193697</v>
      </c>
      <c r="AA148" s="23">
        <f>EXP(-LN(2)/25)*AA147+(1-EXP(-LN(2)/25))/(LN(2)/25)*Calculateur!V148*Calculateur!X148*VLOOKUP('Données projet'!$B$9,Paramètres!$A$1:$I$89,3,0)*0.475*44/12</f>
        <v>0.86999034789754059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9.4906812561169112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84.324676333003595</v>
      </c>
      <c r="AO148" s="62">
        <f t="shared" si="144"/>
        <v>402.71111445726473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7.4473190901561823</v>
      </c>
      <c r="AV148" s="23">
        <f>EXP(-LN(2)/25)*AV147+(1-EXP(-LN(2)/25))/(LN(2)/25)*Calculateur!AQ148*Calculateur!AS148*VLOOKUP('Données projet'!$B$10,Paramètres!$A$1:$I$89,3,0)*0.475*44/12</f>
        <v>0.75157499498926528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8.1988940851454473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95.375877628595163</v>
      </c>
      <c r="T149" s="62">
        <f t="shared" si="142"/>
        <v>460.81693364313224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8.4516444176114476</v>
      </c>
      <c r="AA149" s="23">
        <f>EXP(-LN(2)/25)*AA148+(1-EXP(-LN(2)/25))/(LN(2)/25)*Calculateur!V149*Calculateur!X149*VLOOKUP('Données projet'!$B$9,Paramètres!$A$1:$I$89,3,0)*0.475*44/12</f>
        <v>0.84620041608347829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9.297844833694926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84.324676333003595</v>
      </c>
      <c r="AO149" s="62">
        <f t="shared" si="144"/>
        <v>402.71111445726473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7.3012817052143379</v>
      </c>
      <c r="AV149" s="23">
        <f>EXP(-LN(2)/25)*AV148+(1-EXP(-LN(2)/25))/(LN(2)/25)*Calculateur!AQ149*Calculateur!AS149*VLOOKUP('Données projet'!$B$10,Paramètres!$A$1:$I$89,3,0)*0.475*44/12</f>
        <v>0.73102313722767254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8.0323048424420112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95.375877628595163</v>
      </c>
      <c r="T150" s="62">
        <f t="shared" si="142"/>
        <v>460.81693364313224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8.2859128255761689</v>
      </c>
      <c r="AA150" s="23">
        <f>EXP(-LN(2)/25)*AA149+(1-EXP(-LN(2)/25))/(LN(2)/25)*Calculateur!V150*Calculateur!X150*VLOOKUP('Données projet'!$B$9,Paramètres!$A$1:$I$89,3,0)*0.475*44/12</f>
        <v>0.82306102120592972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9.1089738467820993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84.324676333003595</v>
      </c>
      <c r="AO150" s="62">
        <f t="shared" si="144"/>
        <v>402.71111445726473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7.158108024317194</v>
      </c>
      <c r="AV150" s="23">
        <f>EXP(-LN(2)/25)*AV149+(1-EXP(-LN(2)/25))/(LN(2)/25)*Calculateur!AQ150*Calculateur!AS150*VLOOKUP('Données projet'!$B$10,Paramètres!$A$1:$I$89,3,0)*0.475*44/12</f>
        <v>0.71103327109734582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7.8691412954145399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95.375877628595163</v>
      </c>
      <c r="T151" s="62">
        <f t="shared" si="142"/>
        <v>460.81693364313224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8.1234311289744117</v>
      </c>
      <c r="AA151" s="23">
        <f>EXP(-LN(2)/25)*AA150+(1-EXP(-LN(2)/25))/(LN(2)/25)*Calculateur!V151*Calculateur!X151*VLOOKUP('Données projet'!$B$9,Paramètres!$A$1:$I$89,3,0)*0.475*44/12</f>
        <v>0.80055437429815557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8.9239855032725668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84.324676333003595</v>
      </c>
      <c r="AO151" s="62">
        <f t="shared" si="144"/>
        <v>402.71111445726473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7.0177418919751204</v>
      </c>
      <c r="AV151" s="23">
        <f>EXP(-LN(2)/25)*AV150+(1-EXP(-LN(2)/25))/(LN(2)/25)*Calculateur!AQ151*Calculateur!AS151*VLOOKUP('Données projet'!$B$10,Paramètres!$A$1:$I$89,3,0)*0.475*44/12</f>
        <v>0.69159002890757426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7.7093319208826951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95.375877628595163</v>
      </c>
      <c r="T152" s="62">
        <f t="shared" si="142"/>
        <v>460.81693364313224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7.9641355993389658</v>
      </c>
      <c r="AA152" s="23">
        <f>EXP(-LN(2)/25)*AA151+(1-EXP(-LN(2)/25))/(LN(2)/25)*Calculateur!V152*Calculateur!X152*VLOOKUP('Données projet'!$B$9,Paramètres!$A$1:$I$89,3,0)*0.475*44/12</f>
        <v>0.77866317283364761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8.7427987721726126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84.324676333003595</v>
      </c>
      <c r="AO152" s="62">
        <f t="shared" si="144"/>
        <v>402.71111445726473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6.8801282538733881</v>
      </c>
      <c r="AV152" s="23">
        <f>EXP(-LN(2)/25)*AV151+(1-EXP(-LN(2)/25))/(LN(2)/25)*Calculateur!AQ152*Calculateur!AS152*VLOOKUP('Données projet'!$B$10,Paramètres!$A$1:$I$89,3,0)*0.475*44/12</f>
        <v>0.67267846319795765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7.5528067170713458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95.375877628595163</v>
      </c>
      <c r="T153" s="62">
        <f t="shared" si="142"/>
        <v>460.81693364313224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7.8079637578789916</v>
      </c>
      <c r="AA153" s="23">
        <f>EXP(-LN(2)/25)*AA152+(1-EXP(-LN(2)/25))/(LN(2)/25)*Calculateur!V153*Calculateur!X153*VLOOKUP('Données projet'!$B$9,Paramètres!$A$1:$I$89,3,0)*0.475*44/12</f>
        <v>0.75737058742439489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8.5653343453033859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84.324676333003595</v>
      </c>
      <c r="AO153" s="62">
        <f t="shared" si="144"/>
        <v>402.71111445726473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6.7452131352787994</v>
      </c>
      <c r="AV153" s="23">
        <f>EXP(-LN(2)/25)*AV152+(1-EXP(-LN(2)/25))/(LN(2)/25)*Calculateur!AQ153*Calculateur!AS153*VLOOKUP('Données projet'!$B$10,Paramètres!$A$1:$I$89,3,0)*0.475*44/12</f>
        <v>0.65428403524718659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7.3994971705259864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95.375877628595163</v>
      </c>
      <c r="T154" s="62">
        <f t="shared" si="142"/>
        <v>460.81693364313224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7.6548543509746301</v>
      </c>
      <c r="AA154" s="23">
        <f>EXP(-LN(2)/25)*AA153+(1-EXP(-LN(2)/25))/(LN(2)/25)*Calculateur!V154*Calculateur!X154*VLOOKUP('Données projet'!$B$9,Paramètres!$A$1:$I$89,3,0)*0.475*44/12</f>
        <v>0.73666024888288661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8.3915145998575174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84.324676333003595</v>
      </c>
      <c r="AO154" s="62">
        <f t="shared" si="144"/>
        <v>402.71111445726473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6.6129436198697533</v>
      </c>
      <c r="AV154" s="23">
        <f>EXP(-LN(2)/25)*AV153+(1-EXP(-LN(2)/25))/(LN(2)/25)*Calculateur!AQ154*Calculateur!AS154*VLOOKUP('Données projet'!$B$10,Paramètres!$A$1:$I$89,3,0)*0.475*44/12</f>
        <v>0.63639260389605024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7.2493362237658037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95.375877628595163</v>
      </c>
      <c r="T155" s="62">
        <f t="shared" si="142"/>
        <v>460.81693364313224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7.5047473261521462</v>
      </c>
      <c r="AA155" s="23">
        <f>EXP(-LN(2)/25)*AA154+(1-EXP(-LN(2)/25))/(LN(2)/25)*Calculateur!V155*Calculateur!X155*VLOOKUP('Données projet'!$B$9,Paramètres!$A$1:$I$89,3,0)*0.475*44/12</f>
        <v>0.71651623563790523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8.2212635617900514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84.324676333003595</v>
      </c>
      <c r="AO155" s="62">
        <f t="shared" si="144"/>
        <v>402.71111445726473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6.4832678289814405</v>
      </c>
      <c r="AV155" s="23">
        <f>EXP(-LN(2)/25)*AV154+(1-EXP(-LN(2)/25))/(LN(2)/25)*Calculateur!AQ155*Calculateur!AS155*VLOOKUP('Données projet'!$B$10,Paramètres!$A$1:$I$89,3,0)*0.475*44/12</f>
        <v>0.61899041467608018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7.1022582436575208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95.375877628595163</v>
      </c>
      <c r="T156" s="62">
        <f t="shared" si="142"/>
        <v>460.81693364313224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7.3575838085301868</v>
      </c>
      <c r="AA156" s="23">
        <f>EXP(-LN(2)/25)*AA155+(1-EXP(-LN(2)/25))/(LN(2)/25)*Calculateur!V156*Calculateur!X156*VLOOKUP('Données projet'!$B$9,Paramètres!$A$1:$I$89,3,0)*0.475*44/12</f>
        <v>0.6969230614944355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8.054506870024623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84.324676333003595</v>
      </c>
      <c r="AO156" s="62">
        <f t="shared" si="144"/>
        <v>402.71111445726473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6.3561349012580255</v>
      </c>
      <c r="AV156" s="23">
        <f>EXP(-LN(2)/25)*AV155+(1-EXP(-LN(2)/25))/(LN(2)/25)*Calculateur!AQ156*Calculateur!AS156*VLOOKUP('Données projet'!$B$10,Paramètres!$A$1:$I$89,3,0)*0.475*44/12</f>
        <v>0.60206408923547161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6.9581989904934973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95.375877628595163</v>
      </c>
      <c r="T157" s="62">
        <f t="shared" si="142"/>
        <v>460.81693364313224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7.2133060777279114</v>
      </c>
      <c r="AA157" s="23">
        <f>EXP(-LN(2)/25)*AA156+(1-EXP(-LN(2)/25))/(LN(2)/25)*Calculateur!V157*Calculateur!X157*VLOOKUP('Données projet'!$B$9,Paramètres!$A$1:$I$89,3,0)*0.475*44/12</f>
        <v>0.67786566372827917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7.8911717414561906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84.324676333003595</v>
      </c>
      <c r="AO157" s="62">
        <f t="shared" si="144"/>
        <v>402.71111445726473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6.2314949727038371</v>
      </c>
      <c r="AV157" s="23">
        <f>EXP(-LN(2)/25)*AV156+(1-EXP(-LN(2)/25))/(LN(2)/25)*Calculateur!AQ157*Calculateur!AS157*VLOOKUP('Données projet'!$B$10,Paramètres!$A$1:$I$89,3,0)*0.475*44/12</f>
        <v>0.58560061505415317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6.81709558775799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95.375877628595163</v>
      </c>
      <c r="T158" s="62">
        <f t="shared" si="142"/>
        <v>460.81693364313224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7.0718575452259422</v>
      </c>
      <c r="AA158" s="23">
        <f>EXP(-LN(2)/25)*AA157+(1-EXP(-LN(2)/25))/(LN(2)/25)*Calculateur!V158*Calculateur!X158*VLOOKUP('Données projet'!$B$9,Paramètres!$A$1:$I$89,3,0)*0.475*44/12</f>
        <v>0.65932939150622338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7.7311869367321657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84.324676333003595</v>
      </c>
      <c r="AO158" s="62">
        <f t="shared" si="144"/>
        <v>402.71111445726473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6.1092991571257471</v>
      </c>
      <c r="AV158" s="23">
        <f>EXP(-LN(2)/25)*AV157+(1-EXP(-LN(2)/25))/(LN(2)/25)*Calculateur!AQ158*Calculateur!AS158*VLOOKUP('Données projet'!$B$10,Paramètres!$A$1:$I$89,3,0)*0.475*44/12</f>
        <v>0.56958733544009943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6.6788864925658462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95.375877628595163</v>
      </c>
      <c r="T159" s="62">
        <f t="shared" si="142"/>
        <v>460.81693364313224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6.9331827321712503</v>
      </c>
      <c r="AA159" s="23">
        <f>EXP(-LN(2)/25)*AA158+(1-EXP(-LN(2)/25))/(LN(2)/25)*Calculateur!V159*Calculateur!X159*VLOOKUP('Données projet'!$B$9,Paramètres!$A$1:$I$89,3,0)*0.475*44/12</f>
        <v>0.64129999462285991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7.5744827267941099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84.324676333003595</v>
      </c>
      <c r="AO159" s="62">
        <f t="shared" si="144"/>
        <v>402.71111445726473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5.9894995269590554</v>
      </c>
      <c r="AV159" s="23">
        <f>EXP(-LN(2)/25)*AV158+(1-EXP(-LN(2)/25))/(LN(2)/25)*Calculateur!AQ159*Calculateur!AS159*VLOOKUP('Données projet'!$B$10,Paramètres!$A$1:$I$89,3,0)*0.475*44/12</f>
        <v>0.55401193979919372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6.5435114667582495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95.375877628595163</v>
      </c>
      <c r="T160" s="62">
        <f t="shared" si="142"/>
        <v>460.81693364313224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6.7972272476172773</v>
      </c>
      <c r="AA160" s="23">
        <f>EXP(-LN(2)/25)*AA159+(1-EXP(-LN(2)/25))/(LN(2)/25)*Calculateur!V160*Calculateur!X160*VLOOKUP('Données projet'!$B$9,Paramètres!$A$1:$I$89,3,0)*0.475*44/12</f>
        <v>0.62376361254539681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7.4209908601626742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84.324676333003595</v>
      </c>
      <c r="AO160" s="62">
        <f t="shared" si="144"/>
        <v>402.71111445726473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5.8720490944693733</v>
      </c>
      <c r="AV160" s="23">
        <f>EXP(-LN(2)/25)*AV159+(1-EXP(-LN(2)/25))/(LN(2)/25)*Calculateur!AQ160*Calculateur!AS160*VLOOKUP('Données projet'!$B$10,Paramètres!$A$1:$I$89,3,0)*0.475*44/12</f>
        <v>0.53886245417116307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6.4109115486405361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95.375877628595163</v>
      </c>
      <c r="T161" s="62">
        <f t="shared" si="142"/>
        <v>460.81693364313224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6.6639377671907498</v>
      </c>
      <c r="AA161" s="23">
        <f>EXP(-LN(2)/25)*AA160+(1-EXP(-LN(2)/25))/(LN(2)/25)*Calculateur!V161*Calculateur!X161*VLOOKUP('Données projet'!$B$9,Paramètres!$A$1:$I$89,3,0)*0.475*44/12</f>
        <v>0.60670676375804022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7.2706445309487897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84.324676333003595</v>
      </c>
      <c r="AO161" s="62">
        <f t="shared" si="144"/>
        <v>402.71111445726473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5.7569017933231237</v>
      </c>
      <c r="AV161" s="23">
        <f>EXP(-LN(2)/25)*AV160+(1-EXP(-LN(2)/25))/(LN(2)/25)*Calculateur!AQ161*Calculateur!AS161*VLOOKUP('Données projet'!$B$10,Paramètres!$A$1:$I$89,3,0)*0.475*44/12</f>
        <v>0.52412723202430778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6.281029025347431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95.375877628595163</v>
      </c>
      <c r="T162" s="62">
        <f t="shared" si="142"/>
        <v>460.81693364313224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6.5332620121768308</v>
      </c>
      <c r="AA162" s="23">
        <f>EXP(-LN(2)/25)*AA161+(1-EXP(-LN(2)/25))/(LN(2)/25)*Calculateur!V162*Calculateur!X162*VLOOKUP('Données projet'!$B$9,Paramètres!$A$1:$I$89,3,0)*0.475*44/12</f>
        <v>0.59011633539775454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7.1233783475745849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84.324676333003595</v>
      </c>
      <c r="AO162" s="62">
        <f t="shared" si="144"/>
        <v>402.71111445726473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5.6440124605194324</v>
      </c>
      <c r="AV162" s="23">
        <f>EXP(-LN(2)/25)*AV161+(1-EXP(-LN(2)/25))/(LN(2)/25)*Calculateur!AQ162*Calculateur!AS162*VLOOKUP('Données projet'!$B$10,Paramètres!$A$1:$I$89,3,0)*0.475*44/12</f>
        <v>0.50979494530194991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6.1538074058213823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95.375877628595163</v>
      </c>
      <c r="T163" s="62">
        <f t="shared" si="142"/>
        <v>460.81693364313224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6.4051487290143951</v>
      </c>
      <c r="AA163" s="23">
        <f>EXP(-LN(2)/25)*AA162+(1-EXP(-LN(2)/25))/(LN(2)/25)*Calculateur!V163*Calculateur!X163*VLOOKUP('Données projet'!$B$9,Paramètres!$A$1:$I$89,3,0)*0.475*44/12</f>
        <v>0.57397957317343362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6.9791283021878288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84.324676333003595</v>
      </c>
      <c r="AO163" s="62">
        <f t="shared" si="144"/>
        <v>402.71111445726473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5.5333368186763279</v>
      </c>
      <c r="AV163" s="23">
        <f>EXP(-LN(2)/25)*AV162+(1-EXP(-LN(2)/25))/(LN(2)/25)*Calculateur!AQ163*Calculateur!AS163*VLOOKUP('Données projet'!$B$10,Paramètres!$A$1:$I$89,3,0)*0.475*44/12</f>
        <v>0.49585457571371705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6.029191394390045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95.375877628595163</v>
      </c>
      <c r="T164" s="62">
        <f t="shared" si="142"/>
        <v>460.81693364313224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6.2795476691933878</v>
      </c>
      <c r="AA164" s="23">
        <f>EXP(-LN(2)/25)*AA163+(1-EXP(-LN(2)/25))/(LN(2)/25)*Calculateur!V164*Calculateur!X164*VLOOKUP('Données projet'!$B$9,Paramètres!$A$1:$I$89,3,0)*0.475*44/12</f>
        <v>0.55828407156073212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6.8378317407541198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84.324676333003595</v>
      </c>
      <c r="AO164" s="62">
        <f t="shared" si="144"/>
        <v>402.71111445726473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5.4248314586642907</v>
      </c>
      <c r="AV164" s="23">
        <f>EXP(-LN(2)/25)*AV163+(1-EXP(-LN(2)/25))/(LN(2)/25)*Calculateur!AQ164*Calculateur!AS164*VLOOKUP('Données projet'!$B$10,Paramètres!$A$1:$I$89,3,0)*0.475*44/12</f>
        <v>0.48229540626496659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5.907126864929257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95.375877628595163</v>
      </c>
      <c r="T165" s="62">
        <f t="shared" si="142"/>
        <v>460.81693364313224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6.1564095695463878</v>
      </c>
      <c r="AA165" s="23">
        <f>EXP(-LN(2)/25)*AA164+(1-EXP(-LN(2)/25))/(LN(2)/25)*Calculateur!V165*Calculateur!X165*VLOOKUP('Données projet'!$B$9,Paramètres!$A$1:$I$89,3,0)*0.475*44/12</f>
        <v>0.54301776426502057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6.6994273338114088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84.324676333003595</v>
      </c>
      <c r="AO165" s="62">
        <f t="shared" si="144"/>
        <v>402.71111445726473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5.3184538225803548</v>
      </c>
      <c r="AV165" s="23">
        <f>EXP(-LN(2)/25)*AV164+(1-EXP(-LN(2)/25))/(LN(2)/25)*Calculateur!AQ165*Calculateur!AS165*VLOOKUP('Données projet'!$B$10,Paramètres!$A$1:$I$89,3,0)*0.475*44/12</f>
        <v>0.46910701301783797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5.7875608355981925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95.375877628595163</v>
      </c>
      <c r="T166" s="62">
        <f t="shared" si="142"/>
        <v>460.81693364313224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6.0356861329266414</v>
      </c>
      <c r="AA166" s="23">
        <f>EXP(-LN(2)/25)*AA165+(1-EXP(-LN(2)/25))/(LN(2)/25)*Calculateur!V166*Calculateur!X166*VLOOKUP('Données projet'!$B$9,Paramètres!$A$1:$I$89,3,0)*0.475*44/12</f>
        <v>0.52816891494513041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6.5638550478717717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84.324676333003595</v>
      </c>
      <c r="AO166" s="62">
        <f t="shared" si="144"/>
        <v>402.71111445726473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5.2141621870560737</v>
      </c>
      <c r="AV166" s="23">
        <f>EXP(-LN(2)/25)*AV165+(1-EXP(-LN(2)/25))/(LN(2)/25)*Calculateur!AQ166*Calculateur!AS166*VLOOKUP('Données projet'!$B$10,Paramètres!$A$1:$I$89,3,0)*0.475*44/12</f>
        <v>0.45627925707759953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5.6704414441336732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95.375877628595163</v>
      </c>
      <c r="T167" s="62">
        <f t="shared" si="142"/>
        <v>460.81693364313224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5.9173300092649823</v>
      </c>
      <c r="AA167" s="23">
        <f>EXP(-LN(2)/25)*AA166+(1-EXP(-LN(2)/25))/(LN(2)/25)*Calculateur!V167*Calculateur!X167*VLOOKUP('Données projet'!$B$9,Paramètres!$A$1:$I$89,3,0)*0.475*44/12</f>
        <v>0.5137261081907597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6.4310561174557419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84.324676333003595</v>
      </c>
      <c r="AO167" s="62">
        <f t="shared" si="144"/>
        <v>402.71111445726473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5.1119156468928075</v>
      </c>
      <c r="AV167" s="23">
        <f>EXP(-LN(2)/25)*AV166+(1-EXP(-LN(2)/25))/(LN(2)/25)*Calculateur!AQ167*Calculateur!AS167*VLOOKUP('Données projet'!$B$10,Paramètres!$A$1:$I$89,3,0)*0.475*44/12</f>
        <v>0.44380227679812928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5.5557179236909366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95.375877628595163</v>
      </c>
      <c r="T168" s="62">
        <f t="shared" si="142"/>
        <v>460.81693364313224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5.8012947769982217</v>
      </c>
      <c r="AA168" s="23">
        <f>EXP(-LN(2)/25)*AA167+(1-EXP(-LN(2)/25))/(LN(2)/25)*Calculateur!V168*Calculateur!X168*VLOOKUP('Données projet'!$B$9,Paramètres!$A$1:$I$89,3,0)*0.475*44/12</f>
        <v>0.4996782407466015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6.3009730177448233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84.324676333003595</v>
      </c>
      <c r="AO168" s="62">
        <f t="shared" si="144"/>
        <v>402.71111445726473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5.0116740990179114</v>
      </c>
      <c r="AV168" s="23">
        <f>EXP(-LN(2)/25)*AV167+(1-EXP(-LN(2)/25))/(LN(2)/25)*Calculateur!AQ168*Calculateur!AS168*VLOOKUP('Données projet'!$B$10,Paramètres!$A$1:$I$89,3,0)*0.475*44/12</f>
        <v>0.43166648020053699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5.4433405792184484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95.375877628595163</v>
      </c>
      <c r="T169" s="62">
        <f t="shared" si="142"/>
        <v>460.81693364313224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5.6875349248617084</v>
      </c>
      <c r="AA169" s="23">
        <f>EXP(-LN(2)/25)*AA168+(1-EXP(-LN(2)/25))/(LN(2)/25)*Calculateur!V169*Calculateur!X169*VLOOKUP('Données projet'!$B$9,Paramètres!$A$1:$I$89,3,0)*0.475*44/12</f>
        <v>0.48601451297644904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6.1735494378381572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84.324676333003595</v>
      </c>
      <c r="AO169" s="62">
        <f t="shared" si="144"/>
        <v>402.71111445726473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4.9133982267555343</v>
      </c>
      <c r="AV169" s="23">
        <f>EXP(-LN(2)/25)*AV168+(1-EXP(-LN(2)/25))/(LN(2)/25)*Calculateur!AQ169*Calculateur!AS169*VLOOKUP('Données projet'!$B$10,Paramètres!$A$1:$I$89,3,0)*0.475*44/12</f>
        <v>0.41986253759909969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5.3332607643546339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95.375877628595163</v>
      </c>
      <c r="T170" s="62">
        <f t="shared" si="142"/>
        <v>460.81693364313224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5.5760058340389342</v>
      </c>
      <c r="AA170" s="23">
        <f>EXP(-LN(2)/25)*AA169+(1-EXP(-LN(2)/25))/(LN(2)/25)*Calculateur!V170*Calculateur!X170*VLOOKUP('Données projet'!$B$9,Paramètres!$A$1:$I$89,3,0)*0.475*44/12</f>
        <v>0.47272442056071562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6.0487302545996497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84.324676333003595</v>
      </c>
      <c r="AO170" s="62">
        <f t="shared" si="144"/>
        <v>402.71111445726473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4.8170494844058593</v>
      </c>
      <c r="AV170" s="23">
        <f>EXP(-LN(2)/25)*AV169+(1-EXP(-LN(2)/25))/(LN(2)/25)*Calculateur!AQ170*Calculateur!AS170*VLOOKUP('Données projet'!$B$10,Paramètres!$A$1:$I$89,3,0)*0.475*44/12</f>
        <v>0.40838137442884109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5.2254308588347005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95.375877628595163</v>
      </c>
      <c r="T171" s="62">
        <f t="shared" si="142"/>
        <v>460.81693364313224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5.4666637606611657</v>
      </c>
      <c r="AA171" s="23">
        <f>EXP(-LN(2)/25)*AA170+(1-EXP(-LN(2)/25))/(LN(2)/25)*Calculateur!V171*Calculateur!X171*VLOOKUP('Données projet'!$B$9,Paramètres!$A$1:$I$89,3,0)*0.475*44/12</f>
        <v>0.45979774642098598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5.926461507082152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84.324676333003595</v>
      </c>
      <c r="AO171" s="62">
        <f t="shared" si="144"/>
        <v>402.71111445726473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4.7225900821267315</v>
      </c>
      <c r="AV171" s="23">
        <f>EXP(-LN(2)/25)*AV170+(1-EXP(-LN(2)/25))/(LN(2)/25)*Calculateur!AQ171*Calculateur!AS171*VLOOKUP('Données projet'!$B$10,Paramètres!$A$1:$I$89,3,0)*0.475*44/12</f>
        <v>0.39721416426924133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5.1198042463959732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95.375877628595163</v>
      </c>
      <c r="T172" s="62">
        <f t="shared" si="142"/>
        <v>460.81693364313224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5.3594658186502562</v>
      </c>
      <c r="AA172" s="23">
        <f>EXP(-LN(2)/25)*AA171+(1-EXP(-LN(2)/25))/(LN(2)/25)*Calculateur!V172*Calculateur!X172*VLOOKUP('Données projet'!$B$9,Paramètres!$A$1:$I$89,3,0)*0.475*44/12</f>
        <v>0.44722455286539153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5.8066903715156482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84.324676333003595</v>
      </c>
      <c r="AO172" s="62">
        <f t="shared" si="144"/>
        <v>402.71111445726473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4.6299829711117511</v>
      </c>
      <c r="AV172" s="23">
        <f>EXP(-LN(2)/25)*AV171+(1-EXP(-LN(2)/25))/(LN(2)/25)*Calculateur!AQ172*Calculateur!AS172*VLOOKUP('Données projet'!$B$10,Paramètres!$A$1:$I$89,3,0)*0.475*44/12</f>
        <v>0.38635232205871389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5.0163352931704646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95.375877628595163</v>
      </c>
      <c r="T173" s="62">
        <f t="shared" si="142"/>
        <v>460.81693364313224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5.2543699628978917</v>
      </c>
      <c r="AA173" s="23">
        <f>EXP(-LN(2)/25)*AA172+(1-EXP(-LN(2)/25))/(LN(2)/25)*Calculateur!V173*Calculateur!X173*VLOOKUP('Données projet'!$B$9,Paramètres!$A$1:$I$89,3,0)*0.475*44/12</f>
        <v>0.4349951739487703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5.6893651368466625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84.324676333003595</v>
      </c>
      <c r="AO173" s="62">
        <f t="shared" si="144"/>
        <v>402.71111445726473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4.5391918290590141</v>
      </c>
      <c r="AV173" s="23">
        <f>EXP(-LN(2)/25)*AV172+(1-EXP(-LN(2)/25))/(LN(2)/25)*Calculateur!AQ173*Calculateur!AS173*VLOOKUP('Données projet'!$B$10,Paramètres!$A$1:$I$89,3,0)*0.475*44/12</f>
        <v>0.37578749749463275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4.914979326553647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95.375877628595163</v>
      </c>
      <c r="T174" s="62">
        <f t="shared" si="142"/>
        <v>460.81693364313224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5.1513349727746887</v>
      </c>
      <c r="AA174" s="23">
        <f>EXP(-LN(2)/25)*AA173+(1-EXP(-LN(2)/25))/(LN(2)/25)*Calculateur!V174*Calculateur!X174*VLOOKUP('Données projet'!$B$9,Paramètres!$A$1:$I$89,3,0)*0.475*44/12</f>
        <v>0.42310020804173915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5.5744351808164279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84.324676333003595</v>
      </c>
      <c r="AO174" s="62">
        <f t="shared" si="144"/>
        <v>402.71111445726473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4.4501810459248023</v>
      </c>
      <c r="AV174" s="23">
        <f>EXP(-LN(2)/25)*AV173+(1-EXP(-LN(2)/25))/(LN(2)/25)*Calculateur!AQ174*Calculateur!AS174*VLOOKUP('Données projet'!$B$10,Paramètres!$A$1:$I$89,3,0)*0.475*44/12</f>
        <v>0.36551156861383638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4.8156926145386389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95.375877628595163</v>
      </c>
      <c r="T175" s="62">
        <f t="shared" si="142"/>
        <v>460.81693364313224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5.0503204359626634</v>
      </c>
      <c r="AA175" s="23">
        <f>EXP(-LN(2)/25)*AA174+(1-EXP(-LN(2)/25))/(LN(2)/25)*Calculateur!V175*Calculateur!X175*VLOOKUP('Données projet'!$B$9,Paramètres!$A$1:$I$89,3,0)*0.475*44/12</f>
        <v>0.41153051060296486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5.4618509465656286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84.324676333003595</v>
      </c>
      <c r="AO175" s="62">
        <f t="shared" si="144"/>
        <v>402.71111445726473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4.3629157099566358</v>
      </c>
      <c r="AV175" s="23">
        <f>EXP(-LN(2)/25)*AV174+(1-EXP(-LN(2)/25))/(LN(2)/25)*Calculateur!AQ175*Calculateur!AS175*VLOOKUP('Données projet'!$B$10,Paramètres!$A$1:$I$89,3,0)*0.475*44/12</f>
        <v>0.35551663554867302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4.7184323455053088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95.375877628595163</v>
      </c>
      <c r="T176" s="62">
        <f t="shared" si="142"/>
        <v>460.81693364313224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4.9512867326047383</v>
      </c>
      <c r="AA176" s="23">
        <f>EXP(-LN(2)/25)*AA175+(1-EXP(-LN(2)/25))/(LN(2)/25)*Calculateur!V176*Calculateur!X176*VLOOKUP('Données projet'!$B$9,Paramètres!$A$1:$I$89,3,0)*0.475*44/12</f>
        <v>0.40027718714907778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5.3515639197538158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84.324676333003595</v>
      </c>
      <c r="AO176" s="62">
        <f t="shared" si="144"/>
        <v>402.71111445726473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4.2773615940002063</v>
      </c>
      <c r="AV176" s="23">
        <f>EXP(-LN(2)/25)*AV175+(1-EXP(-LN(2)/25))/(LN(2)/25)*Calculateur!AQ176*Calculateur!AS176*VLOOKUP('Données projet'!$B$10,Paramètres!$A$1:$I$89,3,0)*0.475*44/12</f>
        <v>0.34579501445378724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4.6231566084539937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95.375877628595163</v>
      </c>
      <c r="T177" s="62">
        <f t="shared" si="142"/>
        <v>460.81693364313224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4.8541950197650676</v>
      </c>
      <c r="AA177" s="23">
        <f>EXP(-LN(2)/25)*AA176+(1-EXP(-LN(2)/25))/(LN(2)/25)*Calculateur!V177*Calculateur!X177*VLOOKUP('Données projet'!$B$9,Paramètres!$A$1:$I$89,3,0)*0.475*44/12</f>
        <v>0.3893315864168238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5.2435266061818915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84.324676333003595</v>
      </c>
      <c r="AO177" s="62">
        <f t="shared" si="144"/>
        <v>402.71111445726473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4.1934851420748238</v>
      </c>
      <c r="AV177" s="23">
        <f>EXP(-LN(2)/25)*AV176+(1-EXP(-LN(2)/25))/(LN(2)/25)*Calculateur!AQ177*Calculateur!AS177*VLOOKUP('Données projet'!$B$10,Paramètres!$A$1:$I$89,3,0)*0.475*44/12</f>
        <v>0.33633923159897894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4.5298243736738026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95.375877628595163</v>
      </c>
      <c r="T178" s="62">
        <f t="shared" si="142"/>
        <v>460.81693364313224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4.7590072161940853</v>
      </c>
      <c r="AA178" s="23">
        <f>EXP(-LN(2)/25)*AA177+(1-EXP(-LN(2)/25))/(LN(2)/25)*Calculateur!V178*Calculateur!X178*VLOOKUP('Données projet'!$B$9,Paramètres!$A$1:$I$89,3,0)*0.475*44/12</f>
        <v>0.37868529371219745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5.1376925099062829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84.324676333003595</v>
      </c>
      <c r="AO178" s="62">
        <f t="shared" si="144"/>
        <v>402.71111445726473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4.1112534562121139</v>
      </c>
      <c r="AV178" s="23">
        <f>EXP(-LN(2)/25)*AV177+(1-EXP(-LN(2)/25))/(LN(2)/25)*Calculateur!AQ178*Calculateur!AS178*VLOOKUP('Données projet'!$B$10,Paramètres!$A$1:$I$89,3,0)*0.475*44/12</f>
        <v>0.32714201762359341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4.4383954738357074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95.375877628595163</v>
      </c>
      <c r="T179" s="62">
        <f t="shared" si="142"/>
        <v>460.81693364313224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4.6656859873923029</v>
      </c>
      <c r="AA179" s="23">
        <f>EXP(-LN(2)/25)*AA178+(1-EXP(-LN(2)/25))/(LN(2)/25)*Calculateur!V179*Calculateur!X179*VLOOKUP('Données projet'!$B$9,Paramètres!$A$1:$I$89,3,0)*0.475*44/12</f>
        <v>0.36833012444144331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5.0340161118337461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84.324676333003595</v>
      </c>
      <c r="AO179" s="62">
        <f t="shared" si="144"/>
        <v>402.71111445726473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4.0306342835527964</v>
      </c>
      <c r="AV179" s="23">
        <f>EXP(-LN(2)/25)*AV178+(1-EXP(-LN(2)/25))/(LN(2)/25)*Calculateur!AQ179*Calculateur!AS179*VLOOKUP('Données projet'!$B$10,Paramètres!$A$1:$I$89,3,0)*0.475*44/12</f>
        <v>0.31819630194802523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4.3488305855008216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95.375877628595163</v>
      </c>
      <c r="T180" s="62">
        <f t="shared" si="142"/>
        <v>460.81693364313224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4.5741947309669939</v>
      </c>
      <c r="AA180" s="23">
        <f>EXP(-LN(2)/25)*AA179+(1-EXP(-LN(2)/25))/(LN(2)/25)*Calculateur!V180*Calculateur!X180*VLOOKUP('Données projet'!$B$9,Paramètres!$A$1:$I$89,3,0)*0.475*44/12</f>
        <v>0.35825811781895261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4.9324528487859469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84.324676333003595</v>
      </c>
      <c r="AO180" s="62">
        <f t="shared" si="144"/>
        <v>402.71111445726473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3.9515960036964879</v>
      </c>
      <c r="AV180" s="23">
        <f>EXP(-LN(2)/25)*AV179+(1-EXP(-LN(2)/25))/(LN(2)/25)*Calculateur!AQ180*Calculateur!AS180*VLOOKUP('Données projet'!$B$10,Paramètres!$A$1:$I$89,3,0)*0.475*44/12</f>
        <v>0.3094952073380402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4.261091211034528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95.375877628595163</v>
      </c>
      <c r="T181" s="62">
        <f t="shared" si="142"/>
        <v>460.81693364313224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4.4844975622760295</v>
      </c>
      <c r="AA181" s="23">
        <f>EXP(-LN(2)/25)*AA180+(1-EXP(-LN(2)/25))/(LN(2)/25)*Calculateur!V181*Calculateur!X181*VLOOKUP('Données projet'!$B$9,Paramètres!$A$1:$I$89,3,0)*0.475*44/12</f>
        <v>0.34846153074721775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4.8329590930232476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84.324676333003595</v>
      </c>
      <c r="AO181" s="62">
        <f t="shared" si="144"/>
        <v>402.71111445726473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3.8741076162995709</v>
      </c>
      <c r="AV181" s="23">
        <f>EXP(-LN(2)/25)*AV180+(1-EXP(-LN(2)/25))/(LN(2)/25)*Calculateur!AQ181*Calculateur!AS181*VLOOKUP('Données projet'!$B$10,Paramètres!$A$1:$I$89,3,0)*0.475*44/12</f>
        <v>0.30103204461773592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4.1751396609173064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95.375877628595163</v>
      </c>
      <c r="T182" s="62">
        <f t="shared" si="142"/>
        <v>460.81693364313224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4.396559300353224</v>
      </c>
      <c r="AA182" s="23">
        <f>EXP(-LN(2)/25)*AA181+(1-EXP(-LN(2)/25))/(LN(2)/25)*Calculateur!V182*Calculateur!X182*VLOOKUP('Données projet'!$B$9,Paramètres!$A$1:$I$89,3,0)*0.475*44/12</f>
        <v>0.33893283186413958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4.7354921322173631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84.324676333003595</v>
      </c>
      <c r="AO182" s="62">
        <f t="shared" si="144"/>
        <v>402.71111445726473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3.7981387289162583</v>
      </c>
      <c r="AV182" s="23">
        <f>EXP(-LN(2)/25)*AV181+(1-EXP(-LN(2)/25))/(LN(2)/25)*Calculateur!AQ182*Calculateur!AS182*VLOOKUP('Données projet'!$B$10,Paramètres!$A$1:$I$89,3,0)*0.475*44/12</f>
        <v>0.2928003075270767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4.0909390364433351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95.375877628595163</v>
      </c>
      <c r="T183" s="62">
        <f t="shared" si="142"/>
        <v>460.81693364313224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4.3103454541096813</v>
      </c>
      <c r="AA183" s="23">
        <f>EXP(-LN(2)/25)*AA182+(1-EXP(-LN(2)/25))/(LN(2)/25)*Calculateur!V183*Calculateur!X183*VLOOKUP('Données projet'!$B$9,Paramètres!$A$1:$I$89,3,0)*0.475*44/12</f>
        <v>0.32966469575311169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4.6400101498627926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84.324676333003595</v>
      </c>
      <c r="AO183" s="62">
        <f t="shared" si="144"/>
        <v>402.71111445726473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3.7236595450780863</v>
      </c>
      <c r="AV183" s="23">
        <f>EXP(-LN(2)/25)*AV182+(1-EXP(-LN(2)/25))/(LN(2)/25)*Calculateur!AQ183*Calculateur!AS183*VLOOKUP('Données projet'!$B$10,Paramètres!$A$1:$I$89,3,0)*0.475*44/12</f>
        <v>0.28479366772004983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4.0084532127981358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95.375877628595163</v>
      </c>
      <c r="T184" s="62">
        <f t="shared" si="142"/>
        <v>460.81693364313224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4.2258222088057202</v>
      </c>
      <c r="AA184" s="23">
        <f>EXP(-LN(2)/25)*AA183+(1-EXP(-LN(2)/25))/(LN(2)/25)*Calculateur!V184*Calculateur!X184*VLOOKUP('Données projet'!$B$9,Paramètres!$A$1:$I$89,3,0)*0.475*44/12</f>
        <v>0.32064999731142996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4.5464722061171505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84.324676333003595</v>
      </c>
      <c r="AO184" s="62">
        <f t="shared" si="144"/>
        <v>402.71111445726473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3.6506408526071645</v>
      </c>
      <c r="AV184" s="23">
        <f>EXP(-LN(2)/25)*AV183+(1-EXP(-LN(2)/25))/(LN(2)/25)*Calculateur!AQ184*Calculateur!AS184*VLOOKUP('Données projet'!$B$10,Paramètres!$A$1:$I$89,3,0)*0.475*44/12</f>
        <v>0.27700596989959697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3.9276468225067616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95.375877628595163</v>
      </c>
      <c r="T185" s="62">
        <f t="shared" si="142"/>
        <v>460.81693364313224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4.1429564127880809</v>
      </c>
      <c r="AA185" s="23">
        <f>EXP(-LN(2)/25)*AA184+(1-EXP(-LN(2)/25))/(LN(2)/25)*Calculateur!V185*Calculateur!X185*VLOOKUP('Données projet'!$B$9,Paramètres!$A$1:$I$89,3,0)*0.475*44/12</f>
        <v>0.3118818062726984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4.4548382190607789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84.324676333003595</v>
      </c>
      <c r="AO185" s="62">
        <f t="shared" si="144"/>
        <v>402.71111445726473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3.5790540121585925</v>
      </c>
      <c r="AV185" s="23">
        <f>EXP(-LN(2)/25)*AV184+(1-EXP(-LN(2)/25))/(LN(2)/25)*Calculateur!AQ185*Calculateur!AS185*VLOOKUP('Données projet'!$B$10,Paramètres!$A$1:$I$89,3,0)*0.475*44/12</f>
        <v>0.26943122708558165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3.848485239244174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95.375877628595163</v>
      </c>
      <c r="T186" s="62">
        <f t="shared" si="142"/>
        <v>460.81693364313224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4.0617155644872023</v>
      </c>
      <c r="AA186" s="23">
        <f>EXP(-LN(2)/25)*AA185+(1-EXP(-LN(2)/25))/(LN(2)/25)*Calculateur!V186*Calculateur!X186*VLOOKUP('Données projet'!$B$9,Paramètres!$A$1:$I$89,3,0)*0.475*44/12</f>
        <v>0.30335338187902011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4.3650689463662227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84.324676333003595</v>
      </c>
      <c r="AO186" s="62">
        <f t="shared" si="144"/>
        <v>402.71111445726473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3.5088709459875558</v>
      </c>
      <c r="AV186" s="23">
        <f>EXP(-LN(2)/25)*AV185+(1-EXP(-LN(2)/25))/(LN(2)/25)*Calculateur!AQ186*Calculateur!AS186*VLOOKUP('Données projet'!$B$10,Paramètres!$A$1:$I$89,3,0)*0.475*44/12</f>
        <v>0.262063616012154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3.7709345619997099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95.375877628595163</v>
      </c>
      <c r="T187" s="62">
        <f t="shared" si="142"/>
        <v>460.81693364313224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3.9820677996694793</v>
      </c>
      <c r="AA187" s="23">
        <f>EXP(-LN(2)/25)*AA186+(1-EXP(-LN(2)/25))/(LN(2)/25)*Calculateur!V187*Calculateur!X187*VLOOKUP('Données projet'!$B$9,Paramètres!$A$1:$I$89,3,0)*0.475*44/12</f>
        <v>0.29505816769887727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4.2771259673683568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84.324676333003595</v>
      </c>
      <c r="AO187" s="62">
        <f t="shared" si="144"/>
        <v>402.71111445726473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3.4400641269366896</v>
      </c>
      <c r="AV187" s="23">
        <f>EXP(-LN(2)/25)*AV186+(1-EXP(-LN(2)/25))/(LN(2)/25)*Calculateur!AQ187*Calculateur!AS187*VLOOKUP('Données projet'!$B$10,Paramètres!$A$1:$I$89,3,0)*0.475*44/12</f>
        <v>0.25489747265097501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3.6949615995876646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95.375877628595163</v>
      </c>
      <c r="T188" s="62">
        <f t="shared" si="142"/>
        <v>460.81693364313224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3.9039818789394922</v>
      </c>
      <c r="AA188" s="23">
        <f>EXP(-LN(2)/25)*AA187+(1-EXP(-LN(2)/25))/(LN(2)/25)*Calculateur!V188*Calculateur!X188*VLOOKUP('Données projet'!$B$9,Paramètres!$A$1:$I$89,3,0)*0.475*44/12</f>
        <v>0.28698978658671681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4.1909716655262095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84.324676333003595</v>
      </c>
      <c r="AO188" s="62">
        <f t="shared" si="144"/>
        <v>402.71111445726473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3.3726065676393953</v>
      </c>
      <c r="AV188" s="23">
        <f>EXP(-LN(2)/25)*AV187+(1-EXP(-LN(2)/25))/(LN(2)/25)*Calculateur!AQ188*Calculateur!AS188*VLOOKUP('Données projet'!$B$10,Paramètres!$A$1:$I$89,3,0)*0.475*44/12</f>
        <v>0.24792728785685858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3.6205338554962538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95.375877628595163</v>
      </c>
      <c r="T189" s="62">
        <f t="shared" si="142"/>
        <v>460.81693364313224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3.8274271754873115</v>
      </c>
      <c r="AA189" s="23">
        <f>EXP(-LN(2)/25)*AA188+(1-EXP(-LN(2)/25))/(LN(2)/25)*Calculateur!V189*Calculateur!X189*VLOOKUP('Données projet'!$B$9,Paramètres!$A$1:$I$89,3,0)*0.475*44/12</f>
        <v>0.27914203578036606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4.1065692112676775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84.324676333003595</v>
      </c>
      <c r="AO189" s="62">
        <f t="shared" si="144"/>
        <v>402.71111445726473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3.3064718099348727</v>
      </c>
      <c r="AV189" s="23">
        <f>EXP(-LN(2)/25)*AV188+(1-EXP(-LN(2)/25))/(LN(2)/25)*Calculateur!AQ189*Calculateur!AS189*VLOOKUP('Données projet'!$B$10,Paramètres!$A$1:$I$89,3,0)*0.475*44/12</f>
        <v>0.24114770313248335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3.5476195130673558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95.375877628595163</v>
      </c>
      <c r="T190" s="62">
        <f t="shared" si="142"/>
        <v>460.81693364313224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3.7523736630760696</v>
      </c>
      <c r="AA190" s="23">
        <f>EXP(-LN(2)/25)*AA189+(1-EXP(-LN(2)/25))/(LN(2)/25)*Calculateur!V190*Calculateur!X190*VLOOKUP('Données projet'!$B$9,Paramètres!$A$1:$I$89,3,0)*0.475*44/12</f>
        <v>0.27150888213251029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4.02388254520858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84.324676333003595</v>
      </c>
      <c r="AO190" s="62">
        <f t="shared" si="144"/>
        <v>402.71111445726473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3.2416339144907167</v>
      </c>
      <c r="AV190" s="23">
        <f>EXP(-LN(2)/25)*AV189+(1-EXP(-LN(2)/25))/(LN(2)/25)*Calculateur!AQ190*Calculateur!AS190*VLOOKUP('Données projet'!$B$10,Paramètres!$A$1:$I$89,3,0)*0.475*44/12</f>
        <v>0.23455350650891904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3.4761874209996355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95.375877628595163</v>
      </c>
      <c r="T191" s="62">
        <f t="shared" si="142"/>
        <v>460.81693364313224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3.6787919042650898</v>
      </c>
      <c r="AA191" s="23">
        <f>EXP(-LN(2)/25)*AA190+(1-EXP(-LN(2)/25))/(LN(2)/25)*Calculateur!V191*Calculateur!X191*VLOOKUP('Données projet'!$B$9,Paramètres!$A$1:$I$89,3,0)*0.475*44/12</f>
        <v>0.2640844574725652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3.942876361737655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84.324676333003595</v>
      </c>
      <c r="AO191" s="62">
        <f t="shared" si="144"/>
        <v>402.71111445726473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3.1780674506290092</v>
      </c>
      <c r="AV191" s="23">
        <f>EXP(-LN(2)/25)*AV190+(1-EXP(-LN(2)/25))/(LN(2)/25)*Calculateur!AQ191*Calculateur!AS191*VLOOKUP('Données projet'!$B$10,Paramètres!$A$1:$I$89,3,0)*0.475*44/12</f>
        <v>0.22813962853879982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3.406207079167809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95.375877628595163</v>
      </c>
      <c r="T192" s="62">
        <f t="shared" si="142"/>
        <v>460.81693364313224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3.6066530388639522</v>
      </c>
      <c r="AA192" s="23">
        <f>EXP(-LN(2)/25)*AA191+(1-EXP(-LN(2)/25))/(LN(2)/25)*Calculateur!V192*Calculateur!X192*VLOOKUP('Données projet'!$B$9,Paramètres!$A$1:$I$89,3,0)*0.475*44/12</f>
        <v>0.25686305409537985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3.863516092959332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84.324676333003595</v>
      </c>
      <c r="AO192" s="62">
        <f t="shared" si="144"/>
        <v>402.71111445726473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3.115747486351915</v>
      </c>
      <c r="AV192" s="23">
        <f>EXP(-LN(2)/25)*AV191+(1-EXP(-LN(2)/25))/(LN(2)/25)*Calculateur!AQ192*Calculateur!AS192*VLOOKUP('Données projet'!$B$10,Paramètres!$A$1:$I$89,3,0)*0.475*44/12</f>
        <v>0.2219011383990647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3.3376486247509796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95.375877628595163</v>
      </c>
      <c r="T193" s="62">
        <f t="shared" si="142"/>
        <v>460.81693364313224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3.5359287726129676</v>
      </c>
      <c r="AA193" s="23">
        <f>EXP(-LN(2)/25)*AA192+(1-EXP(-LN(2)/25))/(LN(2)/25)*Calculateur!V193*Calculateur!X193*VLOOKUP('Données projet'!$B$9,Paramètres!$A$1:$I$89,3,0)*0.475*44/12</f>
        <v>0.24983912037330075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3.7857678929862684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84.324676333003595</v>
      </c>
      <c r="AO193" s="62">
        <f t="shared" si="144"/>
        <v>402.71111445726473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3.05464957856287</v>
      </c>
      <c r="AV193" s="23">
        <f>EXP(-LN(2)/25)*AV192+(1-EXP(-LN(2)/25))/(LN(2)/25)*Calculateur!AQ193*Calculateur!AS193*VLOOKUP('Données projet'!$B$10,Paramètres!$A$1:$I$89,3,0)*0.475*44/12</f>
        <v>0.21583324010026855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3.2704828186631385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95.375877628595163</v>
      </c>
      <c r="T194" s="62">
        <f t="shared" si="142"/>
        <v>460.81693364313224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3.4665913660856216</v>
      </c>
      <c r="AA194" s="23">
        <f>EXP(-LN(2)/25)*AA193+(1-EXP(-LN(2)/25))/(LN(2)/25)*Calculateur!V194*Calculateur!X194*VLOOKUP('Données projet'!$B$9,Paramètres!$A$1:$I$89,3,0)*0.475*44/12</f>
        <v>0.24300725648822452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3.709598622573846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84.324676333003595</v>
      </c>
      <c r="AO194" s="62">
        <f t="shared" si="144"/>
        <v>402.71111445726473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2.9947497634795242</v>
      </c>
      <c r="AV194" s="23">
        <f>EXP(-LN(2)/25)*AV193+(1-EXP(-LN(2)/25))/(LN(2)/25)*Calculateur!AQ194*Calculateur!AS194*VLOOKUP('Données projet'!$B$10,Paramètres!$A$1:$I$89,3,0)*0.475*44/12</f>
        <v>0.2099312687995499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3.204681032279074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95.375877628595163</v>
      </c>
      <c r="T195" s="62">
        <f t="shared" si="142"/>
        <v>460.81693364313224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3.3986136238086351</v>
      </c>
      <c r="AA195" s="23">
        <f>EXP(-LN(2)/25)*AA194+(1-EXP(-LN(2)/25))/(LN(2)/25)*Calculateur!V195*Calculateur!X195*VLOOKUP('Données projet'!$B$9,Paramètres!$A$1:$I$89,3,0)*0.475*44/12</f>
        <v>0.23636221028035781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3.6349758340889928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84.324676333003595</v>
      </c>
      <c r="AO195" s="62">
        <f t="shared" si="144"/>
        <v>402.71111445726473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2.9360245472346831</v>
      </c>
      <c r="AV195" s="23">
        <f>EXP(-LN(2)/25)*AV194+(1-EXP(-LN(2)/25))/(LN(2)/25)*Calculateur!AQ195*Calculateur!AS195*VLOOKUP('Données projet'!$B$10,Paramètres!$A$1:$I$89,3,0)*0.475*44/12</f>
        <v>0.2041906872144206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3.1402152344491037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95.375877628595163</v>
      </c>
      <c r="T196" s="62">
        <f t="shared" si="142"/>
        <v>460.81693364313224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3.3319688835953714</v>
      </c>
      <c r="AA196" s="23">
        <f>EXP(-LN(2)/25)*AA195+(1-EXP(-LN(2)/25))/(LN(2)/25)*Calculateur!V196*Calculateur!X196*VLOOKUP('Données projet'!$B$9,Paramètres!$A$1:$I$89,3,0)*0.475*44/12</f>
        <v>0.22989887321049299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3.5618677568058645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84.324676333003595</v>
      </c>
      <c r="AO196" s="62">
        <f t="shared" si="144"/>
        <v>402.71111445726473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2.8784508966615583</v>
      </c>
      <c r="AV196" s="23">
        <f>EXP(-LN(2)/25)*AV195+(1-EXP(-LN(2)/25))/(LN(2)/25)*Calculateur!AQ196*Calculateur!AS196*VLOOKUP('Données projet'!$B$10,Paramètres!$A$1:$I$89,3,0)*0.475*44/12</f>
        <v>0.19860708213462072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3.0770579787961791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95.375877628595163</v>
      </c>
      <c r="T197" s="62">
        <f t="shared" ref="T197:T203" si="204">$T$3</f>
        <v>460.81693364313224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3.2666310060884123</v>
      </c>
      <c r="AA197" s="23">
        <f>EXP(-LN(2)/25)*AA196+(1-EXP(-LN(2)/25))/(LN(2)/25)*Calculateur!V197*Calculateur!X197*VLOOKUP('Données projet'!$B$9,Paramètres!$A$1:$I$89,3,0)*0.475*44/12</f>
        <v>0.22361227643269577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3.4902432825211083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84.324676333003595</v>
      </c>
      <c r="AO197" s="62">
        <f t="shared" ref="AO197:AO203" si="205">$AO$3</f>
        <v>402.71111445726473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2.8220062302597131</v>
      </c>
      <c r="AV197" s="23">
        <f>EXP(-LN(2)/25)*AV196+(1-EXP(-LN(2)/25))/(LN(2)/25)*Calculateur!AQ197*Calculateur!AS197*VLOOKUP('Données projet'!$B$10,Paramètres!$A$1:$I$89,3,0)*0.475*44/12</f>
        <v>0.193176161029357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3.0151823912890703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95.375877628595163</v>
      </c>
      <c r="T198" s="62">
        <f t="shared" si="204"/>
        <v>460.81693364313224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3.2025743645071945</v>
      </c>
      <c r="AA198" s="23">
        <f>EXP(-LN(2)/25)*AA197+(1-EXP(-LN(2)/25))/(LN(2)/25)*Calculateur!V198*Calculateur!X198*VLOOKUP('Données projet'!$B$9,Paramètres!$A$1:$I$89,3,0)*0.475*44/12</f>
        <v>0.21749758697438515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3.4200719514815798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84.324676333003595</v>
      </c>
      <c r="AO198" s="62">
        <f t="shared" si="205"/>
        <v>402.71111445726473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2.7666684093381608</v>
      </c>
      <c r="AV198" s="23">
        <f>EXP(-LN(2)/25)*AV197+(1-EXP(-LN(2)/25))/(LN(2)/25)*Calculateur!AQ198*Calculateur!AS198*VLOOKUP('Données projet'!$B$10,Paramètres!$A$1:$I$89,3,0)*0.475*44/12</f>
        <v>0.18789374874731643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2.9545621580854773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95.375877628595163</v>
      </c>
      <c r="T199" s="62">
        <f t="shared" si="204"/>
        <v>460.81693364313224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3.1397738345966908</v>
      </c>
      <c r="AA199" s="23">
        <f>EXP(-LN(2)/25)*AA198+(1-EXP(-LN(2)/25))/(LN(2)/25)*Calculateur!V199*Calculateur!X199*VLOOKUP('Données projet'!$B$9,Paramètres!$A$1:$I$89,3,0)*0.475*44/12</f>
        <v>0.21155010402086957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3.3513239386175604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84.324676333003595</v>
      </c>
      <c r="AO199" s="62">
        <f t="shared" si="205"/>
        <v>402.71111445726473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2.7124157293321423</v>
      </c>
      <c r="AV199" s="23">
        <f>EXP(-LN(2)/25)*AV198+(1-EXP(-LN(2)/25))/(LN(2)/25)*Calculateur!AQ199*Calculateur!AS199*VLOOKUP('Données projet'!$B$10,Paramètres!$A$1:$I$89,3,0)*0.475*44/12</f>
        <v>0.18275578430691825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2.8951715136390606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95.375877628595163</v>
      </c>
      <c r="T200" s="62">
        <f t="shared" si="204"/>
        <v>460.81693364313224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3.0782047847731913</v>
      </c>
      <c r="AA200" s="23">
        <f>EXP(-LN(2)/25)*AA199+(1-EXP(-LN(2)/25))/(LN(2)/25)*Calculateur!V200*Calculateur!X200*VLOOKUP('Données projet'!$B$9,Paramètres!$A$1:$I$89,3,0)*0.475*44/12</f>
        <v>0.20576525530148243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3.2839700400746739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84.324676333003595</v>
      </c>
      <c r="AO200" s="62">
        <f t="shared" si="205"/>
        <v>402.71111445726473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2.6592269112901743</v>
      </c>
      <c r="AV200" s="23">
        <f>EXP(-LN(2)/25)*AV199+(1-EXP(-LN(2)/25))/(LN(2)/25)*Calculateur!AQ200*Calculateur!AS200*VLOOKUP('Données projet'!$B$10,Paramètres!$A$1:$I$89,3,0)*0.475*44/12</f>
        <v>0.17775831777433657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2.8369852290645108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95.375877628595163</v>
      </c>
      <c r="T201" s="62">
        <f t="shared" si="204"/>
        <v>460.81693364313224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3.017843066463318</v>
      </c>
      <c r="AA201" s="23">
        <f>EXP(-LN(2)/25)*AA200+(1-EXP(-LN(2)/25))/(LN(2)/25)*Calculateur!V201*Calculateur!X201*VLOOKUP('Données projet'!$B$9,Paramètres!$A$1:$I$89,3,0)*0.475*44/12</f>
        <v>0.20013859357453889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3.2179816600378568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84.324676333003595</v>
      </c>
      <c r="AO201" s="62">
        <f t="shared" si="205"/>
        <v>402.71111445726473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2.6070810935280337</v>
      </c>
      <c r="AV201" s="23">
        <f>EXP(-LN(2)/25)*AV200+(1-EXP(-LN(2)/25))/(LN(2)/25)*Calculateur!AQ201*Calculateur!AS201*VLOOKUP('Données projet'!$B$10,Paramètres!$A$1:$I$89,3,0)*0.475*44/12</f>
        <v>0.17289750722689368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2.7799786007549274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95.375877628595163</v>
      </c>
      <c r="T202" s="62">
        <f t="shared" si="204"/>
        <v>460.81693364313224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2.9586650046324885</v>
      </c>
      <c r="AA202" s="23">
        <f>EXP(-LN(2)/25)*AA201+(1-EXP(-LN(2)/25))/(LN(2)/25)*Calculateur!V202*Calculateur!X202*VLOOKUP('Données projet'!$B$9,Paramètres!$A$1:$I$89,3,0)*0.475*44/12</f>
        <v>0.1946657932084119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3.1533307978409004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84.324676333003595</v>
      </c>
      <c r="AO202" s="62">
        <f t="shared" si="205"/>
        <v>402.71111445726473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2.5559578234464007</v>
      </c>
      <c r="AV202" s="23">
        <f>EXP(-LN(2)/25)*AV201+(1-EXP(-LN(2)/25))/(LN(2)/25)*Calculateur!AQ202*Calculateur!AS202*VLOOKUP('Données projet'!$B$10,Paramètres!$A$1:$I$89,3,0)*0.475*44/12</f>
        <v>0.16816961579948952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2.7241274392458901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95.375877628595163</v>
      </c>
      <c r="T203" s="62">
        <f t="shared" si="204"/>
        <v>460.81693364313224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2.9006473884991082</v>
      </c>
      <c r="AA203" s="23">
        <f>EXP(-LN(2)/25)*AA202+(1-EXP(-LN(2)/25))/(LN(2)/25)*Calculateur!V203*Calculateur!X203*VLOOKUP('Données projet'!$B$9,Paramètres!$A$1:$I$89,3,0)*0.475*44/12</f>
        <v>0.18934264685609872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3.089990035355207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84.324676333003595</v>
      </c>
      <c r="AO203" s="62">
        <f t="shared" si="205"/>
        <v>402.71111445726473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2.5058370495089526</v>
      </c>
      <c r="AV203" s="23">
        <f>EXP(-LN(2)/25)*AV202+(1-EXP(-LN(2)/25))/(LN(2)/25)*Calculateur!AQ203*Calculateur!AS203*VLOOKUP('Données projet'!$B$10,Paramètres!$A$1:$I$89,3,0)*0.475*44/12</f>
        <v>0.16357100881179676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2.6694080583207493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1.3416883562911277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1.3416883562911277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5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3" sqref="M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Soligo</v>
      </c>
      <c r="B6" s="155">
        <f>'Données projet'!D9</f>
        <v>1.73</v>
      </c>
      <c r="C6" s="156">
        <f ca="1">IF(OR('Données projet'!B9="",'Données projet'!C9="",'Données projet'!C9=0%),0,Calculateur!S3)</f>
        <v>95.375877628595163</v>
      </c>
      <c r="D6" s="156">
        <f>IF(OR('Données projet'!B9="",'Données projet'!C9="",'Données projet'!C9=0%),0,Calculateur!T3)</f>
        <v>460.81693364313224</v>
      </c>
      <c r="E6" s="156">
        <f ca="1">MIN(C6,D6)</f>
        <v>95.375877628595163</v>
      </c>
      <c r="F6" s="156">
        <f ca="1">E6*B6</f>
        <v>165.00026829746963</v>
      </c>
      <c r="G6" s="156">
        <f ca="1">F6*(100%-'Données projet'!$C$24)*(100%-'Données projet'!$C$25)*(100%-'Données projet'!$C$26)*(100%-'Données projet'!$C$27)</f>
        <v>106.92017385676033</v>
      </c>
      <c r="H6" s="157">
        <f>IF(OR('Données projet'!B9="",'Données projet'!C9="",'Données projet'!C9=0%),0,AVERAGE(Calculateur!$AC$3:$AC$33)*B6)</f>
        <v>72.026687162822881</v>
      </c>
      <c r="I6" s="158">
        <f>H6*(100%-'Données projet'!$C$24)*(100%-'Données projet'!$C$25)*(100%-'Données projet'!$C$26)*(100%-'Données projet'!$C$27)</f>
        <v>46.673293281509231</v>
      </c>
      <c r="J6" s="159">
        <f>IF(OR('Données projet'!B9="",'Données projet'!C9="",'Données projet'!C9=0%),0,SUM(Calculateur!$V$3:$V$33)*VLOOKUP('Données projet'!$B$9,Paramètres!$A$1:$I$89,9,0)*B6)</f>
        <v>636.67286999999999</v>
      </c>
      <c r="K6" s="160">
        <f>J6*(100%-'Données projet'!$C$24)*(100%-'Données projet'!$C$25)*(100%-'Données projet'!$C$26)*(100%-'Données projet'!$C$27)</f>
        <v>412.56401976000006</v>
      </c>
      <c r="L6" s="161">
        <f ca="1">G6+I6+K6</f>
        <v>566.15748689826955</v>
      </c>
      <c r="M6" s="25">
        <f ca="1">L6/B6</f>
        <v>327.25866294697664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Blanc du Poitou</v>
      </c>
      <c r="B7" s="163">
        <f>'Données projet'!D10</f>
        <v>1.73</v>
      </c>
      <c r="C7" s="156">
        <f ca="1">IF(OR('Données projet'!B10="",'Données projet'!C10="",'Données projet'!C10=0%),0,Calculateur!AN3)</f>
        <v>84.324676333003595</v>
      </c>
      <c r="D7" s="156">
        <f>IF(OR('Données projet'!B10="",'Données projet'!C10="",'Données projet'!C10=0%),0,Calculateur!AO3)</f>
        <v>402.71111445726473</v>
      </c>
      <c r="E7" s="156">
        <f t="shared" ref="E7:E15" ca="1" si="0">MIN(C7,D7)</f>
        <v>84.324676333003595</v>
      </c>
      <c r="F7" s="156">
        <f t="shared" ref="F7:F15" ca="1" si="1">E7*B7</f>
        <v>145.8816900560962</v>
      </c>
      <c r="G7" s="156">
        <f ca="1">F7*(100%-'Données projet'!$C$24)*(100%-'Données projet'!$C$25)*(100%-'Données projet'!$C$26)*(100%-'Données projet'!$C$27)</f>
        <v>94.531335156350352</v>
      </c>
      <c r="H7" s="164">
        <f>IF(OR('Données projet'!B10="",'Données projet'!C10="",'Données projet'!C10=0%),0,AVERAGE(Calculateur!$AX$3:$AX$33)*B7)</f>
        <v>62.223054743438645</v>
      </c>
      <c r="I7" s="158">
        <f>H7*(100%-'Données projet'!$C$24)*(100%-'Données projet'!$C$25)*(100%-'Données projet'!$C$26)*(100%-'Données projet'!$C$27)</f>
        <v>40.320539473748248</v>
      </c>
      <c r="J7" s="159">
        <f>IF(OR('Données projet'!B10="",'Données projet'!C10="",'Données projet'!C10=0%),0,SUM(Calculateur!$AQ$3:$AQ$33)*VLOOKUP('Données projet'!$B$10,Paramètres!$A$1:$I$89,9,0)*B7)</f>
        <v>636.67286999999999</v>
      </c>
      <c r="K7" s="160">
        <f>J7*(100%-'Données projet'!$C$24)*(100%-'Données projet'!$C$25)*(100%-'Données projet'!$C$26)*(100%-'Données projet'!$C$27)</f>
        <v>412.56401976000006</v>
      </c>
      <c r="L7" s="161">
        <f t="shared" ref="L7:L15" ca="1" si="2">G7+I7+K7</f>
        <v>547.41589439009863</v>
      </c>
      <c r="M7" s="25">
        <f ca="1">L7/B7</f>
        <v>316.4253724798258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310.88195835356584</v>
      </c>
      <c r="G16" s="175">
        <f t="shared" ca="1" si="3"/>
        <v>201.45150901311069</v>
      </c>
      <c r="H16" s="176">
        <f t="shared" si="3"/>
        <v>134.24974190626153</v>
      </c>
      <c r="I16" s="176">
        <f t="shared" si="3"/>
        <v>86.993832755257472</v>
      </c>
      <c r="J16" s="177">
        <f t="shared" si="3"/>
        <v>1273.34574</v>
      </c>
      <c r="K16" s="177">
        <f t="shared" si="3"/>
        <v>825.12803952000013</v>
      </c>
      <c r="L16" s="178">
        <f t="shared" ca="1" si="3"/>
        <v>1113.5733812883682</v>
      </c>
      <c r="M16" s="25">
        <f ca="1">L16/3.46</f>
        <v>321.84201771340122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Soligo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Blanc du Poitou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6" zoomScale="90" zoomScaleNormal="90" workbookViewId="0">
      <selection activeCell="P25" sqref="P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Soligo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Blanc du Poitou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1.73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Soligo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357.3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Blanc du Poitou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357.3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2025-02-13T13:43:56Z</dcterms:modified>
</cp:coreProperties>
</file>