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3\3_Dossier Verger GAEC du Sablon\"/>
    </mc:Choice>
  </mc:AlternateContent>
  <xr:revisionPtr revIDLastSave="0" documentId="13_ncr:1_{D39CF547-CFC9-46FD-A014-1232D7EABF46}" xr6:coauthVersionLast="47" xr6:coauthVersionMax="47" xr10:uidLastSave="{00000000-0000-0000-0000-000000000000}"/>
  <bookViews>
    <workbookView xWindow="-108" yWindow="-108" windowWidth="23256" windowHeight="12576" tabRatio="723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86" i="5" l="1"/>
  <c r="D59" i="5"/>
  <c r="K59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D100" i="5"/>
  <c r="D103" i="5" s="1"/>
  <c r="D114" i="5" s="1"/>
  <c r="L100" i="5"/>
  <c r="L103" i="5" s="1"/>
  <c r="L114" i="5" s="1"/>
  <c r="J73" i="5"/>
  <c r="J76" i="5" s="1"/>
  <c r="J87" i="5" s="1"/>
  <c r="F46" i="5"/>
  <c r="F49" i="5" s="1"/>
  <c r="F60" i="5" s="1"/>
  <c r="J46" i="5"/>
  <c r="J49" i="5" s="1"/>
  <c r="J60" i="5" s="1"/>
  <c r="E100" i="5"/>
  <c r="E103" i="5" s="1"/>
  <c r="E114" i="5" s="1"/>
  <c r="G73" i="5"/>
  <c r="G76" i="5" s="1"/>
  <c r="G87" i="5" s="1"/>
  <c r="K73" i="5"/>
  <c r="K76" i="5" s="1"/>
  <c r="K87" i="5" s="1"/>
  <c r="K46" i="5"/>
  <c r="K49" i="5" s="1"/>
  <c r="K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H100" i="5"/>
  <c r="H103" i="5" s="1"/>
  <c r="H114" i="5" s="1"/>
  <c r="C46" i="5"/>
  <c r="C49" i="5" s="1"/>
  <c r="C60" i="5" s="1"/>
  <c r="K127" i="5"/>
  <c r="K130" i="5" s="1"/>
  <c r="K141" i="5" s="1"/>
  <c r="F73" i="5"/>
  <c r="F76" i="5" s="1"/>
  <c r="F87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I100" i="5"/>
  <c r="I103" i="5" s="1"/>
  <c r="I114" i="5" s="1"/>
  <c r="G46" i="5"/>
  <c r="G49" i="5" s="1"/>
  <c r="G60" i="5" s="1"/>
  <c r="G19" i="5"/>
  <c r="G22" i="5" s="1"/>
  <c r="G33" i="5" s="1"/>
  <c r="K19" i="5"/>
  <c r="K22" i="5" s="1"/>
  <c r="K33" i="5" s="1"/>
  <c r="C19" i="5"/>
  <c r="C22" i="5" s="1"/>
  <c r="I19" i="5"/>
  <c r="I22" i="5" s="1"/>
  <c r="I33" i="5" s="1"/>
  <c r="D19" i="5"/>
  <c r="D22" i="5" s="1"/>
  <c r="D33" i="5" s="1"/>
  <c r="H19" i="5"/>
  <c r="H22" i="5" s="1"/>
  <c r="H33" i="5" s="1"/>
  <c r="L19" i="5"/>
  <c r="L22" i="5" s="1"/>
  <c r="L33" i="5" s="1"/>
  <c r="F19" i="5"/>
  <c r="F22" i="5" s="1"/>
  <c r="F33" i="5" s="1"/>
  <c r="J19" i="5"/>
  <c r="J22" i="5" s="1"/>
  <c r="J33" i="5" s="1"/>
  <c r="E19" i="5"/>
  <c r="E22" i="5" s="1"/>
  <c r="E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<sst xmlns="http://schemas.openxmlformats.org/spreadsheetml/2006/main" count="893" uniqueCount="348">
  <si>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</si>
  <si>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</si>
  <si>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</si>
  <si>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</si>
  <si>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</si>
  <si>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</si>
  <si>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</si>
  <si>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</si>
  <si>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</si>
  <si>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</si>
  <si>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</si>
  <si>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</si>
  <si>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</si>
  <si>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</si>
  <si>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</si>
  <si>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</si>
  <si>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</si>
  <si>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</si>
  <si>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</si>
  <si>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</si>
  <si>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</si>
  <si>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</si>
  <si>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</si>
  <si>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</si>
  <si>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</si>
  <si>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</si>
  <si>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</si>
  <si>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</si>
  <si>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</si>
  <si>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</si>
  <si>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</si>
  <si>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</si>
  <si>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</si>
  <si>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</si>
  <si>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</si>
  <si>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</si>
  <si>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</si>
  <si>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</si>
  <si>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</si>
  <si>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</si>
  <si>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</si>
  <si>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</si>
  <si>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</si>
  <si>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</si>
  <si>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</si>
  <si>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</si>
  <si>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</si>
  <si>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</si>
  <si>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</si>
  <si>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</si>
  <si>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</si>
  <si>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</si>
  <si>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</si>
  <si>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</si>
  <si>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</si>
  <si>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</si>
  <si>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</si>
  <si>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</si>
  <si>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</si>
  <si>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</si>
  <si>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</si>
  <si>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</si>
  <si>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</si>
  <si>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</si>
  <si>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</si>
  <si>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</si>
  <si>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</si>
  <si>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</si>
  <si>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</si>
  <si>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</si>
  <si>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</si>
  <si>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</si>
  <si>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</si>
  <si>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</si>
  <si>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</si>
  <si>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</si>
  <si>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</si>
  <si>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</si>
  <si>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</si>
  <si>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</si>
  <si>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</si>
  <si>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</si>
  <si>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</si>
  <si>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</si>
  <si>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</si>
  <si>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</si>
  <si>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</si>
  <si>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</si>
  <si>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</si>
  <si>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</si>
  <si>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</si>
  <si>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</si>
  <si>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</si>
  <si>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</si>
  <si>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</si>
  <si>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</si>
  <si>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</si>
  <si>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</si>
  <si>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</si>
  <si>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</si>
  <si>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</si>
  <si>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</si>
  <si>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</si>
  <si>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</si>
  <si>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</si>
  <si>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</si>
  <si>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</si>
  <si>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</si>
  <si>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</si>
  <si>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</si>
  <si>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</si>
  <si>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</si>
  <si>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</si>
  <si>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</si>
  <si>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</si>
  <si>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</si>
  <si>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</si>
  <si>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</si>
  <si>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</si>
  <si>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</si>
  <si>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</si>
  <si>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</si>
  <si>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</si>
  <si>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</si>
  <si>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</si>
  <si>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</si>
  <si>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</si>
  <si>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</si>
  <si>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</si>
  <si>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</si>
  <si>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</si>
  <si>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</si>
  <si>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</si>
  <si>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</si>
  <si>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</si>
  <si>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</si>
  <si>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</si>
  <si>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</si>
  <si>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</si>
  <si>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</si>
  <si>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</si>
  <si>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</si>
  <si>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</si>
  <si>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</si>
  <si>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</si>
  <si>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</si>
  <si>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</si>
  <si>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</si>
  <si>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</si>
  <si>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</si>
  <si>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</si>
  <si>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</si>
  <si>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</si>
  <si>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</si>
  <si>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</si>
  <si>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</si>
  <si>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</si>
  <si>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</si>
  <si>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</si>
  <si>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</si>
  <si>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</si>
  <si>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</si>
  <si>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</si>
  <si>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</si>
  <si>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</si>
  <si>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</si>
  <si>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</si>
  <si>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</si>
  <si>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</si>
  <si>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</si>
  <si>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</si>
  <si>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</si>
  <si>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</si>
  <si>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</si>
  <si>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</si>
  <si>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</si>
  <si>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</si>
  <si>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</si>
  <si>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</si>
  <si>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</si>
  <si>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</si>
  <si>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</si>
  <si>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</si>
  <si>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</si>
  <si>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</si>
  <si>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</si>
  <si>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</si>
  <si>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</si>
  <si>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</si>
  <si>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</si>
  <si>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</si>
  <si>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</si>
  <si>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</si>
  <si>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</si>
  <si>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</si>
  <si>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</si>
  <si>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</si>
  <si>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</si>
  <si>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</si>
  <si>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</si>
  <si>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</si>
  <si>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</si>
  <si>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</si>
  <si>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</si>
  <si>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</si>
  <si>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</si>
  <si>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</si>
  <si>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</si>
  <si>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</si>
  <si>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</si>
  <si>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</si>
  <si>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</si>
  <si>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</si>
  <si>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</si>
  <si>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</si>
  <si>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</si>
  <si>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</si>
  <si>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</si>
  <si>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</si>
  <si>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</si>
  <si>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</si>
  <si>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</si>
  <si>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</si>
  <si>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</si>
  <si>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</si>
  <si>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</si>
  <si>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</si>
  <si>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</si>
  <si>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</si>
  <si>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</si>
  <si>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</si>
  <si>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</si>
  <si>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</si>
  <si>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</si>
  <si>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</si>
  <si>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</si>
  <si>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</si>
  <si>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</si>
  <si>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</si>
  <si>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</si>
  <si>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</si>
  <si>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</si>
  <si>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</si>
  <si>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</si>
  <si>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</si>
  <si>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</si>
  <si>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</si>
  <si>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</si>
  <si>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</si>
  <si>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</si>
  <si>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</si>
  <si>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</si>
  <si>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</si>
  <si>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</si>
  <si>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</si>
  <si>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</si>
  <si>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</si>
  <si>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</si>
  <si>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</si>
  <si>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</si>
  <si>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</si>
  <si>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</si>
  <si>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</si>
  <si>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</si>
  <si>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</si>
  <si>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</si>
  <si>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</si>
  <si>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</si>
  <si>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</si>
  <si>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</si>
  <si>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</si>
  <si>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</si>
  <si>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</si>
  <si>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</si>
  <si>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</si>
  <si>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</si>
  <si>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</si>
  <si>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</si>
  <si>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</si>
  <si>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</si>
  <si>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</si>
  <si>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</si>
  <si>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</si>
  <si>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</si>
  <si>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</si>
  <si>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</si>
  <si>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</si>
  <si>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</si>
  <si>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</si>
  <si>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</si>
  <si>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</si>
  <si>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</si>
  <si>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</si>
  <si>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</si>
  <si>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</si>
  <si>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</si>
  <si>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</si>
  <si>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</si>
  <si>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</si>
  <si>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</si>
  <si>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</si>
  <si>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</si>
  <si>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</si>
  <si>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</si>
  <si>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</si>
  <si>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</si>
  <si>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</si>
  <si>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</si>
  <si>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</si>
  <si>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</si>
  <si>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</si>
  <si>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</si>
  <si>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</si>
  <si>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</si>
  <si>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</si>
  <si>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</si>
  <si>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</si>
  <si>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</si>
  <si>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</si>
  <si>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</si>
  <si>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</si>
  <si>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</si>
  <si>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</si>
  <si>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</si>
  <si>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</si>
  <si>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</si>
  <si>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</si>
  <si>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</si>
  <si>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</si>
  <si>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</si>
  <si>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</si>
  <si>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</si>
  <si>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</si>
  <si>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</si>
  <si>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</si>
  <si>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</si>
  <si>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</si>
  <si>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</si>
  <si>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</si>
  <si>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</si>
  <si>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</si>
  <si>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</si>
  <si>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</si>
  <si>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</si>
  <si>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</si>
  <si>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</si>
  <si>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(Le Sablon) Saint Paul Lès Romans 26750</t>
  </si>
  <si>
    <t>(Verdière) Saint Paul Lès Romans 26750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</si>
</sst>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/>
    <xf numFmtId="164" fontId="10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>
      <alignment horizontal="right"/>
    </xf>
    <xf numFmtId="2" fontId="3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3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30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777343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4414062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90" zoomScaleNormal="90" workbookViewId="0">
      <selection activeCell="B8" sqref="B8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347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3.18</v>
      </c>
      <c r="C8" s="25">
        <v>2</v>
      </c>
      <c r="D8" s="25"/>
      <c r="E8" s="25"/>
      <c r="F8" s="25"/>
      <c r="G8" s="25"/>
      <c r="H8" s="25"/>
      <c r="I8" s="25"/>
      <c r="J8" s="25"/>
      <c r="K8" s="25"/>
      <c r="L8" s="88">
        <f>SUM(B8:K8)</f>
        <v>5.18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 t="s">
        <v>45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208</v>
      </c>
      <c r="C12" s="1">
        <v>208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>
        <v>1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76</v>
      </c>
      <c r="C17" s="1" t="s">
        <v>76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105</v>
      </c>
      <c r="C18" s="1" t="s">
        <v>105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105</v>
      </c>
      <c r="C19" s="1" t="s">
        <v>105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64.760000000000005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70.87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>Noyer - Plein vent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>
        <f>IF(C12="","",VLOOKUP(C26,'(ne pas modifier) BDD_REF'!$C$21:$D$42,2,FALSE))</f>
        <v>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55.968000000000011</v>
      </c>
      <c r="C36" s="44">
        <f>RECant_sol!D9</f>
        <v>35.20000000000001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91.168000000000021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130.4254285714286</v>
      </c>
      <c r="C37" s="45">
        <f>RECant_biom!D28</f>
        <v>82.028571428571439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212.45400000000004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186.39342857142861</v>
      </c>
      <c r="C38" s="45">
        <f t="shared" si="3"/>
        <v>117.22857142857146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303.62200000000007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2.9529420395111332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2.9529420395111332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5.9058840790222664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-46.951778428227016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-29.52942039511133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-76.481198823338346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Normal="100" workbookViewId="0">
      <selection activeCell="E132" sqref="E132"/>
    </sheetView>
  </sheetViews>
  <sheetFormatPr baseColWidth="10" defaultColWidth="11.44140625" defaultRowHeight="14.4" x14ac:dyDescent="0.3"/>
  <cols>
    <col min="1" max="1" width="12.44140625" style="17" customWidth="1"/>
    <col min="2" max="2" width="53.77734375" customWidth="1"/>
    <col min="3" max="12" width="11.44140625" style="2"/>
    <col min="14" max="15" width="11.44140625" style="2"/>
    <col min="109" max="16384" width="11.44140625" style="2"/>
  </cols>
  <sheetData>
    <row r="2" spans="1:15" ht="36.450000000000003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2.9529420395111332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2.9529420395111332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5.9058840790222664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">
      <c r="B8" s="7" t="s">
        <v>317</v>
      </c>
      <c r="C8" s="80">
        <v>137.5</v>
      </c>
      <c r="D8" s="80">
        <v>137.5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275</v>
      </c>
    </row>
    <row r="9" spans="1:15" x14ac:dyDescent="0.3">
      <c r="B9" s="7" t="s">
        <v>318</v>
      </c>
      <c r="C9" s="80">
        <v>0</v>
      </c>
      <c r="D9" s="80">
        <v>0</v>
      </c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1.145</v>
      </c>
      <c r="D10" s="39">
        <f>D7*'(ne pas modifier) BDD_REF'!$B$206 + (D8+D9)*'(ne pas modifier) BDD_REF'!$B$207</f>
        <v>1.145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2.29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0.31075000000000003</v>
      </c>
      <c r="D11" s="39">
        <f>((D7*'(ne pas modifier) BDD_REF'!$B$219)+('RECeff + REIamont (2)'!D8+'RECeff + REIamont (2)'!D9)*'(ne pas modifier) BDD_REF'!$B$220)*'(ne pas modifier) BDD_REF'!$B$208</f>
        <v>0.31075000000000003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0.62150000000000005</v>
      </c>
    </row>
    <row r="12" spans="1:15" x14ac:dyDescent="0.3">
      <c r="B12" s="19" t="s">
        <v>334</v>
      </c>
      <c r="C12" s="39">
        <f>(C7+C8+C9)*'(ne pas modifier) BDD_REF'!$B$221*'(ne pas modifier) BDD_REF'!$B$209</f>
        <v>0.41579999999999995</v>
      </c>
      <c r="D12" s="39">
        <f>(D7+D8+D9)*'(ne pas modifier) BDD_REF'!$B$221*'(ne pas modifier) BDD_REF'!$B$209</f>
        <v>0.41579999999999995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0.83159999999999989</v>
      </c>
    </row>
    <row r="13" spans="1:15" x14ac:dyDescent="0.3">
      <c r="B13" s="7" t="s">
        <v>319</v>
      </c>
      <c r="C13" s="80">
        <v>0</v>
      </c>
      <c r="D13" s="80">
        <v>0</v>
      </c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20</v>
      </c>
      <c r="D14" s="80">
        <v>20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40</v>
      </c>
    </row>
    <row r="15" spans="1:15" x14ac:dyDescent="0.3">
      <c r="B15" s="7" t="s">
        <v>321</v>
      </c>
      <c r="C15" s="80">
        <v>0</v>
      </c>
      <c r="D15" s="80">
        <v>0</v>
      </c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>
        <v>0</v>
      </c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>
        <v>0</v>
      </c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>
        <v>0</v>
      </c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6.1419999999999995E-2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6.1419999999999995E-2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0.12283999999999999</v>
      </c>
    </row>
    <row r="20" spans="1:108" x14ac:dyDescent="0.3">
      <c r="B20" s="7" t="s">
        <v>325</v>
      </c>
      <c r="C20" s="80">
        <v>200</v>
      </c>
      <c r="D20" s="80">
        <v>200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400</v>
      </c>
    </row>
    <row r="21" spans="1:108" x14ac:dyDescent="0.3">
      <c r="B21" s="3" t="s">
        <v>185</v>
      </c>
      <c r="C21" s="39">
        <f>(C20*'(ne pas modifier) BDD_REF'!$B$210)/1000</f>
        <v>1.14E-2</v>
      </c>
      <c r="D21" s="39">
        <f>(D20*'(ne pas modifier) BDD_REF'!$B$210)/1000</f>
        <v>1.14E-2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2.2800000000000001E-2</v>
      </c>
    </row>
    <row r="22" spans="1:108" s="16" customFormat="1" x14ac:dyDescent="0.3">
      <c r="A22" s="18"/>
      <c r="B22" s="19" t="s">
        <v>186</v>
      </c>
      <c r="C22" s="81">
        <f>C19+C21</f>
        <v>7.2819999999999996E-2</v>
      </c>
      <c r="D22" s="81">
        <f t="shared" ref="D22:L22" si="1">D19+D21</f>
        <v>7.2819999999999996E-2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0.14563999999999999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55</v>
      </c>
      <c r="D23" s="80">
        <v>55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110</v>
      </c>
    </row>
    <row r="24" spans="1:108" x14ac:dyDescent="0.3">
      <c r="B24" s="7" t="s">
        <v>327</v>
      </c>
      <c r="C24" s="80">
        <v>125</v>
      </c>
      <c r="D24" s="80">
        <v>125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250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0.25869999999999999</v>
      </c>
      <c r="D25" s="39">
        <f>(D7*'(ne pas modifier) BDD_REF'!$B$211+'RECeff + REIamont (2)'!D23*'(ne pas modifier) BDD_REF'!$B$212+'RECeff + REIamont (2)'!D24*'(ne pas modifier) BDD_REF'!$B$213)/1000</f>
        <v>0.25869999999999999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0.51739999999999997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0</v>
      </c>
      <c r="D28" s="80">
        <v>0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>
        <v>0</v>
      </c>
      <c r="D29" s="80">
        <v>0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>
        <v>0</v>
      </c>
      <c r="D30" s="80">
        <v>0</v>
      </c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0.25869999999999999</v>
      </c>
      <c r="D32" s="81">
        <f t="shared" ref="D32:L32" si="2">D25+D26+D31</f>
        <v>0.25869999999999999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0.51739999999999997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1.1108868928571427</v>
      </c>
      <c r="D33" s="20">
        <f>((D10+D11+D12)/1000*44/28*'(ne pas modifier) BDD_REF'!$B$231)+'RECeff + REIamont (2)'!D22+'RECeff + REIamont (2)'!D32</f>
        <v>1.1108868928571427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2.2217737857142854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40</v>
      </c>
      <c r="D34" s="80">
        <v>40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80</v>
      </c>
    </row>
    <row r="35" spans="1:108" x14ac:dyDescent="0.3">
      <c r="B35" s="7" t="s">
        <v>317</v>
      </c>
      <c r="C35" s="80">
        <v>0</v>
      </c>
      <c r="D35" s="80">
        <v>0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0</v>
      </c>
      <c r="D36" s="80">
        <v>0</v>
      </c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0.64</v>
      </c>
      <c r="D37" s="39">
        <f>D34*'(ne pas modifier) BDD_REF'!$B$206 + (D35+D36)*'(ne pas modifier) BDD_REF'!$B$207</f>
        <v>0.64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1.28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4.4000000000000004E-2</v>
      </c>
      <c r="D38" s="39">
        <f>((D34*'(ne pas modifier) BDD_REF'!$B$219)+('RECeff + REIamont (2)'!D35+'RECeff + REIamont (2)'!D36)*'(ne pas modifier) BDD_REF'!$B$220)*'(ne pas modifier) BDD_REF'!$B$208</f>
        <v>4.4000000000000004E-2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8.8000000000000009E-2</v>
      </c>
    </row>
    <row r="39" spans="1:108" x14ac:dyDescent="0.3">
      <c r="B39" s="19" t="s">
        <v>334</v>
      </c>
      <c r="C39" s="39">
        <f>(C34+C35+C36)*'(ne pas modifier) BDD_REF'!$B$221*'(ne pas modifier) BDD_REF'!$B$209</f>
        <v>0.10559999999999999</v>
      </c>
      <c r="D39" s="39">
        <f>(D34+D35+D36)*'(ne pas modifier) BDD_REF'!$B$221*'(ne pas modifier) BDD_REF'!$B$209</f>
        <v>0.10559999999999999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0.21119999999999997</v>
      </c>
    </row>
    <row r="40" spans="1:108" x14ac:dyDescent="0.3">
      <c r="B40" s="7" t="s">
        <v>319</v>
      </c>
      <c r="C40" s="80">
        <v>0</v>
      </c>
      <c r="D40" s="80">
        <v>0</v>
      </c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20</v>
      </c>
      <c r="D41" s="80">
        <v>20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40</v>
      </c>
    </row>
    <row r="42" spans="1:108" x14ac:dyDescent="0.3">
      <c r="B42" s="7" t="s">
        <v>321</v>
      </c>
      <c r="C42" s="80">
        <v>0</v>
      </c>
      <c r="D42" s="80">
        <v>0</v>
      </c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>
        <v>0</v>
      </c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>
        <v>0</v>
      </c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>
        <v>0</v>
      </c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6.1419999999999995E-2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6.1419999999999995E-2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0.12283999999999999</v>
      </c>
    </row>
    <row r="47" spans="1:108" x14ac:dyDescent="0.3">
      <c r="B47" s="7" t="s">
        <v>325</v>
      </c>
      <c r="C47" s="80">
        <v>200</v>
      </c>
      <c r="D47" s="80">
        <v>200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400</v>
      </c>
    </row>
    <row r="48" spans="1:108" x14ac:dyDescent="0.3">
      <c r="B48" s="3" t="s">
        <v>185</v>
      </c>
      <c r="C48" s="39">
        <f>(C47*'(ne pas modifier) BDD_REF'!$B$210)/1000</f>
        <v>1.14E-2</v>
      </c>
      <c r="D48" s="39">
        <f>(D47*'(ne pas modifier) BDD_REF'!$B$210)/1000</f>
        <v>1.14E-2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2.2800000000000001E-2</v>
      </c>
    </row>
    <row r="49" spans="1:108" s="16" customFormat="1" x14ac:dyDescent="0.3">
      <c r="A49" s="18"/>
      <c r="B49" s="19" t="s">
        <v>186</v>
      </c>
      <c r="C49" s="81">
        <f>C46+C48</f>
        <v>7.2819999999999996E-2</v>
      </c>
      <c r="D49" s="81">
        <f t="shared" ref="D49:L49" si="4">D46+D48</f>
        <v>7.2819999999999996E-2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0.14563999999999999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0</v>
      </c>
      <c r="D50" s="80">
        <v>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327</v>
      </c>
      <c r="C51" s="80">
        <v>0</v>
      </c>
      <c r="D51" s="80">
        <v>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0.18039999999999998</v>
      </c>
      <c r="D52" s="39">
        <f>(D34*'(ne pas modifier) BDD_REF'!$B$211+'RECeff + REIamont (2)'!D50*'(ne pas modifier) BDD_REF'!$B$212+'RECeff + REIamont (2)'!D51*'(ne pas modifier) BDD_REF'!$B$213)/1000</f>
        <v>0.18039999999999998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0.36079999999999995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0</v>
      </c>
      <c r="D55" s="80">
        <v>0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>
        <v>0</v>
      </c>
      <c r="D56" s="80">
        <v>0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>
        <v>0</v>
      </c>
      <c r="D57" s="80">
        <v>0</v>
      </c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0.18039999999999998</v>
      </c>
      <c r="D59" s="81">
        <f t="shared" ref="D59:L59" si="5">D52+D53+D58</f>
        <v>0.18039999999999998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0.36079999999999995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0.58203199999999999</v>
      </c>
      <c r="D60" s="20">
        <f>((D37+D38+D39)/1000*44/28*'(ne pas modifier) BDD_REF'!$B$231)+'RECeff + REIamont (2)'!D49+'RECeff + REIamont (2)'!D59</f>
        <v>0.58203199999999999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1.164064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60</v>
      </c>
      <c r="D61" s="80">
        <v>60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120</v>
      </c>
    </row>
    <row r="62" spans="1:108" x14ac:dyDescent="0.3">
      <c r="B62" s="7" t="s">
        <v>317</v>
      </c>
      <c r="C62" s="80">
        <v>0</v>
      </c>
      <c r="D62" s="80">
        <v>0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0</v>
      </c>
      <c r="D63" s="80">
        <v>0</v>
      </c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0.96</v>
      </c>
      <c r="D64" s="39">
        <f>D61*'(ne pas modifier) BDD_REF'!$B$206 + (D62+D63)*'(ne pas modifier) BDD_REF'!$B$207</f>
        <v>0.96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1.92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6.6000000000000003E-2</v>
      </c>
      <c r="D65" s="39">
        <f>((D61*'(ne pas modifier) BDD_REF'!$B$219)+('RECeff + REIamont (2)'!D62+'RECeff + REIamont (2)'!D63)*'(ne pas modifier) BDD_REF'!$B$220)*'(ne pas modifier) BDD_REF'!$B$208</f>
        <v>6.6000000000000003E-2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0.13200000000000001</v>
      </c>
    </row>
    <row r="66" spans="1:108" x14ac:dyDescent="0.3">
      <c r="B66" s="19" t="s">
        <v>334</v>
      </c>
      <c r="C66" s="39">
        <f>(C61+C62+C63)*'(ne pas modifier) BDD_REF'!$B$221*'(ne pas modifier) BDD_REF'!$B$209</f>
        <v>0.15839999999999999</v>
      </c>
      <c r="D66" s="39">
        <f>(D61+D62+D63)*'(ne pas modifier) BDD_REF'!$B$221*'(ne pas modifier) BDD_REF'!$B$209</f>
        <v>0.15839999999999999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0.31679999999999997</v>
      </c>
    </row>
    <row r="67" spans="1:108" x14ac:dyDescent="0.3">
      <c r="B67" s="7" t="s">
        <v>319</v>
      </c>
      <c r="C67" s="80">
        <v>0</v>
      </c>
      <c r="D67" s="80">
        <v>0</v>
      </c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20</v>
      </c>
      <c r="D68" s="80">
        <v>20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40</v>
      </c>
    </row>
    <row r="69" spans="1:108" x14ac:dyDescent="0.3">
      <c r="B69" s="7" t="s">
        <v>321</v>
      </c>
      <c r="C69" s="80">
        <v>0</v>
      </c>
      <c r="D69" s="80">
        <v>0</v>
      </c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6.1419999999999995E-2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6.1419999999999995E-2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0.12283999999999999</v>
      </c>
    </row>
    <row r="74" spans="1:108" x14ac:dyDescent="0.3">
      <c r="B74" s="7" t="s">
        <v>325</v>
      </c>
      <c r="C74" s="80">
        <v>200</v>
      </c>
      <c r="D74" s="80">
        <v>200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400</v>
      </c>
    </row>
    <row r="75" spans="1:108" x14ac:dyDescent="0.3">
      <c r="B75" s="3" t="s">
        <v>185</v>
      </c>
      <c r="C75" s="39">
        <f>(C74*'(ne pas modifier) BDD_REF'!$B$210)/1000</f>
        <v>1.14E-2</v>
      </c>
      <c r="D75" s="39">
        <f>(D74*'(ne pas modifier) BDD_REF'!$B$210)/1000</f>
        <v>1.14E-2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2.2800000000000001E-2</v>
      </c>
    </row>
    <row r="76" spans="1:108" s="16" customFormat="1" x14ac:dyDescent="0.3">
      <c r="A76" s="18"/>
      <c r="B76" s="19" t="s">
        <v>186</v>
      </c>
      <c r="C76" s="81">
        <f>C73+C75</f>
        <v>7.2819999999999996E-2</v>
      </c>
      <c r="D76" s="81">
        <f t="shared" ref="D76:L76" si="7">D73+D75</f>
        <v>7.2819999999999996E-2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0.14563999999999999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0</v>
      </c>
      <c r="D77" s="80">
        <v>0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327</v>
      </c>
      <c r="C78" s="80">
        <v>0</v>
      </c>
      <c r="D78" s="80">
        <v>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0.27059999999999995</v>
      </c>
      <c r="D79" s="39">
        <f>(D61*'(ne pas modifier) BDD_REF'!$B$211+'RECeff + REIamont (2)'!D77*'(ne pas modifier) BDD_REF'!$B$212+'RECeff + REIamont (2)'!D78*'(ne pas modifier) BDD_REF'!$B$213)/1000</f>
        <v>0.27059999999999995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0.5411999999999999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</v>
      </c>
      <c r="D81" s="80">
        <v>0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0</v>
      </c>
      <c r="D82" s="80">
        <v>0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>
        <v>0</v>
      </c>
      <c r="D83" s="80">
        <v>0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>
        <v>0</v>
      </c>
      <c r="D84" s="80">
        <v>0</v>
      </c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0.27059999999999995</v>
      </c>
      <c r="D86" s="81">
        <f t="shared" ref="D86:L86" si="8">D79+D80+D85</f>
        <v>0.27059999999999995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0.5411999999999999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0.83663799999999999</v>
      </c>
      <c r="D87" s="20">
        <f>((D64+D65+D66)/1000*44/28*'(ne pas modifier) BDD_REF'!$B$231)+'RECeff + REIamont (2)'!D76+'RECeff + REIamont (2)'!D86</f>
        <v>0.83663799999999999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1.673276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80</v>
      </c>
      <c r="D88" s="80">
        <v>80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160</v>
      </c>
    </row>
    <row r="89" spans="1:108" x14ac:dyDescent="0.3">
      <c r="B89" s="7" t="s">
        <v>317</v>
      </c>
      <c r="C89" s="80">
        <v>0</v>
      </c>
      <c r="D89" s="80">
        <v>0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0</v>
      </c>
      <c r="D90" s="80">
        <v>0</v>
      </c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1.28</v>
      </c>
      <c r="D91" s="39">
        <f>D88*'(ne pas modifier) BDD_REF'!$B$206 + (D89+D90)*'(ne pas modifier) BDD_REF'!$B$207</f>
        <v>1.28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2.56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8.8000000000000009E-2</v>
      </c>
      <c r="D92" s="39">
        <f>((D88*'(ne pas modifier) BDD_REF'!$B$219)+('RECeff + REIamont (2)'!D89+'RECeff + REIamont (2)'!D90)*'(ne pas modifier) BDD_REF'!$B$220)*'(ne pas modifier) BDD_REF'!$B$208</f>
        <v>8.8000000000000009E-2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0.17600000000000002</v>
      </c>
    </row>
    <row r="93" spans="1:108" x14ac:dyDescent="0.3">
      <c r="B93" s="19" t="s">
        <v>334</v>
      </c>
      <c r="C93" s="39">
        <f>(C88+C89+C90)*'(ne pas modifier) BDD_REF'!$B$221*'(ne pas modifier) BDD_REF'!$B$209</f>
        <v>0.21119999999999997</v>
      </c>
      <c r="D93" s="39">
        <f>(D88+D89+D90)*'(ne pas modifier) BDD_REF'!$B$221*'(ne pas modifier) BDD_REF'!$B$209</f>
        <v>0.21119999999999997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0.42239999999999994</v>
      </c>
    </row>
    <row r="94" spans="1:108" x14ac:dyDescent="0.3">
      <c r="B94" s="7" t="s">
        <v>319</v>
      </c>
      <c r="C94" s="80">
        <v>0</v>
      </c>
      <c r="D94" s="80">
        <v>0</v>
      </c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20</v>
      </c>
      <c r="D95" s="80">
        <v>20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40</v>
      </c>
    </row>
    <row r="96" spans="1:108" x14ac:dyDescent="0.3">
      <c r="B96" s="7" t="s">
        <v>321</v>
      </c>
      <c r="C96" s="80">
        <v>0</v>
      </c>
      <c r="D96" s="80">
        <v>0</v>
      </c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6.1419999999999995E-2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6.1419999999999995E-2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0.12283999999999999</v>
      </c>
    </row>
    <row r="101" spans="1:108" x14ac:dyDescent="0.3">
      <c r="B101" s="7" t="s">
        <v>325</v>
      </c>
      <c r="C101" s="80">
        <v>200</v>
      </c>
      <c r="D101" s="80">
        <v>200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400</v>
      </c>
    </row>
    <row r="102" spans="1:108" x14ac:dyDescent="0.3">
      <c r="B102" s="3" t="s">
        <v>185</v>
      </c>
      <c r="C102" s="39">
        <f>(C101*'(ne pas modifier) BDD_REF'!$B$210)/1000</f>
        <v>1.14E-2</v>
      </c>
      <c r="D102" s="39">
        <f>(D101*'(ne pas modifier) BDD_REF'!$B$210)/1000</f>
        <v>1.14E-2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2.2800000000000001E-2</v>
      </c>
    </row>
    <row r="103" spans="1:108" s="16" customFormat="1" x14ac:dyDescent="0.3">
      <c r="A103" s="18"/>
      <c r="B103" s="19" t="s">
        <v>186</v>
      </c>
      <c r="C103" s="81">
        <f>C100+C102</f>
        <v>7.2819999999999996E-2</v>
      </c>
      <c r="D103" s="81">
        <f t="shared" ref="D103:L103" si="9">D100+D102</f>
        <v>7.2819999999999996E-2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0.14563999999999999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0</v>
      </c>
      <c r="D104" s="80">
        <v>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327</v>
      </c>
      <c r="C105" s="80">
        <v>0</v>
      </c>
      <c r="D105" s="80">
        <v>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0.36079999999999995</v>
      </c>
      <c r="D106" s="39">
        <f>(D88*'(ne pas modifier) BDD_REF'!$B$211+'RECeff + REIamont (2)'!D104*'(ne pas modifier) BDD_REF'!$B$212+'RECeff + REIamont (2)'!D105*'(ne pas modifier) BDD_REF'!$B$213)/1000</f>
        <v>0.36079999999999995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0.72159999999999991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</v>
      </c>
      <c r="D108" s="80">
        <v>0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>
        <v>0</v>
      </c>
      <c r="D109" s="80">
        <v>0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>
        <v>0</v>
      </c>
      <c r="D110" s="80">
        <v>0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>
        <v>0</v>
      </c>
      <c r="D111" s="80">
        <v>0</v>
      </c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0.36079999999999995</v>
      </c>
      <c r="D113" s="81">
        <f t="shared" ref="D113:L113" si="11">D106+D107+D112</f>
        <v>0.36079999999999995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0.72159999999999991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1.0912440000000001</v>
      </c>
      <c r="D114" s="20">
        <f>((D91+D92+D93)/1000*44/28*'(ne pas modifier) BDD_REF'!$B$231)+'RECeff + REIamont (2)'!D103+'RECeff + REIamont (2)'!D113</f>
        <v>1.0912440000000001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2.1824880000000002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100</v>
      </c>
      <c r="D115" s="80">
        <v>100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200</v>
      </c>
    </row>
    <row r="116" spans="1:108" x14ac:dyDescent="0.3">
      <c r="B116" s="7" t="s">
        <v>317</v>
      </c>
      <c r="C116" s="80">
        <v>0</v>
      </c>
      <c r="D116" s="80">
        <v>0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0</v>
      </c>
      <c r="D117" s="80">
        <v>0</v>
      </c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1.6</v>
      </c>
      <c r="D118" s="39">
        <f>D115*'(ne pas modifier) BDD_REF'!$B$206 + (D116+D117)*'(ne pas modifier) BDD_REF'!$B$207</f>
        <v>1.6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3.2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0.11</v>
      </c>
      <c r="D119" s="39">
        <f>((D115*'(ne pas modifier) BDD_REF'!$B$219)+('RECeff + REIamont (2)'!D116+'RECeff + REIamont (2)'!D117)*'(ne pas modifier) BDD_REF'!$B$220)*'(ne pas modifier) BDD_REF'!$B$208</f>
        <v>0.11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0.22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0.26400000000000001</v>
      </c>
      <c r="D120" s="39">
        <f>(D115+D116+D117)*'(ne pas modifier) BDD_REF'!$B$221*'(ne pas modifier) BDD_REF'!$B$209</f>
        <v>0.26400000000000001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0.52800000000000002</v>
      </c>
    </row>
    <row r="121" spans="1:108" x14ac:dyDescent="0.3">
      <c r="B121" s="7" t="s">
        <v>319</v>
      </c>
      <c r="C121" s="80">
        <v>0</v>
      </c>
      <c r="D121" s="80">
        <v>0</v>
      </c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20</v>
      </c>
      <c r="D122" s="80">
        <v>20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40</v>
      </c>
    </row>
    <row r="123" spans="1:108" x14ac:dyDescent="0.3">
      <c r="B123" s="7" t="s">
        <v>321</v>
      </c>
      <c r="C123" s="80">
        <v>0</v>
      </c>
      <c r="D123" s="80">
        <v>0</v>
      </c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6.1419999999999995E-2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6.1419999999999995E-2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0.12283999999999999</v>
      </c>
    </row>
    <row r="128" spans="1:108" x14ac:dyDescent="0.3">
      <c r="B128" s="7" t="s">
        <v>325</v>
      </c>
      <c r="C128" s="80">
        <v>200</v>
      </c>
      <c r="D128" s="80">
        <v>200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400</v>
      </c>
    </row>
    <row r="129" spans="1:108" x14ac:dyDescent="0.3">
      <c r="B129" s="3" t="s">
        <v>185</v>
      </c>
      <c r="C129" s="39">
        <f>(C128*'(ne pas modifier) BDD_REF'!$B$210)/1000</f>
        <v>1.14E-2</v>
      </c>
      <c r="D129" s="39">
        <f>(D128*'(ne pas modifier) BDD_REF'!$B$210)/1000</f>
        <v>1.14E-2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2.2800000000000001E-2</v>
      </c>
    </row>
    <row r="130" spans="1:108" s="16" customFormat="1" x14ac:dyDescent="0.3">
      <c r="A130" s="18"/>
      <c r="B130" s="19" t="s">
        <v>186</v>
      </c>
      <c r="C130" s="81">
        <f>C127+C129</f>
        <v>7.2819999999999996E-2</v>
      </c>
      <c r="D130" s="81">
        <f t="shared" ref="D130:L130" si="12">D127+D129</f>
        <v>7.2819999999999996E-2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0.14563999999999999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0</v>
      </c>
      <c r="D131" s="80">
        <v>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327</v>
      </c>
      <c r="C132" s="80">
        <v>0</v>
      </c>
      <c r="D132" s="80">
        <v>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0.45100000000000001</v>
      </c>
      <c r="D133" s="39">
        <f>(D115*'(ne pas modifier) BDD_REF'!$B$211+'RECeff + REIamont (2)'!D131*'(ne pas modifier) BDD_REF'!$B$212+'RECeff + REIamont (2)'!D132*'(ne pas modifier) BDD_REF'!$B$213)/1000</f>
        <v>0.45100000000000001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0.90200000000000002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</v>
      </c>
      <c r="D135" s="80">
        <v>0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>
        <v>0</v>
      </c>
      <c r="D136" s="80">
        <v>0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>
        <v>0</v>
      </c>
      <c r="D137" s="80">
        <v>0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>
        <v>0</v>
      </c>
      <c r="D138" s="80">
        <v>0</v>
      </c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0.45100000000000001</v>
      </c>
      <c r="D140" s="81">
        <f t="shared" ref="D140:L140" si="14">D133+D134+D139</f>
        <v>0.45100000000000001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0.90200000000000002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1.34585</v>
      </c>
      <c r="D141" s="20">
        <f>((D118+D119+D120)/1000*44/28*'(ne pas modifier) BDD_REF'!$B$231)+'RECeff + REIamont (2)'!D130+'RECeff + REIamont (2)'!D140</f>
        <v>1.34585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2.6917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4.9666508928571425</v>
      </c>
      <c r="D142" s="71">
        <f t="shared" ref="D142:L142" si="15">D33+D60+D87+D114+D141</f>
        <v>4.9666508928571425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9.9333017857142849</v>
      </c>
    </row>
    <row r="143" spans="1:108" x14ac:dyDescent="0.3">
      <c r="B143" s="71" t="s">
        <v>223</v>
      </c>
      <c r="C143" s="71">
        <f>(C142-C5*5)</f>
        <v>-9.7980593046985227</v>
      </c>
      <c r="D143" s="71">
        <f t="shared" ref="D143:L143" si="16">(D142-D5*5)</f>
        <v>-9.7980593046985227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-31.157828588941303</v>
      </c>
      <c r="D144" s="21">
        <f>D143*Eligibilité_projet!C8</f>
        <v>-19.596118609397045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-50.753947198338352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4414062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130.4254285714286</v>
      </c>
      <c r="D28" s="24">
        <f>((D25/D27)-D26)*Eligibilité_projet!C8*44/12</f>
        <v>82.028571428571439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212.45400000000004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4414062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1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55.968000000000011</v>
      </c>
      <c r="D9" s="21">
        <f>((D6-D5)+('(ne pas modifier) BDD_REF'!$B$275*D7*D8))*Eligibilité_projet!C8*44/12</f>
        <v>35.20000000000001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91.168000000000021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Normal="100" workbookViewId="0">
      <selection activeCell="B2" sqref="B2:C2"/>
    </sheetView>
  </sheetViews>
  <sheetFormatPr baseColWidth="10" defaultColWidth="11.44140625" defaultRowHeight="14.4" x14ac:dyDescent="0.3"/>
  <cols>
    <col min="1" max="1" width="21.777343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-50.753947198338352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212.45400000000004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91.168000000000021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354.37594719833839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-50.753947198338352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191.20860000000005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91.168000000000021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304.89288719833837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77734375" customWidth="1"/>
    <col min="2" max="2" width="41" customWidth="1"/>
    <col min="3" max="3" width="44.6640625" customWidth="1"/>
    <col min="4" max="4" width="28.44140625" customWidth="1"/>
    <col min="5" max="5" width="24.44140625" customWidth="1"/>
    <col min="6" max="6" width="28.77734375" customWidth="1"/>
    <col min="7" max="7" width="22.33203125" customWidth="1"/>
    <col min="8" max="8" width="19.109375" customWidth="1"/>
    <col min="9" max="9" width="21.777343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2023-01-23T14:34:53Z</dcterms:modified>
</cp:coreProperties>
</file>