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ouyguesconstruction.sharepoint.com/sites/idfelanresilelan-FacilitateurCarbone/Documents partages/REJENEO/03 - Commerce &amp; Production/05 - LBC Bâtiment/LINKCITY_ORLY_PES 2.4 E'_Biosourcé/"/>
    </mc:Choice>
  </mc:AlternateContent>
  <xr:revisionPtr revIDLastSave="57" documentId="8_{E536137E-0A39-4492-AD4A-A5B210C1CD2B}" xr6:coauthVersionLast="47" xr6:coauthVersionMax="47" xr10:uidLastSave="{E5308B9B-C1D5-4D4F-B18B-88F2D226DC99}"/>
  <bookViews>
    <workbookView xWindow="-105" yWindow="-18120" windowWidth="29040" windowHeight="17520" activeTab="4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  <sheet name="données-listes" sheetId="8" state="hidden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69" i="5" s="1"/>
  <c r="C29" i="5"/>
  <c r="C87" i="5"/>
  <c r="C61" i="5"/>
  <c r="C109" i="5"/>
  <c r="C62" i="5"/>
  <c r="C102" i="5"/>
  <c r="C47" i="5"/>
  <c r="C79" i="5"/>
  <c r="C111" i="5"/>
  <c r="C26" i="5"/>
  <c r="C66" i="5"/>
  <c r="C74" i="5"/>
  <c r="C82" i="5"/>
  <c r="C90" i="5"/>
  <c r="C98" i="5"/>
  <c r="C106" i="5"/>
  <c r="C114" i="5"/>
  <c r="C53" i="5"/>
  <c r="C27" i="5"/>
  <c r="C35" i="5"/>
  <c r="C43" i="5"/>
  <c r="C51" i="5"/>
  <c r="C59" i="5"/>
  <c r="C67" i="5"/>
  <c r="C75" i="5"/>
  <c r="C83" i="5"/>
  <c r="C91" i="5"/>
  <c r="C54" i="5"/>
  <c r="C31" i="5"/>
  <c r="C28" i="5"/>
  <c r="C36" i="5"/>
  <c r="C44" i="5"/>
  <c r="C52" i="5"/>
  <c r="C60" i="5"/>
  <c r="C68" i="5"/>
  <c r="C76" i="5"/>
  <c r="C108" i="5"/>
  <c r="C37" i="5"/>
  <c r="C77" i="5"/>
  <c r="C101" i="5"/>
  <c r="C38" i="5"/>
  <c r="C78" i="5"/>
  <c r="C110" i="5"/>
  <c r="C63" i="5"/>
  <c r="C103" i="5"/>
  <c r="C55" i="5"/>
  <c r="C95" i="5"/>
  <c r="C97" i="5"/>
  <c r="C33" i="5"/>
  <c r="C88" i="5"/>
  <c r="C81" i="5"/>
  <c r="C56" i="5"/>
  <c r="C80" i="5"/>
  <c r="C64" i="5"/>
  <c r="C96" i="5"/>
  <c r="C73" i="5"/>
  <c r="C40" i="5"/>
  <c r="C65" i="5"/>
  <c r="C57" i="5"/>
  <c r="C48" i="5"/>
  <c r="C113" i="5"/>
  <c r="C49" i="5"/>
  <c r="C32" i="5"/>
  <c r="C25" i="5"/>
  <c r="C24" i="5"/>
  <c r="C23" i="5"/>
  <c r="C58" i="5" l="1"/>
  <c r="C104" i="5"/>
  <c r="C94" i="5"/>
  <c r="C100" i="5"/>
  <c r="C45" i="5"/>
  <c r="C71" i="5"/>
  <c r="C50" i="5"/>
  <c r="C39" i="5"/>
  <c r="C41" i="5"/>
  <c r="C112" i="5"/>
  <c r="C30" i="5"/>
  <c r="C115" i="5" s="1"/>
  <c r="C92" i="5"/>
  <c r="C107" i="5"/>
  <c r="C70" i="5"/>
  <c r="C42" i="5"/>
  <c r="C86" i="5"/>
  <c r="C72" i="5"/>
  <c r="C105" i="5"/>
  <c r="C89" i="5"/>
  <c r="C85" i="5"/>
  <c r="C84" i="5"/>
  <c r="C99" i="5"/>
  <c r="C93" i="5"/>
  <c r="C34" i="5"/>
  <c r="B20" i="5" s="1"/>
  <c r="B5" i="3" s="1"/>
  <c r="C46" i="5"/>
  <c r="B8" i="3" l="1"/>
  <c r="B9" i="3" s="1"/>
</calcChain>
</file>

<file path=xl/sharedStrings.xml><?xml version="1.0" encoding="utf-8"?>
<sst xmlns="http://schemas.openxmlformats.org/spreadsheetml/2006/main" count="340" uniqueCount="215">
  <si>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</si>
  <si>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</si>
  <si>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</si>
  <si>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</si>
  <si>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</si>
  <si>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</si>
  <si>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</si>
  <si>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</si>
  <si>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</si>
  <si>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</si>
  <si>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</si>
  <si>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</si>
  <si>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</si>
  <si>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</si>
  <si>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</si>
  <si>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</si>
  <si>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</si>
  <si>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</si>
  <si>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</si>
  <si>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</si>
  <si>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</si>
  <si>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</si>
  <si>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</si>
  <si>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</si>
  <si>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</si>
  <si>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</si>
  <si>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</si>
  <si>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</si>
  <si>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</si>
  <si>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</si>
  <si>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</si>
  <si>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</si>
  <si>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</si>
  <si>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</si>
  <si>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</si>
  <si>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</si>
  <si>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</si>
  <si>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</si>
  <si>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</si>
  <si>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</si>
  <si>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</si>
  <si>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</si>
  <si>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</si>
  <si>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</si>
  <si>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</si>
  <si>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</si>
  <si>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</si>
  <si>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</si>
  <si>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</si>
  <si>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</si>
  <si>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</si>
  <si>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</si>
  <si>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</si>
  <si>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</si>
  <si>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</si>
  <si>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</si>
  <si>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</si>
  <si>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</si>
  <si>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</si>
  <si>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</si>
  <si>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</si>
  <si>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>Département</t>
  </si>
  <si>
    <t>Région</t>
  </si>
  <si>
    <t>Régions</t>
  </si>
  <si>
    <t>01</t>
  </si>
  <si>
    <t>Ain</t>
  </si>
  <si>
    <t>Auvergne-Rhône-Alpes</t>
  </si>
  <si>
    <t>02</t>
  </si>
  <si>
    <t>Aisne</t>
  </si>
  <si>
    <t>Hauts-de-France</t>
  </si>
  <si>
    <t>Bourgogne-Franche-Comté</t>
  </si>
  <si>
    <t>03</t>
  </si>
  <si>
    <t>Allier</t>
  </si>
  <si>
    <t>Bretagne</t>
  </si>
  <si>
    <t>04</t>
  </si>
  <si>
    <t>Alpes-de-Haute-Provence</t>
  </si>
  <si>
    <t>Provence-Alpes-Côte d'Azur</t>
  </si>
  <si>
    <t>Centre-Val de Loire</t>
  </si>
  <si>
    <t>05</t>
  </si>
  <si>
    <t>Hautes-Alpes</t>
  </si>
  <si>
    <t>Corse</t>
  </si>
  <si>
    <t>06</t>
  </si>
  <si>
    <t>Alpes-Maritimes</t>
  </si>
  <si>
    <t>Grand Est</t>
  </si>
  <si>
    <t>07</t>
  </si>
  <si>
    <t>Ardèche</t>
  </si>
  <si>
    <t>08</t>
  </si>
  <si>
    <t>Ardennes</t>
  </si>
  <si>
    <t>Île-de-France</t>
  </si>
  <si>
    <t>09</t>
  </si>
  <si>
    <t>Ariège</t>
  </si>
  <si>
    <t>Occitanie</t>
  </si>
  <si>
    <t>Normandie</t>
  </si>
  <si>
    <t>Aube</t>
  </si>
  <si>
    <t>Nouvelle-Aquitaine</t>
  </si>
  <si>
    <t>Aude</t>
  </si>
  <si>
    <t>Aveyron</t>
  </si>
  <si>
    <t>Pays de la Loire</t>
  </si>
  <si>
    <t>Bouches-du-Rhône</t>
  </si>
  <si>
    <t>Calvados</t>
  </si>
  <si>
    <t>Guadeloupe</t>
  </si>
  <si>
    <t>Cantal</t>
  </si>
  <si>
    <t>Martinique</t>
  </si>
  <si>
    <t>Charente</t>
  </si>
  <si>
    <t>Guyane</t>
  </si>
  <si>
    <t>Charente-Maritime</t>
  </si>
  <si>
    <t>La Réunion</t>
  </si>
  <si>
    <t>Cher</t>
  </si>
  <si>
    <t>Mayotte</t>
  </si>
  <si>
    <t>Corrèze</t>
  </si>
  <si>
    <t>2A</t>
  </si>
  <si>
    <t>Corse-du-Sud</t>
  </si>
  <si>
    <t>2B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</si>
  <si>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</si>
  <si>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</si>
  <si>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</si>
  <si>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</si>
  <si>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</si>
  <si>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</si>
  <si>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</si>
  <si>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</si>
  <si>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</si>
  <si>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</si>
  <si>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</si>
  <si>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</si>
  <si>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</si>
  <si>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</si>
  <si>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</si>
  <si>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</si>
  <si>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</si>
  <si>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</si>
  <si>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</si>
  <si>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</si>
  <si>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</si>
  <si>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</si>
  <si>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</si>
  <si>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</si>
  <si>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</si>
  <si>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</si>
  <si>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</si>
  <si>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</si>
  <si>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</si>
  <si>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</si>
  <si>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</si>
  <si>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</si>
  <si>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</si>
  <si>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</si>
  <si>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</si>
  <si>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</si>
  <si>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</si>
  <si>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</si>
  <si>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</si>
  <si>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</si>
  <si>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</si>
  <si>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</si>
  <si>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</si>
  <si>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</si>
  <si>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</si>
  <si>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</si>
  <si>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</si>
  <si>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</si>
  <si>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</si>
  <si>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</si>
  <si>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</si>
  <si>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</si>
  <si>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</si>
  <si>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</si>
  <si>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</si>
  <si>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</si>
  <si>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</si>
  <si>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</si>
  <si>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</si>
  <si>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</si>
  <si>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</si>
  <si>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</si>
  <si>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</si>
  <si>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</si>
  <si>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</si>
  <si>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</si>
  <si>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</si>
  <si>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</si>
  <si>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</si>
  <si>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</si>
  <si>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</si>
  <si>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</si>
  <si>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</si>
  <si>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</si>
  <si>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</si>
  <si>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</si>
  <si>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 xml:space="preserve">Logement </t>
  </si>
  <si>
    <t xml:space="preserve">Oui </t>
  </si>
  <si>
    <t>ORLY</t>
  </si>
  <si>
    <t>PARCS EN SCENE – Lot 2.4</t>
  </si>
  <si>
    <t>5- 19 rue des Quinze Arpents</t>
  </si>
  <si>
    <t>SCCV ORLY QUINZE ARPENTS</t>
  </si>
  <si>
    <t xml:space="preserve">Début des travaux correspondant au début du Gros Œuvre </t>
  </si>
  <si>
    <t>03. Mur à ossature bois</t>
  </si>
  <si>
    <t>03. Poutre bois</t>
  </si>
  <si>
    <t>03. Poteaux bois</t>
  </si>
  <si>
    <t>03. Plancher solivage</t>
  </si>
  <si>
    <t>04. Substrat toiture</t>
  </si>
  <si>
    <t xml:space="preserve">05. Cloisons </t>
  </si>
  <si>
    <t>05. Bloc porte communication</t>
  </si>
  <si>
    <t>05. Bloc porte technique</t>
  </si>
  <si>
    <t>05. Plinthe bois</t>
  </si>
  <si>
    <t>05. Isolant / Doublage BIOFIB</t>
  </si>
  <si>
    <t>05. Panneaux MDF</t>
  </si>
  <si>
    <t>05. Panneaux P2</t>
  </si>
  <si>
    <t>06. Elements d'ossature</t>
  </si>
  <si>
    <t>06. Bardage bois</t>
  </si>
  <si>
    <t>06. Menuiserie extérieure</t>
  </si>
  <si>
    <t>07. Sol stratifié</t>
  </si>
  <si>
    <t>m²</t>
  </si>
  <si>
    <t>m3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</si>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</sst>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B13" sqref="B13:N24"/>
    </sheetView>
  </sheetViews>
  <sheetFormatPr baseColWidth="10" defaultRowHeight="14.4" x14ac:dyDescent="0.3"/>
  <sheetData>
    <row r="2" spans="2:14" x14ac:dyDescent="0.3">
      <c r="B2" t="s">
        <v>26</v>
      </c>
    </row>
    <row r="13" spans="2:14" x14ac:dyDescent="0.3">
      <c r="B13" s="90" t="s">
        <v>39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</row>
    <row r="14" spans="2:14" x14ac:dyDescent="0.3"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2:14" x14ac:dyDescent="0.3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2:14" x14ac:dyDescent="0.3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</row>
    <row r="17" spans="2:14" x14ac:dyDescent="0.3"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2:14" x14ac:dyDescent="0.3"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2:14" x14ac:dyDescent="0.3"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2:14" x14ac:dyDescent="0.3"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spans="2:14" x14ac:dyDescent="0.3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2:14" x14ac:dyDescent="0.3"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</row>
    <row r="23" spans="2:14" x14ac:dyDescent="0.3"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2:14" x14ac:dyDescent="0.3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M26" sqref="M26"/>
    </sheetView>
  </sheetViews>
  <sheetFormatPr baseColWidth="10" defaultColWidth="11.44140625" defaultRowHeight="14.4" x14ac:dyDescent="0.3"/>
  <cols>
    <col min="1" max="1" width="13" style="38" customWidth="1"/>
    <col min="2" max="3" width="24" style="35" customWidth="1"/>
    <col min="4" max="4" width="32.6640625" style="35" customWidth="1"/>
    <col min="5" max="5" width="22.109375" style="35" customWidth="1"/>
    <col min="6" max="6" width="12.6640625" style="37" customWidth="1"/>
    <col min="7" max="7" width="14.88671875" style="35" customWidth="1"/>
    <col min="8" max="8" width="19.5546875" style="35" customWidth="1"/>
    <col min="9" max="9" width="32.44140625" style="35" customWidth="1"/>
    <col min="10" max="10" width="23.88671875" style="35" customWidth="1"/>
    <col min="11" max="11" width="41.88671875" style="35" bestFit="1" customWidth="1"/>
    <col min="12" max="12" width="23.88671875" style="35" customWidth="1"/>
    <col min="13" max="16" width="28" style="35" customWidth="1"/>
    <col min="17" max="17" width="33.6640625" style="36" customWidth="1"/>
    <col min="18" max="16384" width="11.44140625" style="35"/>
  </cols>
  <sheetData>
    <row r="1" spans="1:17" customFormat="1" ht="34.5" customHeight="1" x14ac:dyDescent="0.3">
      <c r="A1" s="38"/>
      <c r="B1" s="45" t="s">
        <v>36</v>
      </c>
      <c r="C1" s="45"/>
      <c r="D1" s="45"/>
      <c r="E1" s="44">
        <f>COUNTA(B:B)-2</f>
        <v>1</v>
      </c>
      <c r="F1" s="43"/>
      <c r="G1" s="45" t="s">
        <v>40</v>
      </c>
      <c r="H1" s="45"/>
      <c r="I1" s="44">
        <f>SUM(Tableau2[Surface de plancher (SDP)])</f>
        <v>1446</v>
      </c>
      <c r="K1" s="45" t="s">
        <v>46</v>
      </c>
      <c r="L1" s="44">
        <f>SUM(Tableau2[Surface de référence -Sréf (m²)])</f>
        <v>1329</v>
      </c>
      <c r="M1" s="35"/>
      <c r="N1" s="35"/>
      <c r="O1" s="45" t="s">
        <v>48</v>
      </c>
      <c r="P1" s="44">
        <f>SUM(Tableau2[StockC (kgCeq)])</f>
        <v>55818</v>
      </c>
      <c r="Q1" s="44"/>
    </row>
    <row r="2" spans="1:17" x14ac:dyDescent="0.3">
      <c r="Q2" s="35"/>
    </row>
    <row r="3" spans="1:17" s="40" customFormat="1" ht="105" customHeight="1" x14ac:dyDescent="0.3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ht="28.8" x14ac:dyDescent="0.3">
      <c r="A4" s="39">
        <v>1</v>
      </c>
      <c r="B4" s="49" t="s">
        <v>192</v>
      </c>
      <c r="C4" s="49" t="s">
        <v>189</v>
      </c>
      <c r="D4" s="49" t="s">
        <v>193</v>
      </c>
      <c r="E4" s="49" t="s">
        <v>191</v>
      </c>
      <c r="F4" s="50">
        <v>94310</v>
      </c>
      <c r="G4" s="49">
        <v>94</v>
      </c>
      <c r="H4" s="49" t="s">
        <v>88</v>
      </c>
      <c r="I4" s="49" t="s">
        <v>194</v>
      </c>
      <c r="J4" s="49" t="s">
        <v>190</v>
      </c>
      <c r="K4" s="49">
        <v>1446</v>
      </c>
      <c r="L4" s="49">
        <v>1329</v>
      </c>
      <c r="M4" s="83">
        <v>45450</v>
      </c>
      <c r="N4" s="83">
        <v>45992</v>
      </c>
      <c r="O4" s="49">
        <v>42</v>
      </c>
      <c r="P4" s="51">
        <f>Tableau2[[#This Row],[StockC (kgCeq/m²Sréf)]]*Tableau2[[#This Row],[Surface de référence -Sréf (m²)]]</f>
        <v>55818</v>
      </c>
      <c r="Q4" s="49" t="s">
        <v>195</v>
      </c>
    </row>
    <row r="5" spans="1:17" x14ac:dyDescent="0.3">
      <c r="A5" s="39">
        <v>2</v>
      </c>
      <c r="B5" s="49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>
        <f>Tableau2[[#This Row],[StockC (kgCeq/m²Sréf)]]*Tableau2[[#This Row],[Surface de référence -Sréf (m²)]]</f>
        <v>0</v>
      </c>
      <c r="Q5" s="49"/>
    </row>
    <row r="6" spans="1:17" x14ac:dyDescent="0.3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cdDJT+ifrbxt2UNscINWYO89F0Rtx3Yt8hDi9BoaKzK4L77aWSgWz/sB5Jgg+RPy9YiiX6fp/wIkbgkT4qEQzg==" saltValue="CbXn2c8NXfRuQhCZyoJcUg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G2:H3 G541:H1048576</xm:sqref>
        </x14:dataValidation>
        <x14:dataValidation type="list" allowBlank="1" showInputMessage="1" showErrorMessage="1" xr:uid="{00000000-0002-0000-0100-000004000000}">
          <x14:formula1>
            <xm:f>'données-listes'!$B$2:$B$102</xm:f>
          </x14:formula1>
          <xm:sqref>G4:G540</xm:sqref>
        </x14:dataValidation>
        <x14:dataValidation type="list" allowBlank="1" showInputMessage="1" showErrorMessage="1" xr:uid="{00000000-0002-0000-0100-000005000000}">
          <x14:formula1>
            <xm:f>'données-listes'!$F$2:$F$19</xm:f>
          </x14:formula1>
          <xm:sqref>H4:H540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85" zoomScaleNormal="85" workbookViewId="0">
      <selection activeCell="H44" sqref="H44"/>
    </sheetView>
  </sheetViews>
  <sheetFormatPr baseColWidth="10" defaultColWidth="10.88671875" defaultRowHeight="14.4" x14ac:dyDescent="0.3"/>
  <cols>
    <col min="2" max="2" width="60" customWidth="1"/>
    <col min="3" max="3" width="14.44140625" customWidth="1"/>
    <col min="4" max="4" width="19" customWidth="1"/>
    <col min="5" max="5" width="18.5546875" customWidth="1"/>
    <col min="6" max="7" width="17.6640625" customWidth="1"/>
    <col min="8" max="8" width="115.5546875" bestFit="1" customWidth="1"/>
  </cols>
  <sheetData>
    <row r="1" spans="1:13" x14ac:dyDescent="0.3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">
      <c r="B2" s="7"/>
      <c r="C2" s="1"/>
    </row>
    <row r="3" spans="1:13" x14ac:dyDescent="0.3">
      <c r="B3" s="69" t="s">
        <v>50</v>
      </c>
      <c r="C3" s="70">
        <f>(Général!P1*44/12)/1000</f>
        <v>204.666</v>
      </c>
      <c r="D3" s="14" t="s">
        <v>52</v>
      </c>
    </row>
    <row r="4" spans="1:13" x14ac:dyDescent="0.3">
      <c r="B4" s="73"/>
      <c r="C4" s="74"/>
      <c r="D4" s="14"/>
    </row>
    <row r="5" spans="1:13" x14ac:dyDescent="0.3">
      <c r="B5" s="7"/>
      <c r="C5" s="8"/>
    </row>
    <row r="6" spans="1:13" x14ac:dyDescent="0.3">
      <c r="B6" s="69" t="s">
        <v>41</v>
      </c>
      <c r="C6" s="71">
        <f>IF(MAX(Tableau2[Date de livraison du bâtiment (jj/mm/aaaa)])&lt;&gt;0,YEAR(MAX(Tableau2[Date de livraison du bâtiment (jj/mm/aaaa)])),"")</f>
        <v>2025</v>
      </c>
    </row>
    <row r="7" spans="1:13" x14ac:dyDescent="0.3">
      <c r="B7" s="73"/>
      <c r="C7" s="8"/>
      <c r="D7" s="13"/>
    </row>
    <row r="8" spans="1:13" x14ac:dyDescent="0.3">
      <c r="B8" s="69" t="s">
        <v>42</v>
      </c>
      <c r="C8" s="71">
        <f>Général!I1</f>
        <v>1446</v>
      </c>
      <c r="D8" s="13"/>
    </row>
    <row r="9" spans="1:13" x14ac:dyDescent="0.3">
      <c r="B9" s="69" t="s">
        <v>43</v>
      </c>
      <c r="C9" s="72">
        <f>Général!L1</f>
        <v>1329</v>
      </c>
      <c r="D9" s="13"/>
      <c r="F9" s="46" t="s">
        <v>44</v>
      </c>
    </row>
    <row r="10" spans="1:13" x14ac:dyDescent="0.3">
      <c r="B10" s="7"/>
      <c r="C10" s="8"/>
    </row>
    <row r="11" spans="1:13" x14ac:dyDescent="0.3">
      <c r="B11" s="1" t="s">
        <v>3</v>
      </c>
      <c r="C11" s="1"/>
    </row>
    <row r="12" spans="1:13" ht="41.4" x14ac:dyDescent="0.3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">
      <c r="A13" s="75"/>
      <c r="B13" s="75" t="s">
        <v>196</v>
      </c>
      <c r="C13" s="76" t="s">
        <v>212</v>
      </c>
      <c r="D13" s="77">
        <v>1047</v>
      </c>
      <c r="E13" s="75">
        <v>28.526666666666699</v>
      </c>
      <c r="F13" s="27">
        <f>E13*D13</f>
        <v>29867.420000000035</v>
      </c>
      <c r="G13" s="75">
        <v>100</v>
      </c>
      <c r="H13" s="78">
        <v>41801</v>
      </c>
      <c r="I13" s="2"/>
      <c r="J13" s="2"/>
      <c r="K13" s="2"/>
      <c r="L13" s="2"/>
      <c r="M13" s="2"/>
    </row>
    <row r="14" spans="1:13" x14ac:dyDescent="0.3">
      <c r="A14" s="75"/>
      <c r="B14" s="75" t="s">
        <v>197</v>
      </c>
      <c r="C14" s="76" t="s">
        <v>213</v>
      </c>
      <c r="D14" s="77">
        <v>45</v>
      </c>
      <c r="E14" s="75">
        <v>770</v>
      </c>
      <c r="F14" s="27">
        <f t="shared" ref="F14:F104" si="0">E14*D14</f>
        <v>34650</v>
      </c>
      <c r="G14" s="75">
        <v>100</v>
      </c>
      <c r="H14" s="78">
        <v>30448</v>
      </c>
      <c r="I14" s="2"/>
      <c r="J14" s="2"/>
      <c r="K14" s="2"/>
      <c r="L14" s="2"/>
      <c r="M14" s="2"/>
    </row>
    <row r="15" spans="1:13" x14ac:dyDescent="0.3">
      <c r="A15" s="75"/>
      <c r="B15" s="75" t="s">
        <v>198</v>
      </c>
      <c r="C15" s="76" t="s">
        <v>213</v>
      </c>
      <c r="D15" s="77">
        <v>9.6</v>
      </c>
      <c r="E15" s="75">
        <v>770</v>
      </c>
      <c r="F15" s="27">
        <f t="shared" si="0"/>
        <v>7392</v>
      </c>
      <c r="G15" s="75">
        <v>100</v>
      </c>
      <c r="H15" s="78">
        <v>30448</v>
      </c>
      <c r="I15" s="2"/>
      <c r="J15" s="2"/>
      <c r="K15" s="2"/>
      <c r="L15" s="2"/>
      <c r="M15" s="2"/>
    </row>
    <row r="16" spans="1:13" x14ac:dyDescent="0.3">
      <c r="A16" s="75"/>
      <c r="B16" s="75" t="s">
        <v>199</v>
      </c>
      <c r="C16" s="76" t="s">
        <v>212</v>
      </c>
      <c r="D16" s="77">
        <v>748</v>
      </c>
      <c r="E16" s="75">
        <v>64.899999999999991</v>
      </c>
      <c r="F16" s="27">
        <f t="shared" si="0"/>
        <v>48545.2</v>
      </c>
      <c r="G16" s="75">
        <v>100</v>
      </c>
      <c r="H16" s="78">
        <v>40485</v>
      </c>
      <c r="I16" s="2"/>
      <c r="J16" s="2"/>
      <c r="K16" s="2"/>
      <c r="L16" s="2"/>
      <c r="M16" s="2"/>
    </row>
    <row r="17" spans="1:13" x14ac:dyDescent="0.3">
      <c r="A17" s="75"/>
      <c r="B17" s="75" t="s">
        <v>200</v>
      </c>
      <c r="C17" s="76" t="s">
        <v>212</v>
      </c>
      <c r="D17" s="77">
        <v>146</v>
      </c>
      <c r="E17" s="75">
        <v>3.96</v>
      </c>
      <c r="F17" s="27">
        <f t="shared" si="0"/>
        <v>578.16</v>
      </c>
      <c r="G17" s="75">
        <v>50</v>
      </c>
      <c r="H17" s="78">
        <v>33839</v>
      </c>
      <c r="I17" s="2"/>
      <c r="J17" s="2"/>
      <c r="K17" s="2"/>
      <c r="L17" s="2"/>
      <c r="M17" s="2"/>
    </row>
    <row r="18" spans="1:13" x14ac:dyDescent="0.3">
      <c r="A18" s="75"/>
      <c r="B18" s="75" t="s">
        <v>205</v>
      </c>
      <c r="C18" s="76" t="s">
        <v>212</v>
      </c>
      <c r="D18" s="77">
        <v>900</v>
      </c>
      <c r="E18" s="75">
        <v>8.5066666666666659</v>
      </c>
      <c r="F18" s="27">
        <f t="shared" si="0"/>
        <v>7655.9999999999991</v>
      </c>
      <c r="G18" s="75">
        <v>50</v>
      </c>
      <c r="H18" s="78">
        <v>41218</v>
      </c>
      <c r="I18" s="2"/>
      <c r="J18" s="2"/>
      <c r="K18" s="2"/>
      <c r="L18" s="2"/>
      <c r="M18" s="2"/>
    </row>
    <row r="19" spans="1:13" x14ac:dyDescent="0.3">
      <c r="A19" s="75"/>
      <c r="B19" s="75" t="s">
        <v>201</v>
      </c>
      <c r="C19" s="76" t="s">
        <v>212</v>
      </c>
      <c r="D19" s="77">
        <v>1948</v>
      </c>
      <c r="E19" s="75">
        <v>0.66733333333333333</v>
      </c>
      <c r="F19" s="27">
        <f t="shared" si="0"/>
        <v>1299.9653333333333</v>
      </c>
      <c r="G19" s="75">
        <v>50</v>
      </c>
      <c r="H19" s="78">
        <v>39373</v>
      </c>
      <c r="I19" s="2"/>
      <c r="J19" s="2"/>
      <c r="K19" s="2"/>
      <c r="L19" s="2"/>
      <c r="M19" s="2"/>
    </row>
    <row r="20" spans="1:13" x14ac:dyDescent="0.3">
      <c r="A20" s="75"/>
      <c r="B20" s="75" t="s">
        <v>202</v>
      </c>
      <c r="C20" s="76" t="s">
        <v>212</v>
      </c>
      <c r="D20" s="77">
        <v>174.8</v>
      </c>
      <c r="E20" s="75">
        <v>29.516666666666669</v>
      </c>
      <c r="F20" s="27">
        <f t="shared" si="0"/>
        <v>5159.5133333333342</v>
      </c>
      <c r="G20" s="75">
        <v>30</v>
      </c>
      <c r="H20" s="78">
        <v>41795</v>
      </c>
      <c r="I20" s="2"/>
      <c r="J20" s="2"/>
      <c r="K20" s="2"/>
      <c r="L20" s="2"/>
      <c r="M20" s="2"/>
    </row>
    <row r="21" spans="1:13" x14ac:dyDescent="0.3">
      <c r="A21" s="75"/>
      <c r="B21" s="75" t="s">
        <v>203</v>
      </c>
      <c r="C21" s="76" t="s">
        <v>212</v>
      </c>
      <c r="D21" s="77">
        <v>66.400000000000006</v>
      </c>
      <c r="E21" s="75">
        <v>98.67</v>
      </c>
      <c r="F21" s="27">
        <f t="shared" si="0"/>
        <v>6551.688000000001</v>
      </c>
      <c r="G21" s="75">
        <v>30</v>
      </c>
      <c r="H21" s="78">
        <v>41797</v>
      </c>
      <c r="I21" s="2"/>
      <c r="J21" s="2"/>
      <c r="K21" s="2"/>
      <c r="L21" s="2"/>
      <c r="M21" s="2"/>
    </row>
    <row r="22" spans="1:13" x14ac:dyDescent="0.3">
      <c r="A22" s="75"/>
      <c r="B22" s="75" t="s">
        <v>204</v>
      </c>
      <c r="C22" s="76" t="s">
        <v>214</v>
      </c>
      <c r="D22" s="77">
        <v>1635</v>
      </c>
      <c r="E22" s="75">
        <v>2.86</v>
      </c>
      <c r="F22" s="27">
        <f t="shared" si="0"/>
        <v>4676.0999999999995</v>
      </c>
      <c r="G22" s="75">
        <v>30</v>
      </c>
      <c r="H22" s="78">
        <v>30459</v>
      </c>
      <c r="I22" s="2"/>
      <c r="J22" s="2"/>
      <c r="K22" s="2"/>
      <c r="L22" s="2"/>
      <c r="M22" s="2"/>
    </row>
    <row r="23" spans="1:13" x14ac:dyDescent="0.3">
      <c r="A23" s="75"/>
      <c r="B23" s="75" t="s">
        <v>205</v>
      </c>
      <c r="C23" s="76" t="s">
        <v>212</v>
      </c>
      <c r="D23" s="77">
        <v>284.8</v>
      </c>
      <c r="E23" s="75">
        <v>3.0983333333333332</v>
      </c>
      <c r="F23" s="27">
        <f t="shared" si="0"/>
        <v>882.40533333333337</v>
      </c>
      <c r="G23" s="75">
        <v>50</v>
      </c>
      <c r="H23" s="78">
        <v>35883</v>
      </c>
      <c r="I23" s="2"/>
      <c r="J23" s="2"/>
      <c r="K23" s="2"/>
      <c r="L23" s="2"/>
      <c r="M23" s="2"/>
    </row>
    <row r="24" spans="1:13" x14ac:dyDescent="0.3">
      <c r="A24" s="75"/>
      <c r="B24" s="75" t="s">
        <v>206</v>
      </c>
      <c r="C24" s="76" t="s">
        <v>212</v>
      </c>
      <c r="D24" s="77">
        <v>169.2</v>
      </c>
      <c r="E24" s="75">
        <v>19.873333333333331</v>
      </c>
      <c r="F24" s="27">
        <f t="shared" si="0"/>
        <v>3362.5679999999993</v>
      </c>
      <c r="G24" s="75">
        <v>100</v>
      </c>
      <c r="H24" s="78">
        <v>28976</v>
      </c>
      <c r="I24" s="2"/>
      <c r="J24" s="2"/>
      <c r="K24" s="2"/>
      <c r="L24" s="2"/>
      <c r="M24" s="2"/>
    </row>
    <row r="25" spans="1:13" x14ac:dyDescent="0.3">
      <c r="A25" s="75"/>
      <c r="B25" s="75" t="s">
        <v>207</v>
      </c>
      <c r="C25" s="76" t="s">
        <v>212</v>
      </c>
      <c r="D25" s="77">
        <v>33.5</v>
      </c>
      <c r="E25" s="75">
        <v>19.579999999999998</v>
      </c>
      <c r="F25" s="27">
        <f t="shared" si="0"/>
        <v>655.93</v>
      </c>
      <c r="G25" s="75">
        <v>50</v>
      </c>
      <c r="H25" s="78">
        <v>28980</v>
      </c>
      <c r="I25" s="2"/>
      <c r="J25" s="2"/>
      <c r="K25" s="2"/>
      <c r="L25" s="2"/>
      <c r="M25" s="2"/>
    </row>
    <row r="26" spans="1:13" x14ac:dyDescent="0.3">
      <c r="A26" s="75"/>
      <c r="B26" s="75" t="s">
        <v>208</v>
      </c>
      <c r="C26" s="76" t="s">
        <v>213</v>
      </c>
      <c r="D26" s="77">
        <v>24.2</v>
      </c>
      <c r="E26" s="75">
        <v>770</v>
      </c>
      <c r="F26" s="27">
        <f t="shared" si="0"/>
        <v>18634</v>
      </c>
      <c r="G26" s="75">
        <v>100</v>
      </c>
      <c r="H26" s="78">
        <v>30453</v>
      </c>
      <c r="I26" s="2"/>
      <c r="J26" s="2"/>
      <c r="K26" s="2"/>
      <c r="L26" s="2"/>
      <c r="M26" s="2"/>
    </row>
    <row r="27" spans="1:13" x14ac:dyDescent="0.3">
      <c r="A27" s="75"/>
      <c r="B27" s="75" t="s">
        <v>209</v>
      </c>
      <c r="C27" s="76" t="s">
        <v>212</v>
      </c>
      <c r="D27" s="77">
        <v>968</v>
      </c>
      <c r="E27" s="75">
        <v>19.946666666666669</v>
      </c>
      <c r="F27" s="27">
        <f t="shared" si="0"/>
        <v>19308.373333333337</v>
      </c>
      <c r="G27" s="75">
        <v>50</v>
      </c>
      <c r="H27" s="78">
        <v>30446</v>
      </c>
      <c r="I27" s="2"/>
      <c r="J27" s="2"/>
      <c r="K27" s="2"/>
      <c r="L27" s="2"/>
      <c r="M27" s="2"/>
    </row>
    <row r="28" spans="1:13" x14ac:dyDescent="0.3">
      <c r="A28" s="75"/>
      <c r="B28" s="75" t="s">
        <v>210</v>
      </c>
      <c r="C28" s="76" t="s">
        <v>212</v>
      </c>
      <c r="D28" s="77">
        <v>232</v>
      </c>
      <c r="E28" s="75">
        <v>9.0933333333333337</v>
      </c>
      <c r="F28" s="27">
        <f t="shared" si="0"/>
        <v>2109.6533333333336</v>
      </c>
      <c r="G28" s="75">
        <v>30</v>
      </c>
      <c r="H28" s="78">
        <v>40688</v>
      </c>
      <c r="I28" s="2"/>
      <c r="J28" s="2"/>
      <c r="K28" s="2"/>
      <c r="L28" s="2"/>
      <c r="M28" s="2"/>
    </row>
    <row r="29" spans="1:13" x14ac:dyDescent="0.3">
      <c r="A29" s="75"/>
      <c r="B29" s="75" t="s">
        <v>211</v>
      </c>
      <c r="C29" s="76" t="s">
        <v>212</v>
      </c>
      <c r="D29" s="77">
        <v>1027</v>
      </c>
      <c r="E29" s="75">
        <v>10.596666666666668</v>
      </c>
      <c r="F29" s="27">
        <f t="shared" si="0"/>
        <v>10882.776666666668</v>
      </c>
      <c r="G29" s="75">
        <v>20</v>
      </c>
      <c r="H29" s="78">
        <v>34023</v>
      </c>
      <c r="I29" s="2"/>
      <c r="J29" s="2"/>
      <c r="K29" s="2"/>
      <c r="L29" s="2"/>
      <c r="M29" s="2"/>
    </row>
    <row r="30" spans="1:13" x14ac:dyDescent="0.3">
      <c r="A30" s="75"/>
      <c r="B30" s="75"/>
      <c r="C30" s="76"/>
      <c r="D30" s="77"/>
      <c r="E30" s="75"/>
      <c r="F30" s="27">
        <f t="shared" si="0"/>
        <v>0</v>
      </c>
      <c r="G30" s="75"/>
      <c r="H30" s="78"/>
      <c r="I30" s="2"/>
      <c r="J30" s="2"/>
      <c r="K30" s="2"/>
      <c r="L30" s="2"/>
      <c r="M30" s="2"/>
    </row>
    <row r="31" spans="1:13" x14ac:dyDescent="0.3">
      <c r="A31" s="75"/>
      <c r="B31" s="75"/>
      <c r="C31" s="76"/>
      <c r="D31" s="77"/>
      <c r="E31" s="75"/>
      <c r="F31" s="27">
        <f t="shared" si="0"/>
        <v>0</v>
      </c>
      <c r="G31" s="75"/>
      <c r="H31" s="78"/>
      <c r="I31" s="2"/>
      <c r="J31" s="2"/>
      <c r="K31" s="2"/>
      <c r="L31" s="2"/>
      <c r="M31" s="2"/>
    </row>
    <row r="32" spans="1:13" x14ac:dyDescent="0.3">
      <c r="A32" s="75"/>
      <c r="B32" s="75"/>
      <c r="C32" s="76"/>
      <c r="D32" s="77"/>
      <c r="E32" s="75"/>
      <c r="F32" s="27">
        <f t="shared" si="0"/>
        <v>0</v>
      </c>
      <c r="G32" s="75"/>
      <c r="H32" s="78"/>
      <c r="I32" s="2"/>
      <c r="J32" s="2"/>
      <c r="K32" s="2"/>
      <c r="L32" s="2"/>
      <c r="M32" s="2"/>
    </row>
    <row r="33" spans="1:13" x14ac:dyDescent="0.3">
      <c r="A33" s="75"/>
      <c r="B33" s="75"/>
      <c r="C33" s="76"/>
      <c r="D33" s="77"/>
      <c r="E33" s="75"/>
      <c r="F33" s="27">
        <f t="shared" si="0"/>
        <v>0</v>
      </c>
      <c r="G33" s="75"/>
      <c r="H33" s="78"/>
      <c r="I33" s="2"/>
      <c r="J33" s="2"/>
      <c r="K33" s="2"/>
      <c r="L33" s="2"/>
      <c r="M33" s="2"/>
    </row>
    <row r="34" spans="1:13" x14ac:dyDescent="0.3">
      <c r="A34" s="75"/>
      <c r="B34" s="75"/>
      <c r="C34" s="76"/>
      <c r="D34" s="77"/>
      <c r="E34" s="75"/>
      <c r="F34" s="27">
        <f t="shared" si="0"/>
        <v>0</v>
      </c>
      <c r="G34" s="75"/>
      <c r="H34" s="78"/>
      <c r="I34" s="2"/>
      <c r="J34" s="2"/>
      <c r="K34" s="2"/>
      <c r="L34" s="2"/>
      <c r="M34" s="2"/>
    </row>
    <row r="35" spans="1:13" x14ac:dyDescent="0.3">
      <c r="A35" s="75"/>
      <c r="B35" s="75"/>
      <c r="C35" s="76"/>
      <c r="D35" s="77"/>
      <c r="E35" s="75"/>
      <c r="F35" s="27">
        <f t="shared" si="0"/>
        <v>0</v>
      </c>
      <c r="G35" s="75"/>
      <c r="H35" s="78"/>
      <c r="I35" s="2"/>
      <c r="J35" s="2"/>
      <c r="K35" s="2"/>
      <c r="L35" s="2"/>
      <c r="M35" s="2"/>
    </row>
    <row r="36" spans="1:13" x14ac:dyDescent="0.3">
      <c r="A36" s="75"/>
      <c r="B36" s="75"/>
      <c r="C36" s="76"/>
      <c r="D36" s="77"/>
      <c r="E36" s="75"/>
      <c r="F36" s="27">
        <f t="shared" si="0"/>
        <v>0</v>
      </c>
      <c r="G36" s="75"/>
      <c r="H36" s="78"/>
      <c r="I36" s="2"/>
      <c r="J36" s="2"/>
      <c r="K36" s="2"/>
      <c r="L36" s="2"/>
      <c r="M36" s="2"/>
    </row>
    <row r="37" spans="1:13" x14ac:dyDescent="0.3">
      <c r="A37" s="75"/>
      <c r="B37" s="75"/>
      <c r="C37" s="76"/>
      <c r="D37" s="77"/>
      <c r="E37" s="75"/>
      <c r="F37" s="27">
        <f t="shared" si="0"/>
        <v>0</v>
      </c>
      <c r="G37" s="75"/>
      <c r="H37" s="78"/>
      <c r="I37" s="2"/>
      <c r="J37" s="2"/>
      <c r="K37" s="2"/>
      <c r="L37" s="2"/>
      <c r="M37" s="2"/>
    </row>
    <row r="38" spans="1:13" x14ac:dyDescent="0.3">
      <c r="A38" s="75"/>
      <c r="B38" s="75"/>
      <c r="C38" s="76"/>
      <c r="D38" s="77"/>
      <c r="E38" s="75"/>
      <c r="F38" s="27">
        <f t="shared" si="0"/>
        <v>0</v>
      </c>
      <c r="G38" s="75"/>
      <c r="H38" s="78"/>
      <c r="I38" s="2"/>
      <c r="J38" s="2"/>
      <c r="K38" s="2"/>
      <c r="L38" s="2"/>
      <c r="M38" s="2"/>
    </row>
    <row r="39" spans="1:13" x14ac:dyDescent="0.3">
      <c r="A39" s="75"/>
      <c r="B39" s="75"/>
      <c r="C39" s="76"/>
      <c r="D39" s="77"/>
      <c r="E39" s="75"/>
      <c r="F39" s="27">
        <f t="shared" si="0"/>
        <v>0</v>
      </c>
      <c r="G39" s="75"/>
      <c r="H39" s="78"/>
      <c r="I39" s="2"/>
      <c r="J39" s="2"/>
      <c r="K39" s="2"/>
      <c r="L39" s="2"/>
      <c r="M39" s="2"/>
    </row>
    <row r="40" spans="1:13" x14ac:dyDescent="0.3">
      <c r="A40" s="75"/>
      <c r="B40" s="75"/>
      <c r="C40" s="76"/>
      <c r="D40" s="77"/>
      <c r="E40" s="75"/>
      <c r="F40" s="27">
        <f t="shared" si="0"/>
        <v>0</v>
      </c>
      <c r="G40" s="75"/>
      <c r="H40" s="78"/>
      <c r="I40" s="2"/>
      <c r="J40" s="2"/>
      <c r="K40" s="2"/>
      <c r="L40" s="2"/>
      <c r="M40" s="2"/>
    </row>
    <row r="41" spans="1:13" x14ac:dyDescent="0.3">
      <c r="A41" s="75"/>
      <c r="B41" s="75"/>
      <c r="C41" s="76"/>
      <c r="D41" s="77"/>
      <c r="E41" s="75"/>
      <c r="F41" s="27">
        <f t="shared" si="0"/>
        <v>0</v>
      </c>
      <c r="G41" s="75"/>
      <c r="H41" s="78"/>
      <c r="I41" s="2"/>
      <c r="J41" s="2"/>
      <c r="K41" s="2"/>
      <c r="L41" s="2"/>
      <c r="M41" s="2"/>
    </row>
    <row r="42" spans="1:13" x14ac:dyDescent="0.3">
      <c r="A42" s="75"/>
      <c r="B42" s="75"/>
      <c r="C42" s="76"/>
      <c r="D42" s="77"/>
      <c r="E42" s="75"/>
      <c r="F42" s="27">
        <f t="shared" si="0"/>
        <v>0</v>
      </c>
      <c r="G42" s="75"/>
      <c r="H42" s="78"/>
      <c r="I42" s="2"/>
      <c r="J42" s="2"/>
      <c r="K42" s="2"/>
      <c r="L42" s="2"/>
      <c r="M42" s="2"/>
    </row>
    <row r="43" spans="1:13" x14ac:dyDescent="0.3">
      <c r="A43" s="75"/>
      <c r="B43" s="75"/>
      <c r="C43" s="76"/>
      <c r="D43" s="77"/>
      <c r="E43" s="75"/>
      <c r="F43" s="27">
        <f t="shared" si="0"/>
        <v>0</v>
      </c>
      <c r="G43" s="75"/>
      <c r="H43" s="78"/>
      <c r="I43" s="2"/>
      <c r="J43" s="2"/>
      <c r="K43" s="2"/>
      <c r="L43" s="2"/>
      <c r="M43" s="2"/>
    </row>
    <row r="44" spans="1:13" x14ac:dyDescent="0.3">
      <c r="A44" s="75"/>
      <c r="B44" s="75"/>
      <c r="C44" s="76"/>
      <c r="D44" s="77"/>
      <c r="E44" s="75"/>
      <c r="F44" s="27">
        <f t="shared" si="0"/>
        <v>0</v>
      </c>
      <c r="G44" s="75"/>
      <c r="H44" s="78"/>
      <c r="I44" s="2"/>
      <c r="J44" s="2"/>
      <c r="K44" s="2"/>
      <c r="L44" s="2"/>
      <c r="M44" s="2"/>
    </row>
    <row r="45" spans="1:13" x14ac:dyDescent="0.3">
      <c r="A45" s="75"/>
      <c r="B45" s="75"/>
      <c r="C45" s="76"/>
      <c r="D45" s="77"/>
      <c r="E45" s="75"/>
      <c r="F45" s="27">
        <f t="shared" si="0"/>
        <v>0</v>
      </c>
      <c r="G45" s="75"/>
      <c r="H45" s="78"/>
      <c r="I45" s="2"/>
      <c r="J45" s="2"/>
      <c r="K45" s="2"/>
      <c r="L45" s="2"/>
      <c r="M45" s="2"/>
    </row>
    <row r="46" spans="1:13" x14ac:dyDescent="0.3">
      <c r="A46" s="75"/>
      <c r="B46" s="75"/>
      <c r="C46" s="76"/>
      <c r="D46" s="77"/>
      <c r="E46" s="75"/>
      <c r="F46" s="27">
        <f t="shared" si="0"/>
        <v>0</v>
      </c>
      <c r="G46" s="75"/>
      <c r="H46" s="78"/>
      <c r="I46" s="2"/>
      <c r="J46" s="2"/>
      <c r="K46" s="2"/>
      <c r="L46" s="2"/>
      <c r="M46" s="2"/>
    </row>
    <row r="47" spans="1:13" x14ac:dyDescent="0.3">
      <c r="A47" s="75"/>
      <c r="B47" s="75"/>
      <c r="C47" s="76"/>
      <c r="D47" s="77"/>
      <c r="E47" s="75"/>
      <c r="F47" s="27">
        <f t="shared" si="0"/>
        <v>0</v>
      </c>
      <c r="G47" s="75"/>
      <c r="H47" s="78"/>
      <c r="I47" s="2"/>
      <c r="J47" s="2"/>
      <c r="K47" s="2"/>
      <c r="L47" s="2"/>
      <c r="M47" s="2"/>
    </row>
    <row r="48" spans="1:13" x14ac:dyDescent="0.3">
      <c r="A48" s="75"/>
      <c r="B48" s="75"/>
      <c r="C48" s="76"/>
      <c r="D48" s="77"/>
      <c r="E48" s="75"/>
      <c r="F48" s="27">
        <f t="shared" si="0"/>
        <v>0</v>
      </c>
      <c r="G48" s="75"/>
      <c r="H48" s="78"/>
      <c r="I48" s="2"/>
      <c r="J48" s="2"/>
      <c r="K48" s="2"/>
      <c r="L48" s="2"/>
      <c r="M48" s="2"/>
    </row>
    <row r="49" spans="1:13" x14ac:dyDescent="0.3">
      <c r="A49" s="75"/>
      <c r="B49" s="75"/>
      <c r="C49" s="76"/>
      <c r="D49" s="77"/>
      <c r="E49" s="75"/>
      <c r="F49" s="27">
        <f t="shared" si="0"/>
        <v>0</v>
      </c>
      <c r="G49" s="75"/>
      <c r="H49" s="78"/>
      <c r="I49" s="2"/>
      <c r="J49" s="2"/>
      <c r="K49" s="2"/>
      <c r="L49" s="2"/>
      <c r="M49" s="2"/>
    </row>
    <row r="50" spans="1:13" x14ac:dyDescent="0.3">
      <c r="A50" s="75"/>
      <c r="B50" s="75"/>
      <c r="C50" s="76"/>
      <c r="D50" s="77"/>
      <c r="E50" s="75"/>
      <c r="F50" s="27">
        <f t="shared" si="0"/>
        <v>0</v>
      </c>
      <c r="G50" s="75"/>
      <c r="H50" s="78"/>
      <c r="I50" s="2"/>
      <c r="J50" s="2"/>
      <c r="K50" s="2"/>
      <c r="L50" s="2"/>
      <c r="M50" s="2"/>
    </row>
    <row r="51" spans="1:13" x14ac:dyDescent="0.3">
      <c r="A51" s="75"/>
      <c r="B51" s="75"/>
      <c r="C51" s="76"/>
      <c r="D51" s="77"/>
      <c r="E51" s="75"/>
      <c r="F51" s="27">
        <f t="shared" si="0"/>
        <v>0</v>
      </c>
      <c r="G51" s="75"/>
      <c r="H51" s="78"/>
      <c r="I51" s="2"/>
      <c r="J51" s="2"/>
      <c r="K51" s="2"/>
      <c r="L51" s="2"/>
      <c r="M51" s="2"/>
    </row>
    <row r="52" spans="1:13" x14ac:dyDescent="0.3">
      <c r="A52" s="75"/>
      <c r="B52" s="75"/>
      <c r="C52" s="76"/>
      <c r="D52" s="77"/>
      <c r="E52" s="75"/>
      <c r="F52" s="27">
        <f t="shared" si="0"/>
        <v>0</v>
      </c>
      <c r="G52" s="75"/>
      <c r="H52" s="78"/>
      <c r="I52" s="2"/>
      <c r="J52" s="2"/>
      <c r="K52" s="2"/>
      <c r="L52" s="2"/>
      <c r="M52" s="2"/>
    </row>
    <row r="53" spans="1:13" x14ac:dyDescent="0.3">
      <c r="A53" s="75"/>
      <c r="B53" s="75"/>
      <c r="C53" s="76"/>
      <c r="D53" s="77"/>
      <c r="E53" s="75"/>
      <c r="F53" s="27">
        <f t="shared" si="0"/>
        <v>0</v>
      </c>
      <c r="G53" s="75"/>
      <c r="H53" s="78"/>
      <c r="I53" s="2"/>
      <c r="J53" s="2"/>
      <c r="K53" s="2"/>
      <c r="L53" s="2"/>
      <c r="M53" s="2"/>
    </row>
    <row r="54" spans="1:13" x14ac:dyDescent="0.3">
      <c r="A54" s="75"/>
      <c r="B54" s="75"/>
      <c r="C54" s="76"/>
      <c r="D54" s="77"/>
      <c r="E54" s="75"/>
      <c r="F54" s="27">
        <f t="shared" si="0"/>
        <v>0</v>
      </c>
      <c r="G54" s="75"/>
      <c r="H54" s="78"/>
      <c r="I54" s="2"/>
      <c r="J54" s="2"/>
      <c r="K54" s="2"/>
      <c r="L54" s="2"/>
      <c r="M54" s="2"/>
    </row>
    <row r="55" spans="1:13" x14ac:dyDescent="0.3">
      <c r="A55" s="75"/>
      <c r="B55" s="75"/>
      <c r="C55" s="76"/>
      <c r="D55" s="77"/>
      <c r="E55" s="75"/>
      <c r="F55" s="27">
        <f t="shared" si="0"/>
        <v>0</v>
      </c>
      <c r="G55" s="75"/>
      <c r="H55" s="78"/>
      <c r="I55" s="2"/>
      <c r="J55" s="2"/>
      <c r="K55" s="2"/>
      <c r="L55" s="2"/>
      <c r="M55" s="2"/>
    </row>
    <row r="56" spans="1:13" x14ac:dyDescent="0.3">
      <c r="A56" s="75"/>
      <c r="B56" s="75"/>
      <c r="C56" s="76"/>
      <c r="D56" s="77"/>
      <c r="E56" s="75"/>
      <c r="F56" s="27">
        <f t="shared" si="0"/>
        <v>0</v>
      </c>
      <c r="G56" s="75"/>
      <c r="H56" s="78"/>
      <c r="I56" s="2"/>
      <c r="J56" s="2"/>
      <c r="K56" s="2"/>
      <c r="L56" s="2"/>
      <c r="M56" s="2"/>
    </row>
    <row r="57" spans="1:13" x14ac:dyDescent="0.3">
      <c r="A57" s="75"/>
      <c r="B57" s="75"/>
      <c r="C57" s="76"/>
      <c r="D57" s="77"/>
      <c r="E57" s="75"/>
      <c r="F57" s="27">
        <f t="shared" si="0"/>
        <v>0</v>
      </c>
      <c r="G57" s="75"/>
      <c r="H57" s="78"/>
      <c r="I57" s="2"/>
      <c r="J57" s="2"/>
      <c r="K57" s="2"/>
      <c r="L57" s="2"/>
      <c r="M57" s="2"/>
    </row>
    <row r="58" spans="1:13" x14ac:dyDescent="0.3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">
      <c r="B105" s="30" t="s">
        <v>11</v>
      </c>
      <c r="C105" s="31"/>
      <c r="D105" s="32"/>
      <c r="E105" s="33"/>
      <c r="F105" s="34">
        <f>SUM(F13:F104)</f>
        <v>202211.75333333336</v>
      </c>
      <c r="G105" s="47"/>
      <c r="H105" s="47"/>
      <c r="I105" s="2"/>
      <c r="J105" s="2"/>
      <c r="K105" s="2"/>
      <c r="L105" s="2"/>
      <c r="M105" s="2"/>
    </row>
    <row r="106" spans="1:13" x14ac:dyDescent="0.3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85" zoomScaleNormal="85" workbookViewId="0">
      <selection activeCell="F8" sqref="F8"/>
    </sheetView>
  </sheetViews>
  <sheetFormatPr baseColWidth="10" defaultRowHeight="14.4" x14ac:dyDescent="0.3"/>
  <cols>
    <col min="1" max="1" width="60.88671875" bestFit="1" customWidth="1"/>
    <col min="2" max="2" width="35.44140625" bestFit="1" customWidth="1"/>
    <col min="3" max="3" width="44.6640625" customWidth="1"/>
    <col min="6" max="6" width="18.88671875" bestFit="1" customWidth="1"/>
  </cols>
  <sheetData>
    <row r="1" spans="1:9" x14ac:dyDescent="0.3">
      <c r="A1" s="4" t="s">
        <v>51</v>
      </c>
      <c r="B1" s="6"/>
      <c r="C1" s="6"/>
      <c r="D1" s="6"/>
      <c r="E1" s="6"/>
      <c r="F1" s="6"/>
      <c r="G1" s="6"/>
    </row>
    <row r="2" spans="1:9" x14ac:dyDescent="0.3">
      <c r="A2" s="7"/>
      <c r="B2" s="52"/>
    </row>
    <row r="3" spans="1:9" ht="15.6" x14ac:dyDescent="0.3">
      <c r="A3" s="66" t="s">
        <v>53</v>
      </c>
      <c r="B3" s="67">
        <f>'Données projet'!C3</f>
        <v>204.666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">
      <c r="A6" s="12"/>
      <c r="B6" s="13"/>
      <c r="C6" s="13"/>
      <c r="D6" s="13"/>
      <c r="E6" s="13"/>
      <c r="F6" s="13"/>
      <c r="G6" s="13"/>
      <c r="H6" s="13"/>
      <c r="I6" s="13"/>
    </row>
    <row r="7" spans="1:9" ht="15.6" x14ac:dyDescent="0.3">
      <c r="A7" s="82" t="s">
        <v>13</v>
      </c>
      <c r="B7" s="81">
        <f>'Données projet'!C6</f>
        <v>2025</v>
      </c>
    </row>
    <row r="8" spans="1:9" ht="15.6" x14ac:dyDescent="0.3">
      <c r="A8" s="2" t="s">
        <v>14</v>
      </c>
      <c r="B8" s="63">
        <f>IF(Général!C4="Tertiaire ",30,20)</f>
        <v>20</v>
      </c>
    </row>
    <row r="9" spans="1:9" ht="15.6" x14ac:dyDescent="0.3">
      <c r="A9" s="2" t="s">
        <v>15</v>
      </c>
      <c r="B9" s="63">
        <f>IF(Général!C4="Tertiaire ",50,40)</f>
        <v>40</v>
      </c>
    </row>
    <row r="10" spans="1:9" ht="15.6" x14ac:dyDescent="0.3">
      <c r="A10" s="2"/>
      <c r="B10" s="62"/>
    </row>
    <row r="11" spans="1:9" ht="15.6" x14ac:dyDescent="0.3">
      <c r="A11" s="3" t="str">
        <f>"StockCO2𝑟𝑒f (" &amp;B7&amp;") (tCO2e/m²SDP)"</f>
        <v>StockCO2𝑟𝑒f (2025) (tCO2e/m²SDP)</v>
      </c>
      <c r="B11" s="62">
        <f>((B8)+((B7-2015)/(2035-2015))*(B9-B8))/1000</f>
        <v>0.03</v>
      </c>
    </row>
    <row r="12" spans="1:9" ht="15.6" x14ac:dyDescent="0.3">
      <c r="A12" s="64" t="s">
        <v>54</v>
      </c>
      <c r="B12" s="65">
        <f>B11*'Données projet'!C8</f>
        <v>43.379999999999995</v>
      </c>
      <c r="E12" s="16"/>
    </row>
    <row r="13" spans="1:9" ht="15.6" x14ac:dyDescent="0.3">
      <c r="A13" s="15"/>
      <c r="B13" s="11"/>
      <c r="E13" s="16"/>
    </row>
    <row r="14" spans="1:9" x14ac:dyDescent="0.3">
      <c r="A14" s="4" t="s">
        <v>16</v>
      </c>
      <c r="B14" s="6"/>
      <c r="C14" s="6"/>
      <c r="D14" s="6"/>
      <c r="E14" s="6"/>
      <c r="F14" s="6"/>
      <c r="G14" s="6"/>
    </row>
    <row r="16" spans="1:9" ht="15.6" x14ac:dyDescent="0.3">
      <c r="A16" s="65" t="s">
        <v>17</v>
      </c>
      <c r="B16" s="68">
        <f>B3-B12</f>
        <v>161.286</v>
      </c>
    </row>
    <row r="18" spans="1:7" x14ac:dyDescent="0.3">
      <c r="A18" s="4" t="s">
        <v>18</v>
      </c>
      <c r="B18" s="6"/>
      <c r="C18" s="6"/>
      <c r="D18" s="6"/>
      <c r="E18" s="6"/>
      <c r="F18" s="6"/>
      <c r="G18" s="6"/>
    </row>
    <row r="19" spans="1:7" x14ac:dyDescent="0.3">
      <c r="A19" s="7"/>
    </row>
    <row r="20" spans="1:7" x14ac:dyDescent="0.3">
      <c r="A20" s="79" t="s">
        <v>23</v>
      </c>
      <c r="B20" s="80">
        <f>SUMPRODUCT(C23:C114,D23:D114)/100</f>
        <v>0.81779245769525488</v>
      </c>
      <c r="D20" s="25"/>
    </row>
    <row r="21" spans="1:7" ht="15" thickBot="1" x14ac:dyDescent="0.35">
      <c r="A21" s="2"/>
      <c r="B21" s="2"/>
      <c r="C21" s="25"/>
      <c r="D21" s="25"/>
    </row>
    <row r="22" spans="1:7" ht="55.2" x14ac:dyDescent="0.3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">
      <c r="A23" s="18" t="str">
        <f>'Données projet'!B13</f>
        <v>03. Mur à ossature bois</v>
      </c>
      <c r="B23" s="19">
        <f>'Données projet'!F13</f>
        <v>29867.420000000035</v>
      </c>
      <c r="C23" s="20">
        <f t="shared" ref="C23:C86" si="0">B23/$B$115</f>
        <v>0.14770367947290122</v>
      </c>
      <c r="D23" s="21">
        <f>'Données projet'!G13</f>
        <v>100</v>
      </c>
    </row>
    <row r="24" spans="1:7" x14ac:dyDescent="0.3">
      <c r="A24" s="18" t="str">
        <f>'Données projet'!B14</f>
        <v>03. Poutre bois</v>
      </c>
      <c r="B24" s="19">
        <f>'Données projet'!F14</f>
        <v>34650</v>
      </c>
      <c r="C24" s="20">
        <f t="shared" si="0"/>
        <v>0.1713550247639743</v>
      </c>
      <c r="D24" s="21">
        <f>'Données projet'!G14</f>
        <v>100</v>
      </c>
    </row>
    <row r="25" spans="1:7" x14ac:dyDescent="0.3">
      <c r="A25" s="18" t="str">
        <f>'Données projet'!B15</f>
        <v>03. Poteaux bois</v>
      </c>
      <c r="B25" s="19">
        <f>'Données projet'!F15</f>
        <v>7392</v>
      </c>
      <c r="C25" s="20">
        <f t="shared" si="0"/>
        <v>3.6555738616314518E-2</v>
      </c>
      <c r="D25" s="21">
        <f>'Données projet'!G15</f>
        <v>100</v>
      </c>
    </row>
    <row r="26" spans="1:7" x14ac:dyDescent="0.3">
      <c r="A26" s="18" t="str">
        <f>'Données projet'!B16</f>
        <v>03. Plancher solivage</v>
      </c>
      <c r="B26" s="19">
        <f>'Données projet'!F16</f>
        <v>48545.2</v>
      </c>
      <c r="C26" s="20">
        <f t="shared" si="0"/>
        <v>0.24007110961535599</v>
      </c>
      <c r="D26" s="21">
        <f>'Données projet'!G16</f>
        <v>100</v>
      </c>
    </row>
    <row r="27" spans="1:7" x14ac:dyDescent="0.3">
      <c r="A27" s="18" t="str">
        <f>'Données projet'!B17</f>
        <v>04. Substrat toiture</v>
      </c>
      <c r="B27" s="19">
        <f>'Données projet'!F17</f>
        <v>578.16</v>
      </c>
      <c r="C27" s="20">
        <f t="shared" si="0"/>
        <v>2.8591809846331712E-3</v>
      </c>
      <c r="D27" s="21">
        <f>'Données projet'!G17</f>
        <v>50</v>
      </c>
    </row>
    <row r="28" spans="1:7" x14ac:dyDescent="0.3">
      <c r="A28" s="18" t="str">
        <f>'Données projet'!B18</f>
        <v>05. Isolant / Doublage BIOFIB</v>
      </c>
      <c r="B28" s="19">
        <f>'Données projet'!F18</f>
        <v>7655.9999999999991</v>
      </c>
      <c r="C28" s="20">
        <f t="shared" si="0"/>
        <v>3.7861300709754318E-2</v>
      </c>
      <c r="D28" s="21">
        <f>'Données projet'!G18</f>
        <v>50</v>
      </c>
    </row>
    <row r="29" spans="1:7" x14ac:dyDescent="0.3">
      <c r="A29" s="18" t="str">
        <f>'Données projet'!B19</f>
        <v xml:space="preserve">05. Cloisons </v>
      </c>
      <c r="B29" s="19">
        <f>'Données projet'!F19</f>
        <v>1299.9653333333333</v>
      </c>
      <c r="C29" s="20">
        <f t="shared" si="0"/>
        <v>6.4287328105524224E-3</v>
      </c>
      <c r="D29" s="21">
        <f>'Données projet'!G19</f>
        <v>50</v>
      </c>
    </row>
    <row r="30" spans="1:7" x14ac:dyDescent="0.3">
      <c r="A30" s="18" t="str">
        <f>'Données projet'!B20</f>
        <v>05. Bloc porte communication</v>
      </c>
      <c r="B30" s="19">
        <f>'Données projet'!F20</f>
        <v>5159.5133333333342</v>
      </c>
      <c r="C30" s="20">
        <f t="shared" si="0"/>
        <v>2.5515397835595643E-2</v>
      </c>
      <c r="D30" s="21">
        <f>'Données projet'!G20</f>
        <v>30</v>
      </c>
    </row>
    <row r="31" spans="1:7" x14ac:dyDescent="0.3">
      <c r="A31" s="18" t="str">
        <f>'Données projet'!B21</f>
        <v>05. Bloc porte technique</v>
      </c>
      <c r="B31" s="19">
        <f>'Données projet'!F21</f>
        <v>6551.688000000001</v>
      </c>
      <c r="C31" s="20">
        <f t="shared" si="0"/>
        <v>3.2400134472895623E-2</v>
      </c>
      <c r="D31" s="21">
        <f>'Données projet'!G21</f>
        <v>30</v>
      </c>
    </row>
    <row r="32" spans="1:7" x14ac:dyDescent="0.3">
      <c r="A32" s="18" t="str">
        <f>'Données projet'!B22</f>
        <v>05. Plinthe bois</v>
      </c>
      <c r="B32" s="19">
        <f>'Données projet'!F22</f>
        <v>4676.0999999999995</v>
      </c>
      <c r="C32" s="20">
        <f t="shared" si="0"/>
        <v>2.3124768580052531E-2</v>
      </c>
      <c r="D32" s="21">
        <f>'Données projet'!G22</f>
        <v>30</v>
      </c>
    </row>
    <row r="33" spans="1:8" ht="18" x14ac:dyDescent="0.35">
      <c r="A33" s="18" t="str">
        <f>'Données projet'!B23</f>
        <v>05. Isolant / Doublage BIOFIB</v>
      </c>
      <c r="B33" s="19">
        <f>'Données projet'!F23</f>
        <v>882.40533333333337</v>
      </c>
      <c r="C33" s="20">
        <f t="shared" si="0"/>
        <v>4.3637687660951323E-3</v>
      </c>
      <c r="D33" s="21">
        <f>'Données projet'!G23</f>
        <v>50</v>
      </c>
      <c r="F33" s="91"/>
      <c r="G33" s="91"/>
      <c r="H33" s="91"/>
    </row>
    <row r="34" spans="1:8" x14ac:dyDescent="0.3">
      <c r="A34" s="18" t="str">
        <f>'Données projet'!B24</f>
        <v>05. Panneaux MDF</v>
      </c>
      <c r="B34" s="19">
        <f>'Données projet'!F24</f>
        <v>3362.5679999999993</v>
      </c>
      <c r="C34" s="20">
        <f t="shared" si="0"/>
        <v>1.6628944384142783E-2</v>
      </c>
      <c r="D34" s="21">
        <f>'Données projet'!G24</f>
        <v>100</v>
      </c>
    </row>
    <row r="35" spans="1:8" x14ac:dyDescent="0.3">
      <c r="A35" s="18" t="str">
        <f>'Données projet'!B25</f>
        <v>05. Panneaux P2</v>
      </c>
      <c r="B35" s="19">
        <f>'Données projet'!F25</f>
        <v>655.93</v>
      </c>
      <c r="C35" s="20">
        <f t="shared" si="0"/>
        <v>3.2437778179923134E-3</v>
      </c>
      <c r="D35" s="21">
        <f>'Données projet'!G25</f>
        <v>50</v>
      </c>
    </row>
    <row r="36" spans="1:8" x14ac:dyDescent="0.3">
      <c r="A36" s="18" t="str">
        <f>'Données projet'!B26</f>
        <v>06. Elements d'ossature</v>
      </c>
      <c r="B36" s="19">
        <f>'Données projet'!F26</f>
        <v>18634</v>
      </c>
      <c r="C36" s="20">
        <f t="shared" si="0"/>
        <v>9.2150924428626185E-2</v>
      </c>
      <c r="D36" s="21">
        <f>'Données projet'!G26</f>
        <v>100</v>
      </c>
    </row>
    <row r="37" spans="1:8" x14ac:dyDescent="0.3">
      <c r="A37" s="18" t="str">
        <f>'Données projet'!B27</f>
        <v>06. Bardage bois</v>
      </c>
      <c r="B37" s="19">
        <f>'Données projet'!F27</f>
        <v>19308.373333333337</v>
      </c>
      <c r="C37" s="20">
        <f t="shared" si="0"/>
        <v>9.5485910265090762E-2</v>
      </c>
      <c r="D37" s="21">
        <f>'Données projet'!G27</f>
        <v>50</v>
      </c>
    </row>
    <row r="38" spans="1:8" x14ac:dyDescent="0.3">
      <c r="A38" s="18" t="str">
        <f>'Données projet'!B28</f>
        <v>06. Menuiserie extérieure</v>
      </c>
      <c r="B38" s="19">
        <f>'Données projet'!F28</f>
        <v>2109.6533333333336</v>
      </c>
      <c r="C38" s="20">
        <f t="shared" si="0"/>
        <v>1.0432891751132304E-2</v>
      </c>
      <c r="D38" s="21">
        <f>'Données projet'!G28</f>
        <v>30</v>
      </c>
    </row>
    <row r="39" spans="1:8" x14ac:dyDescent="0.3">
      <c r="A39" s="18" t="str">
        <f>'Données projet'!B29</f>
        <v>07. Sol stratifié</v>
      </c>
      <c r="B39" s="19">
        <f>'Données projet'!F29</f>
        <v>10882.776666666668</v>
      </c>
      <c r="C39" s="20">
        <f t="shared" si="0"/>
        <v>5.3818714724890873E-2</v>
      </c>
      <c r="D39" s="21">
        <f>'Données projet'!G29</f>
        <v>20</v>
      </c>
    </row>
    <row r="40" spans="1:8" x14ac:dyDescent="0.3">
      <c r="A40" s="18">
        <f>'Données projet'!B30</f>
        <v>0</v>
      </c>
      <c r="B40" s="19">
        <f>'Données projet'!F30</f>
        <v>0</v>
      </c>
      <c r="C40" s="20">
        <f t="shared" si="0"/>
        <v>0</v>
      </c>
      <c r="D40" s="21">
        <f>'Données projet'!G30</f>
        <v>0</v>
      </c>
    </row>
    <row r="41" spans="1:8" x14ac:dyDescent="0.3">
      <c r="A41" s="18">
        <f>'Données projet'!B31</f>
        <v>0</v>
      </c>
      <c r="B41" s="19">
        <f>'Données projet'!F31</f>
        <v>0</v>
      </c>
      <c r="C41" s="20">
        <f t="shared" si="0"/>
        <v>0</v>
      </c>
      <c r="D41" s="21">
        <f>'Données projet'!G31</f>
        <v>0</v>
      </c>
    </row>
    <row r="42" spans="1:8" x14ac:dyDescent="0.3">
      <c r="A42" s="18">
        <f>'Données projet'!B32</f>
        <v>0</v>
      </c>
      <c r="B42" s="19">
        <f>'Données projet'!F32</f>
        <v>0</v>
      </c>
      <c r="C42" s="20">
        <f t="shared" si="0"/>
        <v>0</v>
      </c>
      <c r="D42" s="21">
        <f>'Données projet'!G32</f>
        <v>0</v>
      </c>
    </row>
    <row r="43" spans="1:8" x14ac:dyDescent="0.3">
      <c r="A43" s="18">
        <f>'Données projet'!B33</f>
        <v>0</v>
      </c>
      <c r="B43" s="19">
        <f>'Données projet'!F33</f>
        <v>0</v>
      </c>
      <c r="C43" s="20">
        <f t="shared" si="0"/>
        <v>0</v>
      </c>
      <c r="D43" s="21">
        <f>'Données projet'!G33</f>
        <v>0</v>
      </c>
    </row>
    <row r="44" spans="1:8" x14ac:dyDescent="0.3">
      <c r="A44" s="18">
        <f>'Données projet'!B34</f>
        <v>0</v>
      </c>
      <c r="B44" s="19">
        <f>'Données projet'!F34</f>
        <v>0</v>
      </c>
      <c r="C44" s="20">
        <f t="shared" si="0"/>
        <v>0</v>
      </c>
      <c r="D44" s="21">
        <f>'Données projet'!G34</f>
        <v>0</v>
      </c>
    </row>
    <row r="45" spans="1:8" x14ac:dyDescent="0.3">
      <c r="A45" s="18">
        <f>'Données projet'!B35</f>
        <v>0</v>
      </c>
      <c r="B45" s="19">
        <f>'Données projet'!F35</f>
        <v>0</v>
      </c>
      <c r="C45" s="20">
        <f t="shared" si="0"/>
        <v>0</v>
      </c>
      <c r="D45" s="21">
        <f>'Données projet'!G35</f>
        <v>0</v>
      </c>
    </row>
    <row r="46" spans="1:8" x14ac:dyDescent="0.3">
      <c r="A46" s="18">
        <f>'Données projet'!B36</f>
        <v>0</v>
      </c>
      <c r="B46" s="19">
        <f>'Données projet'!F36</f>
        <v>0</v>
      </c>
      <c r="C46" s="20">
        <f t="shared" si="0"/>
        <v>0</v>
      </c>
      <c r="D46" s="21">
        <f>'Données projet'!G36</f>
        <v>0</v>
      </c>
    </row>
    <row r="47" spans="1:8" x14ac:dyDescent="0.3">
      <c r="A47" s="18">
        <f>'Données projet'!B37</f>
        <v>0</v>
      </c>
      <c r="B47" s="19">
        <f>'Données projet'!F37</f>
        <v>0</v>
      </c>
      <c r="C47" s="20">
        <f t="shared" si="0"/>
        <v>0</v>
      </c>
      <c r="D47" s="21">
        <f>'Données projet'!G37</f>
        <v>0</v>
      </c>
    </row>
    <row r="48" spans="1:8" x14ac:dyDescent="0.3">
      <c r="A48" s="18">
        <f>'Données projet'!B38</f>
        <v>0</v>
      </c>
      <c r="B48" s="19">
        <f>'Données projet'!F38</f>
        <v>0</v>
      </c>
      <c r="C48" s="20">
        <f t="shared" si="0"/>
        <v>0</v>
      </c>
      <c r="D48" s="21">
        <f>'Données projet'!G38</f>
        <v>0</v>
      </c>
    </row>
    <row r="49" spans="1:4" x14ac:dyDescent="0.3">
      <c r="A49" s="18">
        <f>'Données projet'!B39</f>
        <v>0</v>
      </c>
      <c r="B49" s="19">
        <f>'Données projet'!F39</f>
        <v>0</v>
      </c>
      <c r="C49" s="20">
        <f t="shared" si="0"/>
        <v>0</v>
      </c>
      <c r="D49" s="21">
        <f>'Données projet'!G39</f>
        <v>0</v>
      </c>
    </row>
    <row r="50" spans="1:4" x14ac:dyDescent="0.3">
      <c r="A50" s="18">
        <f>'Données projet'!B40</f>
        <v>0</v>
      </c>
      <c r="B50" s="19">
        <f>'Données projet'!F40</f>
        <v>0</v>
      </c>
      <c r="C50" s="20">
        <f t="shared" si="0"/>
        <v>0</v>
      </c>
      <c r="D50" s="21">
        <f>'Données projet'!G40</f>
        <v>0</v>
      </c>
    </row>
    <row r="51" spans="1:4" x14ac:dyDescent="0.3">
      <c r="A51" s="18">
        <f>'Données projet'!B41</f>
        <v>0</v>
      </c>
      <c r="B51" s="19">
        <f>'Données projet'!F41</f>
        <v>0</v>
      </c>
      <c r="C51" s="20">
        <f t="shared" si="0"/>
        <v>0</v>
      </c>
      <c r="D51" s="21">
        <f>'Données projet'!G41</f>
        <v>0</v>
      </c>
    </row>
    <row r="52" spans="1:4" x14ac:dyDescent="0.3">
      <c r="A52" s="18">
        <f>'Données projet'!B42</f>
        <v>0</v>
      </c>
      <c r="B52" s="19">
        <f>'Données projet'!F42</f>
        <v>0</v>
      </c>
      <c r="C52" s="20">
        <f t="shared" si="0"/>
        <v>0</v>
      </c>
      <c r="D52" s="21">
        <f>'Données projet'!G42</f>
        <v>0</v>
      </c>
    </row>
    <row r="53" spans="1:4" x14ac:dyDescent="0.3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35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35">
      <c r="A115" s="22" t="s">
        <v>22</v>
      </c>
      <c r="B115" s="23">
        <f>SUM(B23:B114)</f>
        <v>202211.75333333336</v>
      </c>
      <c r="C115" s="23">
        <f>SUM(C23:C114)</f>
        <v>1.0000000000000002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tabSelected="1" workbookViewId="0">
      <selection activeCell="D22" sqref="D22"/>
    </sheetView>
  </sheetViews>
  <sheetFormatPr baseColWidth="10" defaultRowHeight="14.4" x14ac:dyDescent="0.3"/>
  <cols>
    <col min="1" max="1" width="53" customWidth="1"/>
  </cols>
  <sheetData>
    <row r="3" spans="1:5" x14ac:dyDescent="0.3">
      <c r="A3" s="4" t="s">
        <v>24</v>
      </c>
      <c r="B3" s="6"/>
    </row>
    <row r="5" spans="1:5" ht="15.6" x14ac:dyDescent="0.3">
      <c r="A5" s="15" t="s">
        <v>56</v>
      </c>
      <c r="B5" s="55">
        <f>Calculs!B16*Calculs!B20</f>
        <v>131.89847433183689</v>
      </c>
    </row>
    <row r="6" spans="1:5" x14ac:dyDescent="0.3">
      <c r="A6" s="2" t="s">
        <v>25</v>
      </c>
      <c r="B6" s="26">
        <v>0.1</v>
      </c>
    </row>
    <row r="7" spans="1:5" x14ac:dyDescent="0.3">
      <c r="A7" s="57"/>
      <c r="B7" s="57"/>
    </row>
    <row r="8" spans="1:5" ht="24.9" customHeight="1" x14ac:dyDescent="0.3">
      <c r="A8" s="58" t="s">
        <v>58</v>
      </c>
      <c r="B8" s="61">
        <f>B5*(1-B6)</f>
        <v>118.70862689865321</v>
      </c>
      <c r="D8" s="16"/>
      <c r="E8" s="16"/>
    </row>
    <row r="9" spans="1:5" ht="24.9" customHeight="1" x14ac:dyDescent="0.3">
      <c r="A9" s="59" t="s">
        <v>57</v>
      </c>
      <c r="B9" s="60">
        <f>B8/'Données projet'!C9</f>
        <v>8.9321765913207826E-2</v>
      </c>
      <c r="C9" s="16"/>
    </row>
    <row r="16" spans="1:5" x14ac:dyDescent="0.3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02"/>
  <sheetViews>
    <sheetView workbookViewId="0">
      <selection activeCell="B25" sqref="B25"/>
    </sheetView>
  </sheetViews>
  <sheetFormatPr baseColWidth="10" defaultRowHeight="14.4" x14ac:dyDescent="0.3"/>
  <cols>
    <col min="1" max="1" width="3.109375" customWidth="1"/>
    <col min="2" max="2" width="17.109375" style="88" customWidth="1"/>
    <col min="3" max="3" width="16.33203125" style="89" customWidth="1"/>
    <col min="4" max="4" width="27.5546875" style="89" customWidth="1"/>
  </cols>
  <sheetData>
    <row r="1" spans="2:6" ht="47.25" customHeight="1" x14ac:dyDescent="0.3">
      <c r="B1" s="84" t="s">
        <v>31</v>
      </c>
      <c r="C1" s="85" t="s">
        <v>61</v>
      </c>
      <c r="D1" s="85" t="s">
        <v>62</v>
      </c>
      <c r="F1" t="s">
        <v>63</v>
      </c>
    </row>
    <row r="2" spans="2:6" x14ac:dyDescent="0.3">
      <c r="B2" s="86" t="s">
        <v>64</v>
      </c>
      <c r="C2" s="87" t="s">
        <v>65</v>
      </c>
      <c r="D2" s="87" t="s">
        <v>66</v>
      </c>
      <c r="F2" t="s">
        <v>66</v>
      </c>
    </row>
    <row r="3" spans="2:6" x14ac:dyDescent="0.3">
      <c r="B3" s="86" t="s">
        <v>67</v>
      </c>
      <c r="C3" s="87" t="s">
        <v>68</v>
      </c>
      <c r="D3" s="87" t="s">
        <v>69</v>
      </c>
      <c r="F3" t="s">
        <v>70</v>
      </c>
    </row>
    <row r="4" spans="2:6" x14ac:dyDescent="0.3">
      <c r="B4" s="86" t="s">
        <v>71</v>
      </c>
      <c r="C4" s="87" t="s">
        <v>72</v>
      </c>
      <c r="D4" s="87" t="s">
        <v>66</v>
      </c>
      <c r="F4" t="s">
        <v>73</v>
      </c>
    </row>
    <row r="5" spans="2:6" ht="28.8" x14ac:dyDescent="0.3">
      <c r="B5" s="86" t="s">
        <v>74</v>
      </c>
      <c r="C5" s="87" t="s">
        <v>75</v>
      </c>
      <c r="D5" s="87" t="s">
        <v>76</v>
      </c>
      <c r="F5" t="s">
        <v>77</v>
      </c>
    </row>
    <row r="6" spans="2:6" x14ac:dyDescent="0.3">
      <c r="B6" s="86" t="s">
        <v>78</v>
      </c>
      <c r="C6" s="87" t="s">
        <v>79</v>
      </c>
      <c r="D6" s="87" t="s">
        <v>76</v>
      </c>
      <c r="F6" t="s">
        <v>80</v>
      </c>
    </row>
    <row r="7" spans="2:6" x14ac:dyDescent="0.3">
      <c r="B7" s="86" t="s">
        <v>81</v>
      </c>
      <c r="C7" s="87" t="s">
        <v>82</v>
      </c>
      <c r="D7" s="87" t="s">
        <v>76</v>
      </c>
      <c r="F7" t="s">
        <v>83</v>
      </c>
    </row>
    <row r="8" spans="2:6" x14ac:dyDescent="0.3">
      <c r="B8" s="86" t="s">
        <v>84</v>
      </c>
      <c r="C8" s="87" t="s">
        <v>85</v>
      </c>
      <c r="D8" s="87" t="s">
        <v>66</v>
      </c>
      <c r="F8" t="s">
        <v>69</v>
      </c>
    </row>
    <row r="9" spans="2:6" x14ac:dyDescent="0.3">
      <c r="B9" s="86" t="s">
        <v>86</v>
      </c>
      <c r="C9" s="87" t="s">
        <v>87</v>
      </c>
      <c r="D9" s="87" t="s">
        <v>83</v>
      </c>
      <c r="F9" t="s">
        <v>88</v>
      </c>
    </row>
    <row r="10" spans="2:6" x14ac:dyDescent="0.3">
      <c r="B10" s="86" t="s">
        <v>89</v>
      </c>
      <c r="C10" s="87" t="s">
        <v>90</v>
      </c>
      <c r="D10" s="87" t="s">
        <v>91</v>
      </c>
      <c r="F10" t="s">
        <v>92</v>
      </c>
    </row>
    <row r="11" spans="2:6" x14ac:dyDescent="0.3">
      <c r="B11" s="86">
        <v>10</v>
      </c>
      <c r="C11" s="87" t="s">
        <v>93</v>
      </c>
      <c r="D11" s="87" t="s">
        <v>83</v>
      </c>
      <c r="F11" t="s">
        <v>94</v>
      </c>
    </row>
    <row r="12" spans="2:6" x14ac:dyDescent="0.3">
      <c r="B12" s="86">
        <v>11</v>
      </c>
      <c r="C12" s="87" t="s">
        <v>95</v>
      </c>
      <c r="D12" s="87" t="s">
        <v>91</v>
      </c>
      <c r="F12" t="s">
        <v>91</v>
      </c>
    </row>
    <row r="13" spans="2:6" x14ac:dyDescent="0.3">
      <c r="B13" s="86">
        <v>12</v>
      </c>
      <c r="C13" s="87" t="s">
        <v>96</v>
      </c>
      <c r="D13" s="87" t="s">
        <v>91</v>
      </c>
      <c r="F13" t="s">
        <v>97</v>
      </c>
    </row>
    <row r="14" spans="2:6" ht="28.8" x14ac:dyDescent="0.3">
      <c r="B14" s="86">
        <v>13</v>
      </c>
      <c r="C14" s="87" t="s">
        <v>98</v>
      </c>
      <c r="D14" s="87" t="s">
        <v>76</v>
      </c>
      <c r="F14" t="s">
        <v>76</v>
      </c>
    </row>
    <row r="15" spans="2:6" x14ac:dyDescent="0.3">
      <c r="B15" s="86">
        <v>14</v>
      </c>
      <c r="C15" s="87" t="s">
        <v>99</v>
      </c>
      <c r="D15" s="87" t="s">
        <v>92</v>
      </c>
      <c r="F15" t="s">
        <v>100</v>
      </c>
    </row>
    <row r="16" spans="2:6" x14ac:dyDescent="0.3">
      <c r="B16" s="86">
        <v>15</v>
      </c>
      <c r="C16" s="87" t="s">
        <v>101</v>
      </c>
      <c r="D16" s="87" t="s">
        <v>66</v>
      </c>
      <c r="F16" t="s">
        <v>102</v>
      </c>
    </row>
    <row r="17" spans="2:6" x14ac:dyDescent="0.3">
      <c r="B17" s="86">
        <v>16</v>
      </c>
      <c r="C17" s="87" t="s">
        <v>103</v>
      </c>
      <c r="D17" s="87" t="s">
        <v>94</v>
      </c>
      <c r="F17" t="s">
        <v>104</v>
      </c>
    </row>
    <row r="18" spans="2:6" ht="28.8" x14ac:dyDescent="0.3">
      <c r="B18" s="86">
        <v>17</v>
      </c>
      <c r="C18" s="87" t="s">
        <v>105</v>
      </c>
      <c r="D18" s="87" t="s">
        <v>94</v>
      </c>
      <c r="F18" t="s">
        <v>106</v>
      </c>
    </row>
    <row r="19" spans="2:6" x14ac:dyDescent="0.3">
      <c r="B19" s="86">
        <v>18</v>
      </c>
      <c r="C19" s="87" t="s">
        <v>107</v>
      </c>
      <c r="D19" s="87" t="s">
        <v>77</v>
      </c>
      <c r="F19" t="s">
        <v>108</v>
      </c>
    </row>
    <row r="20" spans="2:6" x14ac:dyDescent="0.3">
      <c r="B20" s="86">
        <v>19</v>
      </c>
      <c r="C20" s="87" t="s">
        <v>109</v>
      </c>
      <c r="D20" s="87" t="s">
        <v>94</v>
      </c>
    </row>
    <row r="21" spans="2:6" x14ac:dyDescent="0.3">
      <c r="B21" s="86" t="s">
        <v>110</v>
      </c>
      <c r="C21" s="87" t="s">
        <v>111</v>
      </c>
      <c r="D21" s="87" t="s">
        <v>80</v>
      </c>
    </row>
    <row r="22" spans="2:6" x14ac:dyDescent="0.3">
      <c r="B22" s="86" t="s">
        <v>112</v>
      </c>
      <c r="C22" s="87" t="s">
        <v>113</v>
      </c>
      <c r="D22" s="87" t="s">
        <v>80</v>
      </c>
    </row>
    <row r="23" spans="2:6" x14ac:dyDescent="0.3">
      <c r="B23" s="86">
        <v>21</v>
      </c>
      <c r="C23" s="87" t="s">
        <v>114</v>
      </c>
      <c r="D23" s="87" t="s">
        <v>70</v>
      </c>
    </row>
    <row r="24" spans="2:6" x14ac:dyDescent="0.3">
      <c r="B24" s="86">
        <v>22</v>
      </c>
      <c r="C24" s="87" t="s">
        <v>115</v>
      </c>
      <c r="D24" s="87" t="s">
        <v>73</v>
      </c>
    </row>
    <row r="25" spans="2:6" x14ac:dyDescent="0.3">
      <c r="B25" s="86">
        <v>23</v>
      </c>
      <c r="C25" s="87" t="s">
        <v>116</v>
      </c>
      <c r="D25" s="87" t="s">
        <v>94</v>
      </c>
    </row>
    <row r="26" spans="2:6" x14ac:dyDescent="0.3">
      <c r="B26" s="86">
        <v>24</v>
      </c>
      <c r="C26" s="87" t="s">
        <v>117</v>
      </c>
      <c r="D26" s="87" t="s">
        <v>94</v>
      </c>
    </row>
    <row r="27" spans="2:6" x14ac:dyDescent="0.3">
      <c r="B27" s="86">
        <v>25</v>
      </c>
      <c r="C27" s="87" t="s">
        <v>118</v>
      </c>
      <c r="D27" s="87" t="s">
        <v>70</v>
      </c>
    </row>
    <row r="28" spans="2:6" x14ac:dyDescent="0.3">
      <c r="B28" s="86">
        <v>26</v>
      </c>
      <c r="C28" s="87" t="s">
        <v>119</v>
      </c>
      <c r="D28" s="87" t="s">
        <v>66</v>
      </c>
    </row>
    <row r="29" spans="2:6" x14ac:dyDescent="0.3">
      <c r="B29" s="86">
        <v>27</v>
      </c>
      <c r="C29" s="87" t="s">
        <v>120</v>
      </c>
      <c r="D29" s="87" t="s">
        <v>92</v>
      </c>
    </row>
    <row r="30" spans="2:6" x14ac:dyDescent="0.3">
      <c r="B30" s="86">
        <v>28</v>
      </c>
      <c r="C30" s="87" t="s">
        <v>121</v>
      </c>
      <c r="D30" s="87" t="s">
        <v>77</v>
      </c>
    </row>
    <row r="31" spans="2:6" x14ac:dyDescent="0.3">
      <c r="B31" s="86">
        <v>29</v>
      </c>
      <c r="C31" s="87" t="s">
        <v>122</v>
      </c>
      <c r="D31" s="87" t="s">
        <v>73</v>
      </c>
    </row>
    <row r="32" spans="2:6" x14ac:dyDescent="0.3">
      <c r="B32" s="86">
        <v>30</v>
      </c>
      <c r="C32" s="87" t="s">
        <v>123</v>
      </c>
      <c r="D32" s="87" t="s">
        <v>91</v>
      </c>
    </row>
    <row r="33" spans="2:4" x14ac:dyDescent="0.3">
      <c r="B33" s="86">
        <v>31</v>
      </c>
      <c r="C33" s="87" t="s">
        <v>124</v>
      </c>
      <c r="D33" s="87" t="s">
        <v>91</v>
      </c>
    </row>
    <row r="34" spans="2:4" x14ac:dyDescent="0.3">
      <c r="B34" s="86">
        <v>32</v>
      </c>
      <c r="C34" s="87" t="s">
        <v>125</v>
      </c>
      <c r="D34" s="87" t="s">
        <v>91</v>
      </c>
    </row>
    <row r="35" spans="2:4" x14ac:dyDescent="0.3">
      <c r="B35" s="86">
        <v>33</v>
      </c>
      <c r="C35" s="87" t="s">
        <v>126</v>
      </c>
      <c r="D35" s="87" t="s">
        <v>94</v>
      </c>
    </row>
    <row r="36" spans="2:4" x14ac:dyDescent="0.3">
      <c r="B36" s="86">
        <v>34</v>
      </c>
      <c r="C36" s="87" t="s">
        <v>127</v>
      </c>
      <c r="D36" s="87" t="s">
        <v>91</v>
      </c>
    </row>
    <row r="37" spans="2:4" x14ac:dyDescent="0.3">
      <c r="B37" s="86">
        <v>35</v>
      </c>
      <c r="C37" s="87" t="s">
        <v>128</v>
      </c>
      <c r="D37" s="87" t="s">
        <v>73</v>
      </c>
    </row>
    <row r="38" spans="2:4" x14ac:dyDescent="0.3">
      <c r="B38" s="86">
        <v>36</v>
      </c>
      <c r="C38" s="87" t="s">
        <v>129</v>
      </c>
      <c r="D38" s="87" t="s">
        <v>77</v>
      </c>
    </row>
    <row r="39" spans="2:4" x14ac:dyDescent="0.3">
      <c r="B39" s="86">
        <v>37</v>
      </c>
      <c r="C39" s="87" t="s">
        <v>130</v>
      </c>
      <c r="D39" s="87" t="s">
        <v>77</v>
      </c>
    </row>
    <row r="40" spans="2:4" x14ac:dyDescent="0.3">
      <c r="B40" s="86">
        <v>38</v>
      </c>
      <c r="C40" s="87" t="s">
        <v>131</v>
      </c>
      <c r="D40" s="87" t="s">
        <v>66</v>
      </c>
    </row>
    <row r="41" spans="2:4" x14ac:dyDescent="0.3">
      <c r="B41" s="86">
        <v>39</v>
      </c>
      <c r="C41" s="87" t="s">
        <v>132</v>
      </c>
      <c r="D41" s="87" t="s">
        <v>70</v>
      </c>
    </row>
    <row r="42" spans="2:4" x14ac:dyDescent="0.3">
      <c r="B42" s="86">
        <v>40</v>
      </c>
      <c r="C42" s="87" t="s">
        <v>133</v>
      </c>
      <c r="D42" s="87" t="s">
        <v>94</v>
      </c>
    </row>
    <row r="43" spans="2:4" x14ac:dyDescent="0.3">
      <c r="B43" s="86">
        <v>41</v>
      </c>
      <c r="C43" s="87" t="s">
        <v>134</v>
      </c>
      <c r="D43" s="87" t="s">
        <v>77</v>
      </c>
    </row>
    <row r="44" spans="2:4" x14ac:dyDescent="0.3">
      <c r="B44" s="86">
        <v>42</v>
      </c>
      <c r="C44" s="87" t="s">
        <v>135</v>
      </c>
      <c r="D44" s="87" t="s">
        <v>66</v>
      </c>
    </row>
    <row r="45" spans="2:4" x14ac:dyDescent="0.3">
      <c r="B45" s="86">
        <v>43</v>
      </c>
      <c r="C45" s="87" t="s">
        <v>136</v>
      </c>
      <c r="D45" s="87" t="s">
        <v>66</v>
      </c>
    </row>
    <row r="46" spans="2:4" x14ac:dyDescent="0.3">
      <c r="B46" s="86">
        <v>44</v>
      </c>
      <c r="C46" s="87" t="s">
        <v>137</v>
      </c>
      <c r="D46" s="87" t="s">
        <v>97</v>
      </c>
    </row>
    <row r="47" spans="2:4" x14ac:dyDescent="0.3">
      <c r="B47" s="86">
        <v>45</v>
      </c>
      <c r="C47" s="87" t="s">
        <v>138</v>
      </c>
      <c r="D47" s="87" t="s">
        <v>77</v>
      </c>
    </row>
    <row r="48" spans="2:4" x14ac:dyDescent="0.3">
      <c r="B48" s="86">
        <v>46</v>
      </c>
      <c r="C48" s="87" t="s">
        <v>139</v>
      </c>
      <c r="D48" s="87" t="s">
        <v>91</v>
      </c>
    </row>
    <row r="49" spans="2:4" x14ac:dyDescent="0.3">
      <c r="B49" s="86">
        <v>47</v>
      </c>
      <c r="C49" s="87" t="s">
        <v>140</v>
      </c>
      <c r="D49" s="87" t="s">
        <v>94</v>
      </c>
    </row>
    <row r="50" spans="2:4" x14ac:dyDescent="0.3">
      <c r="B50" s="86">
        <v>48</v>
      </c>
      <c r="C50" s="87" t="s">
        <v>141</v>
      </c>
      <c r="D50" s="87" t="s">
        <v>91</v>
      </c>
    </row>
    <row r="51" spans="2:4" x14ac:dyDescent="0.3">
      <c r="B51" s="86">
        <v>49</v>
      </c>
      <c r="C51" s="87" t="s">
        <v>142</v>
      </c>
      <c r="D51" s="87" t="s">
        <v>97</v>
      </c>
    </row>
    <row r="52" spans="2:4" x14ac:dyDescent="0.3">
      <c r="B52" s="86">
        <v>50</v>
      </c>
      <c r="C52" s="87" t="s">
        <v>143</v>
      </c>
      <c r="D52" s="87" t="s">
        <v>92</v>
      </c>
    </row>
    <row r="53" spans="2:4" x14ac:dyDescent="0.3">
      <c r="B53" s="86">
        <v>51</v>
      </c>
      <c r="C53" s="87" t="s">
        <v>144</v>
      </c>
      <c r="D53" s="87" t="s">
        <v>83</v>
      </c>
    </row>
    <row r="54" spans="2:4" x14ac:dyDescent="0.3">
      <c r="B54" s="86">
        <v>52</v>
      </c>
      <c r="C54" s="87" t="s">
        <v>145</v>
      </c>
      <c r="D54" s="87" t="s">
        <v>83</v>
      </c>
    </row>
    <row r="55" spans="2:4" x14ac:dyDescent="0.3">
      <c r="B55" s="86">
        <v>53</v>
      </c>
      <c r="C55" s="87" t="s">
        <v>146</v>
      </c>
      <c r="D55" s="87" t="s">
        <v>97</v>
      </c>
    </row>
    <row r="56" spans="2:4" ht="28.8" x14ac:dyDescent="0.3">
      <c r="B56" s="86">
        <v>54</v>
      </c>
      <c r="C56" s="87" t="s">
        <v>147</v>
      </c>
      <c r="D56" s="87" t="s">
        <v>83</v>
      </c>
    </row>
    <row r="57" spans="2:4" x14ac:dyDescent="0.3">
      <c r="B57" s="86">
        <v>55</v>
      </c>
      <c r="C57" s="87" t="s">
        <v>148</v>
      </c>
      <c r="D57" s="87" t="s">
        <v>83</v>
      </c>
    </row>
    <row r="58" spans="2:4" x14ac:dyDescent="0.3">
      <c r="B58" s="86">
        <v>56</v>
      </c>
      <c r="C58" s="87" t="s">
        <v>149</v>
      </c>
      <c r="D58" s="87" t="s">
        <v>73</v>
      </c>
    </row>
    <row r="59" spans="2:4" x14ac:dyDescent="0.3">
      <c r="B59" s="86">
        <v>57</v>
      </c>
      <c r="C59" s="87" t="s">
        <v>150</v>
      </c>
      <c r="D59" s="87" t="s">
        <v>83</v>
      </c>
    </row>
    <row r="60" spans="2:4" x14ac:dyDescent="0.3">
      <c r="B60" s="86">
        <v>58</v>
      </c>
      <c r="C60" s="87" t="s">
        <v>151</v>
      </c>
      <c r="D60" s="87" t="s">
        <v>70</v>
      </c>
    </row>
    <row r="61" spans="2:4" x14ac:dyDescent="0.3">
      <c r="B61" s="86">
        <v>59</v>
      </c>
      <c r="C61" s="87" t="s">
        <v>152</v>
      </c>
      <c r="D61" s="87" t="s">
        <v>69</v>
      </c>
    </row>
    <row r="62" spans="2:4" x14ac:dyDescent="0.3">
      <c r="B62" s="86">
        <v>60</v>
      </c>
      <c r="C62" s="87" t="s">
        <v>153</v>
      </c>
      <c r="D62" s="87" t="s">
        <v>69</v>
      </c>
    </row>
    <row r="63" spans="2:4" x14ac:dyDescent="0.3">
      <c r="B63" s="86">
        <v>61</v>
      </c>
      <c r="C63" s="87" t="s">
        <v>154</v>
      </c>
      <c r="D63" s="87" t="s">
        <v>92</v>
      </c>
    </row>
    <row r="64" spans="2:4" x14ac:dyDescent="0.3">
      <c r="B64" s="86">
        <v>62</v>
      </c>
      <c r="C64" s="87" t="s">
        <v>155</v>
      </c>
      <c r="D64" s="87" t="s">
        <v>69</v>
      </c>
    </row>
    <row r="65" spans="2:4" x14ac:dyDescent="0.3">
      <c r="B65" s="86">
        <v>63</v>
      </c>
      <c r="C65" s="87" t="s">
        <v>156</v>
      </c>
      <c r="D65" s="87" t="s">
        <v>66</v>
      </c>
    </row>
    <row r="66" spans="2:4" ht="28.8" x14ac:dyDescent="0.3">
      <c r="B66" s="86">
        <v>64</v>
      </c>
      <c r="C66" s="87" t="s">
        <v>157</v>
      </c>
      <c r="D66" s="87" t="s">
        <v>94</v>
      </c>
    </row>
    <row r="67" spans="2:4" x14ac:dyDescent="0.3">
      <c r="B67" s="86">
        <v>65</v>
      </c>
      <c r="C67" s="87" t="s">
        <v>158</v>
      </c>
      <c r="D67" s="87" t="s">
        <v>91</v>
      </c>
    </row>
    <row r="68" spans="2:4" ht="28.8" x14ac:dyDescent="0.3">
      <c r="B68" s="86">
        <v>66</v>
      </c>
      <c r="C68" s="87" t="s">
        <v>159</v>
      </c>
      <c r="D68" s="87" t="s">
        <v>91</v>
      </c>
    </row>
    <row r="69" spans="2:4" x14ac:dyDescent="0.3">
      <c r="B69" s="86">
        <v>67</v>
      </c>
      <c r="C69" s="87" t="s">
        <v>160</v>
      </c>
      <c r="D69" s="87" t="s">
        <v>83</v>
      </c>
    </row>
    <row r="70" spans="2:4" x14ac:dyDescent="0.3">
      <c r="B70" s="86">
        <v>68</v>
      </c>
      <c r="C70" s="87" t="s">
        <v>161</v>
      </c>
      <c r="D70" s="87" t="s">
        <v>83</v>
      </c>
    </row>
    <row r="71" spans="2:4" x14ac:dyDescent="0.3">
      <c r="B71" s="86">
        <v>69</v>
      </c>
      <c r="C71" s="87" t="s">
        <v>162</v>
      </c>
      <c r="D71" s="87" t="s">
        <v>66</v>
      </c>
    </row>
    <row r="72" spans="2:4" x14ac:dyDescent="0.3">
      <c r="B72" s="86">
        <v>70</v>
      </c>
      <c r="C72" s="87" t="s">
        <v>163</v>
      </c>
      <c r="D72" s="87" t="s">
        <v>70</v>
      </c>
    </row>
    <row r="73" spans="2:4" x14ac:dyDescent="0.3">
      <c r="B73" s="86">
        <v>71</v>
      </c>
      <c r="C73" s="87" t="s">
        <v>164</v>
      </c>
      <c r="D73" s="87" t="s">
        <v>70</v>
      </c>
    </row>
    <row r="74" spans="2:4" x14ac:dyDescent="0.3">
      <c r="B74" s="86">
        <v>72</v>
      </c>
      <c r="C74" s="87" t="s">
        <v>165</v>
      </c>
      <c r="D74" s="87" t="s">
        <v>97</v>
      </c>
    </row>
    <row r="75" spans="2:4" x14ac:dyDescent="0.3">
      <c r="B75" s="86">
        <v>73</v>
      </c>
      <c r="C75" s="87" t="s">
        <v>166</v>
      </c>
      <c r="D75" s="87" t="s">
        <v>66</v>
      </c>
    </row>
    <row r="76" spans="2:4" x14ac:dyDescent="0.3">
      <c r="B76" s="86">
        <v>74</v>
      </c>
      <c r="C76" s="87" t="s">
        <v>167</v>
      </c>
      <c r="D76" s="87" t="s">
        <v>66</v>
      </c>
    </row>
    <row r="77" spans="2:4" x14ac:dyDescent="0.3">
      <c r="B77" s="86">
        <v>75</v>
      </c>
      <c r="C77" s="87" t="s">
        <v>168</v>
      </c>
      <c r="D77" s="87" t="s">
        <v>88</v>
      </c>
    </row>
    <row r="78" spans="2:4" x14ac:dyDescent="0.3">
      <c r="B78" s="86">
        <v>76</v>
      </c>
      <c r="C78" s="87" t="s">
        <v>169</v>
      </c>
      <c r="D78" s="87" t="s">
        <v>92</v>
      </c>
    </row>
    <row r="79" spans="2:4" x14ac:dyDescent="0.3">
      <c r="B79" s="86">
        <v>77</v>
      </c>
      <c r="C79" s="87" t="s">
        <v>170</v>
      </c>
      <c r="D79" s="87" t="s">
        <v>88</v>
      </c>
    </row>
    <row r="80" spans="2:4" x14ac:dyDescent="0.3">
      <c r="B80" s="86">
        <v>78</v>
      </c>
      <c r="C80" s="87" t="s">
        <v>171</v>
      </c>
      <c r="D80" s="87" t="s">
        <v>88</v>
      </c>
    </row>
    <row r="81" spans="2:4" x14ac:dyDescent="0.3">
      <c r="B81" s="86">
        <v>79</v>
      </c>
      <c r="C81" s="87" t="s">
        <v>172</v>
      </c>
      <c r="D81" s="87" t="s">
        <v>94</v>
      </c>
    </row>
    <row r="82" spans="2:4" x14ac:dyDescent="0.3">
      <c r="B82" s="86">
        <v>80</v>
      </c>
      <c r="C82" s="87" t="s">
        <v>173</v>
      </c>
      <c r="D82" s="87" t="s">
        <v>69</v>
      </c>
    </row>
    <row r="83" spans="2:4" x14ac:dyDescent="0.3">
      <c r="B83" s="86">
        <v>81</v>
      </c>
      <c r="C83" s="87" t="s">
        <v>174</v>
      </c>
      <c r="D83" s="87" t="s">
        <v>91</v>
      </c>
    </row>
    <row r="84" spans="2:4" x14ac:dyDescent="0.3">
      <c r="B84" s="86">
        <v>82</v>
      </c>
      <c r="C84" s="87" t="s">
        <v>175</v>
      </c>
      <c r="D84" s="87" t="s">
        <v>91</v>
      </c>
    </row>
    <row r="85" spans="2:4" x14ac:dyDescent="0.3">
      <c r="B85" s="86">
        <v>83</v>
      </c>
      <c r="C85" s="87" t="s">
        <v>176</v>
      </c>
      <c r="D85" s="87" t="s">
        <v>76</v>
      </c>
    </row>
    <row r="86" spans="2:4" x14ac:dyDescent="0.3">
      <c r="B86" s="86">
        <v>84</v>
      </c>
      <c r="C86" s="87" t="s">
        <v>177</v>
      </c>
      <c r="D86" s="87" t="s">
        <v>76</v>
      </c>
    </row>
    <row r="87" spans="2:4" x14ac:dyDescent="0.3">
      <c r="B87" s="86">
        <v>85</v>
      </c>
      <c r="C87" s="87" t="s">
        <v>178</v>
      </c>
      <c r="D87" s="87" t="s">
        <v>97</v>
      </c>
    </row>
    <row r="88" spans="2:4" x14ac:dyDescent="0.3">
      <c r="B88" s="86">
        <v>86</v>
      </c>
      <c r="C88" s="87" t="s">
        <v>179</v>
      </c>
      <c r="D88" s="87" t="s">
        <v>94</v>
      </c>
    </row>
    <row r="89" spans="2:4" x14ac:dyDescent="0.3">
      <c r="B89" s="86">
        <v>87</v>
      </c>
      <c r="C89" s="87" t="s">
        <v>180</v>
      </c>
      <c r="D89" s="87" t="s">
        <v>94</v>
      </c>
    </row>
    <row r="90" spans="2:4" x14ac:dyDescent="0.3">
      <c r="B90" s="86">
        <v>88</v>
      </c>
      <c r="C90" s="87" t="s">
        <v>181</v>
      </c>
      <c r="D90" s="87" t="s">
        <v>83</v>
      </c>
    </row>
    <row r="91" spans="2:4" x14ac:dyDescent="0.3">
      <c r="B91" s="86">
        <v>89</v>
      </c>
      <c r="C91" s="87" t="s">
        <v>182</v>
      </c>
      <c r="D91" s="87" t="s">
        <v>70</v>
      </c>
    </row>
    <row r="92" spans="2:4" ht="28.8" x14ac:dyDescent="0.3">
      <c r="B92" s="86">
        <v>90</v>
      </c>
      <c r="C92" s="87" t="s">
        <v>183</v>
      </c>
      <c r="D92" s="87" t="s">
        <v>70</v>
      </c>
    </row>
    <row r="93" spans="2:4" x14ac:dyDescent="0.3">
      <c r="B93" s="86">
        <v>91</v>
      </c>
      <c r="C93" s="87" t="s">
        <v>184</v>
      </c>
      <c r="D93" s="87" t="s">
        <v>88</v>
      </c>
    </row>
    <row r="94" spans="2:4" x14ac:dyDescent="0.3">
      <c r="B94" s="86">
        <v>92</v>
      </c>
      <c r="C94" s="87" t="s">
        <v>185</v>
      </c>
      <c r="D94" s="87" t="s">
        <v>88</v>
      </c>
    </row>
    <row r="95" spans="2:4" x14ac:dyDescent="0.3">
      <c r="B95" s="86">
        <v>93</v>
      </c>
      <c r="C95" s="87" t="s">
        <v>186</v>
      </c>
      <c r="D95" s="87" t="s">
        <v>88</v>
      </c>
    </row>
    <row r="96" spans="2:4" x14ac:dyDescent="0.3">
      <c r="B96" s="86">
        <v>94</v>
      </c>
      <c r="C96" s="87" t="s">
        <v>187</v>
      </c>
      <c r="D96" s="87" t="s">
        <v>88</v>
      </c>
    </row>
    <row r="97" spans="2:4" x14ac:dyDescent="0.3">
      <c r="B97" s="86">
        <v>95</v>
      </c>
      <c r="C97" s="87" t="s">
        <v>188</v>
      </c>
      <c r="D97" s="87" t="s">
        <v>88</v>
      </c>
    </row>
    <row r="98" spans="2:4" x14ac:dyDescent="0.3">
      <c r="B98" s="86">
        <v>971</v>
      </c>
      <c r="C98" s="87" t="s">
        <v>100</v>
      </c>
      <c r="D98" s="87" t="s">
        <v>100</v>
      </c>
    </row>
    <row r="99" spans="2:4" x14ac:dyDescent="0.3">
      <c r="B99" s="86">
        <v>972</v>
      </c>
      <c r="C99" s="87" t="s">
        <v>102</v>
      </c>
      <c r="D99" s="87" t="s">
        <v>102</v>
      </c>
    </row>
    <row r="100" spans="2:4" x14ac:dyDescent="0.3">
      <c r="B100" s="86">
        <v>973</v>
      </c>
      <c r="C100" s="87" t="s">
        <v>104</v>
      </c>
      <c r="D100" s="87" t="s">
        <v>104</v>
      </c>
    </row>
    <row r="101" spans="2:4" x14ac:dyDescent="0.3">
      <c r="B101" s="86">
        <v>974</v>
      </c>
      <c r="C101" s="87" t="s">
        <v>106</v>
      </c>
      <c r="D101" s="87" t="s">
        <v>106</v>
      </c>
    </row>
    <row r="102" spans="2:4" x14ac:dyDescent="0.3">
      <c r="B102" s="86">
        <v>976</v>
      </c>
      <c r="C102" s="87" t="s">
        <v>108</v>
      </c>
      <c r="D102" s="87" t="s">
        <v>108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a3d9983-e936-4837-9552-9d9126a92eb0}" enabled="0" method="" siteId="{4a3d9983-e936-4837-9552-9d9126a92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Accueil</vt:lpstr>
      <vt:lpstr>Général</vt:lpstr>
      <vt:lpstr>Données projet</vt:lpstr>
      <vt:lpstr>Calculs</vt:lpstr>
      <vt:lpstr>Recapitulatif</vt:lpstr>
      <vt:lpstr>données-listes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BRAGADO, Alan</cp:lastModifiedBy>
  <dcterms:created xsi:type="dcterms:W3CDTF">2022-11-27T09:06:28Z</dcterms:created>
  <dcterms:modified xsi:type="dcterms:W3CDTF">2025-03-25T15:32:45Z</dcterms:modified>
</cp:coreProperties>
</file>