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2_Boisement\_Dossiers clos\Boisements JJ Laurent\Boisement JJL_Auzouville-sur-Ry (76)\Dossier d_instruction\"/>
    </mc:Choice>
  </mc:AlternateContent>
  <xr:revisionPtr revIDLastSave="0" documentId="13_ncr:1_{7BD4E213-0A4F-40EB-BCF9-207181B65935}" xr6:coauthVersionLast="47" xr6:coauthVersionMax="47" xr10:uidLastSave="{00000000-0000-0000-0000-000000000000}"/>
  <bookViews>
    <workbookView xWindow="2868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D154" i="2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B156" i="2" l="1"/>
  <c r="ED155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DI161" i="2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D162" i="2" l="1"/>
  <c r="HH163" i="2"/>
  <c r="EV163" i="2"/>
  <c r="EB163" i="2"/>
  <c r="ED163" i="2" s="1"/>
  <c r="HG163" i="2"/>
  <c r="HI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DH164" i="2" l="1"/>
  <c r="DI163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D165" i="2" s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V172" i="2"/>
  <c r="EW172" i="2"/>
  <c r="HG172" i="2"/>
  <c r="HI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ED178" i="2" s="1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 l="1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V190" i="2" l="1"/>
  <c r="EW190" i="2"/>
  <c r="HG190" i="2"/>
  <c r="EB190" i="2"/>
  <c r="ED190" i="2" s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DI192" i="2" l="1"/>
  <c r="EB193" i="2"/>
  <c r="EA193" i="2"/>
  <c r="ED193" i="2" s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ED200" i="2" l="1"/>
  <c r="FS201" i="2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D201" i="2" l="1"/>
  <c r="HG202" i="2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AH62" i="2" l="1" a="1"/>
  <c r="AH62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<sst xmlns="http://schemas.openxmlformats.org/spreadsheetml/2006/main" count="1181" uniqueCount="325">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</sst>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3.0087226414567669</c:v>
                </c:pt>
                <c:pt idx="2">
                  <c:v>3.5108476078662108</c:v>
                </c:pt>
                <c:pt idx="3">
                  <c:v>4.0970748640048145</c:v>
                </c:pt>
                <c:pt idx="4">
                  <c:v>4.7815388030266117</c:v>
                </c:pt>
                <c:pt idx="5">
                  <c:v>5.5807568124477021</c:v>
                </c:pt>
                <c:pt idx="6">
                  <c:v>6.5140322200651282</c:v>
                </c:pt>
                <c:pt idx="7">
                  <c:v>7.6039255601982383</c:v>
                </c:pt>
                <c:pt idx="8">
                  <c:v>8.8768057730178018</c:v>
                </c:pt>
                <c:pt idx="9">
                  <c:v>10.363494928110297</c:v>
                </c:pt>
                <c:pt idx="10">
                  <c:v>12.10002237954779</c:v>
                </c:pt>
                <c:pt idx="11">
                  <c:v>14.128506971363736</c:v>
                </c:pt>
                <c:pt idx="12">
                  <c:v>16.498189087134325</c:v>
                </c:pt>
                <c:pt idx="13">
                  <c:v>19.26663805459118</c:v>
                </c:pt>
                <c:pt idx="14">
                  <c:v>22.501164768686721</c:v>
                </c:pt>
                <c:pt idx="15">
                  <c:v>26.280474493057593</c:v>
                </c:pt>
                <c:pt idx="16">
                  <c:v>30.696600767791892</c:v>
                </c:pt>
                <c:pt idx="17">
                  <c:v>35.857168340064412</c:v>
                </c:pt>
                <c:pt idx="18">
                  <c:v>41.888041218423993</c:v>
                </c:pt>
                <c:pt idx="19">
                  <c:v>48.936421536169718</c:v>
                </c:pt>
                <c:pt idx="20">
                  <c:v>57.174476134362976</c:v>
                </c:pt>
                <c:pt idx="21">
                  <c:v>66.803580921820739</c:v>
                </c:pt>
                <c:pt idx="22">
                  <c:v>78.059288467429198</c:v>
                </c:pt>
                <c:pt idx="23">
                  <c:v>91.217142315400451</c:v>
                </c:pt>
                <c:pt idx="24">
                  <c:v>106.5994826390658</c:v>
                </c:pt>
                <c:pt idx="25">
                  <c:v>124.58341259357769</c:v>
                </c:pt>
                <c:pt idx="26">
                  <c:v>145.61012371366715</c:v>
                </c:pt>
                <c:pt idx="27">
                  <c:v>170.19581265731912</c:v>
                </c:pt>
                <c:pt idx="28">
                  <c:v>198.94446137293639</c:v>
                </c:pt>
                <c:pt idx="29">
                  <c:v>232.56279936595885</c:v>
                </c:pt>
                <c:pt idx="30">
                  <c:v>271.87782133255809</c:v>
                </c:pt>
                <c:pt idx="31">
                  <c:v>306.39644299197931</c:v>
                </c:pt>
                <c:pt idx="32">
                  <c:v>340.82860269744293</c:v>
                </c:pt>
                <c:pt idx="33">
                  <c:v>375.18425510724865</c:v>
                </c:pt>
                <c:pt idx="34">
                  <c:v>409.47138256925615</c:v>
                </c:pt>
                <c:pt idx="35">
                  <c:v>443.69652188121762</c:v>
                </c:pt>
                <c:pt idx="36">
                  <c:v>321.16259971327435</c:v>
                </c:pt>
                <c:pt idx="37">
                  <c:v>349.02672421811889</c:v>
                </c:pt>
                <c:pt idx="38">
                  <c:v>376.84205222440391</c:v>
                </c:pt>
                <c:pt idx="39">
                  <c:v>404.61268817658896</c:v>
                </c:pt>
                <c:pt idx="40">
                  <c:v>432.34212742340679</c:v>
                </c:pt>
                <c:pt idx="41">
                  <c:v>460.03338067866031</c:v>
                </c:pt>
                <c:pt idx="42">
                  <c:v>385.99092681345513</c:v>
                </c:pt>
                <c:pt idx="43">
                  <c:v>414.17533779557925</c:v>
                </c:pt>
                <c:pt idx="44">
                  <c:v>442.31839157842978</c:v>
                </c:pt>
                <c:pt idx="45">
                  <c:v>470.42308638804479</c:v>
                </c:pt>
                <c:pt idx="46">
                  <c:v>498.49203329527023</c:v>
                </c:pt>
                <c:pt idx="47">
                  <c:v>526.52752563274419</c:v>
                </c:pt>
                <c:pt idx="48">
                  <c:v>554.53159285875631</c:v>
                </c:pt>
                <c:pt idx="49">
                  <c:v>449.6202110727931</c:v>
                </c:pt>
                <c:pt idx="50">
                  <c:v>476.02000064610456</c:v>
                </c:pt>
                <c:pt idx="51">
                  <c:v>502.38865580151622</c:v>
                </c:pt>
                <c:pt idx="52">
                  <c:v>528.72803854644383</c:v>
                </c:pt>
                <c:pt idx="53">
                  <c:v>555.03981043514466</c:v>
                </c:pt>
                <c:pt idx="54">
                  <c:v>581.32546281777411</c:v>
                </c:pt>
                <c:pt idx="55">
                  <c:v>607.58634133657927</c:v>
                </c:pt>
                <c:pt idx="56">
                  <c:v>507.73703373631139</c:v>
                </c:pt>
                <c:pt idx="57">
                  <c:v>532.72708498714167</c:v>
                </c:pt>
                <c:pt idx="58">
                  <c:v>557.69248691233463</c:v>
                </c:pt>
                <c:pt idx="59">
                  <c:v>582.63449687448042</c:v>
                </c:pt>
                <c:pt idx="60">
                  <c:v>607.55425592523818</c:v>
                </c:pt>
                <c:pt idx="61">
                  <c:v>632.45280398899365</c:v>
                </c:pt>
                <c:pt idx="62">
                  <c:v>657.33109253297937</c:v>
                </c:pt>
                <c:pt idx="63">
                  <c:v>682.18999522116349</c:v>
                </c:pt>
                <c:pt idx="64">
                  <c:v>590.46639820384189</c:v>
                </c:pt>
                <c:pt idx="65">
                  <c:v>614.61754893029149</c:v>
                </c:pt>
                <c:pt idx="66">
                  <c:v>638.74902856958317</c:v>
                </c:pt>
                <c:pt idx="67">
                  <c:v>662.86168393782884</c:v>
                </c:pt>
                <c:pt idx="68">
                  <c:v>686.95629529470671</c:v>
                </c:pt>
                <c:pt idx="69">
                  <c:v>711.03358377190716</c:v>
                </c:pt>
                <c:pt idx="70">
                  <c:v>735.0942177440985</c:v>
                </c:pt>
                <c:pt idx="71">
                  <c:v>759.13881832330947</c:v>
                </c:pt>
                <c:pt idx="72">
                  <c:v>671.60406336749145</c:v>
                </c:pt>
                <c:pt idx="73">
                  <c:v>695.09771430876344</c:v>
                </c:pt>
                <c:pt idx="74">
                  <c:v>718.57510776912568</c:v>
                </c:pt>
                <c:pt idx="75">
                  <c:v>742.03684898831932</c:v>
                </c:pt>
                <c:pt idx="76">
                  <c:v>765.4835018628529</c:v>
                </c:pt>
                <c:pt idx="77">
                  <c:v>788.91559297509775</c:v>
                </c:pt>
                <c:pt idx="78">
                  <c:v>812.33361511938926</c:v>
                </c:pt>
                <c:pt idx="79">
                  <c:v>835.73803040089308</c:v>
                </c:pt>
                <c:pt idx="80">
                  <c:v>859.12927296974419</c:v>
                </c:pt>
                <c:pt idx="81">
                  <c:v>754.58190540238036</c:v>
                </c:pt>
                <c:pt idx="82">
                  <c:v>776.74375886328164</c:v>
                </c:pt>
                <c:pt idx="83">
                  <c:v>798.89280994562512</c:v>
                </c:pt>
                <c:pt idx="84">
                  <c:v>821.02946309423305</c:v>
                </c:pt>
                <c:pt idx="85">
                  <c:v>843.15409919591457</c:v>
                </c:pt>
                <c:pt idx="86">
                  <c:v>865.26707754613597</c:v>
                </c:pt>
                <c:pt idx="87">
                  <c:v>887.3687376044586</c:v>
                </c:pt>
                <c:pt idx="88">
                  <c:v>909.45940056623385</c:v>
                </c:pt>
                <c:pt idx="89">
                  <c:v>931.53937077386774</c:v>
                </c:pt>
                <c:pt idx="90">
                  <c:v>815.7079958749506</c:v>
                </c:pt>
                <c:pt idx="91">
                  <c:v>836.85158729914485</c:v>
                </c:pt>
                <c:pt idx="92">
                  <c:v>857.98444348174371</c:v>
                </c:pt>
                <c:pt idx="93">
                  <c:v>879.10686572017437</c:v>
                </c:pt>
                <c:pt idx="94">
                  <c:v>900.21913967265448</c:v>
                </c:pt>
                <c:pt idx="95">
                  <c:v>921.32153652501711</c:v>
                </c:pt>
                <c:pt idx="96">
                  <c:v>942.41431404522439</c:v>
                </c:pt>
                <c:pt idx="97">
                  <c:v>963.49771753870164</c:v>
                </c:pt>
                <c:pt idx="98">
                  <c:v>984.57198071582513</c:v>
                </c:pt>
                <c:pt idx="99">
                  <c:v>1005.6373264813883</c:v>
                </c:pt>
                <c:pt idx="100">
                  <c:v>892.80434571395438</c:v>
                </c:pt>
                <c:pt idx="101">
                  <c:v>913.40954370443831</c:v>
                </c:pt>
                <c:pt idx="102">
                  <c:v>934.0054827587029</c:v>
                </c:pt>
                <c:pt idx="103">
                  <c:v>954.59239551414669</c:v>
                </c:pt>
                <c:pt idx="104">
                  <c:v>975.1705037703191</c:v>
                </c:pt>
                <c:pt idx="105">
                  <c:v>995.74001921643048</c:v>
                </c:pt>
                <c:pt idx="106">
                  <c:v>1016.3011440957075</c:v>
                </c:pt>
                <c:pt idx="107">
                  <c:v>1036.8540718132765</c:v>
                </c:pt>
                <c:pt idx="108">
                  <c:v>1057.3989874934132</c:v>
                </c:pt>
                <c:pt idx="109">
                  <c:v>1077.9360684913026</c:v>
                </c:pt>
                <c:pt idx="110">
                  <c:v>956.09509828757302</c:v>
                </c:pt>
                <c:pt idx="111">
                  <c:v>976.02005722680917</c:v>
                </c:pt>
                <c:pt idx="112">
                  <c:v>995.93696782880636</c:v>
                </c:pt>
                <c:pt idx="113">
                  <c:v>1015.8460134822595</c:v>
                </c:pt>
                <c:pt idx="114">
                  <c:v>1035.7473698121528</c:v>
                </c:pt>
                <c:pt idx="115">
                  <c:v>1055.6412051542693</c:v>
                </c:pt>
                <c:pt idx="116">
                  <c:v>1075.5276809921299</c:v>
                </c:pt>
                <c:pt idx="117">
                  <c:v>1095.4069523599876</c:v>
                </c:pt>
                <c:pt idx="118">
                  <c:v>1115.2791682150898</c:v>
                </c:pt>
                <c:pt idx="119">
                  <c:v>1135.1444717820771</c:v>
                </c:pt>
                <c:pt idx="120">
                  <c:v>717.63183985620242</c:v>
                </c:pt>
                <c:pt idx="121">
                  <c:v>716.83776984268491</c:v>
                </c:pt>
                <c:pt idx="122">
                  <c:v>716.04368186697639</c:v>
                </c:pt>
                <c:pt idx="123">
                  <c:v>715.24957590633358</c:v>
                </c:pt>
                <c:pt idx="124">
                  <c:v>500.46266932712228</c:v>
                </c:pt>
                <c:pt idx="125">
                  <c:v>500.88684467357308</c:v>
                </c:pt>
                <c:pt idx="126">
                  <c:v>501.31101241603716</c:v>
                </c:pt>
                <c:pt idx="127">
                  <c:v>501.73517256186511</c:v>
                </c:pt>
                <c:pt idx="128">
                  <c:v>361.8444413330879</c:v>
                </c:pt>
                <c:pt idx="129">
                  <c:v>362.05531135307177</c:v>
                </c:pt>
                <c:pt idx="130">
                  <c:v>362.26617868751083</c:v>
                </c:pt>
                <c:pt idx="131">
                  <c:v>362.47704333819223</c:v>
                </c:pt>
                <c:pt idx="132">
                  <c:v>46.355945316697152</c:v>
                </c:pt>
                <c:pt idx="133">
                  <c:v>46.355945316697152</c:v>
                </c:pt>
                <c:pt idx="134">
                  <c:v>46.355945316697152</c:v>
                </c:pt>
                <c:pt idx="135">
                  <c:v>46.355945316697152</c:v>
                </c:pt>
                <c:pt idx="136">
                  <c:v>46.355945316697152</c:v>
                </c:pt>
                <c:pt idx="137">
                  <c:v>46.355945316697152</c:v>
                </c:pt>
                <c:pt idx="138">
                  <c:v>46.355945316697152</c:v>
                </c:pt>
                <c:pt idx="139">
                  <c:v>46.355945316697152</c:v>
                </c:pt>
                <c:pt idx="140">
                  <c:v>46.355945316697152</c:v>
                </c:pt>
                <c:pt idx="141">
                  <c:v>46.355945316697152</c:v>
                </c:pt>
                <c:pt idx="142">
                  <c:v>46.355945316697152</c:v>
                </c:pt>
                <c:pt idx="143">
                  <c:v>46.355945316697152</c:v>
                </c:pt>
                <c:pt idx="144">
                  <c:v>46.355945316697152</c:v>
                </c:pt>
                <c:pt idx="145">
                  <c:v>46.355945316697152</c:v>
                </c:pt>
                <c:pt idx="146">
                  <c:v>46.355945316697152</c:v>
                </c:pt>
                <c:pt idx="147">
                  <c:v>46.355945316697152</c:v>
                </c:pt>
                <c:pt idx="148">
                  <c:v>46.355945316697152</c:v>
                </c:pt>
                <c:pt idx="149">
                  <c:v>46.355945316697152</c:v>
                </c:pt>
                <c:pt idx="150">
                  <c:v>46.355945316697152</c:v>
                </c:pt>
                <c:pt idx="151">
                  <c:v>46.355945316697152</c:v>
                </c:pt>
                <c:pt idx="152">
                  <c:v>46.355945316697152</c:v>
                </c:pt>
                <c:pt idx="153">
                  <c:v>46.355945316697152</c:v>
                </c:pt>
                <c:pt idx="154">
                  <c:v>46.355945316697152</c:v>
                </c:pt>
                <c:pt idx="155">
                  <c:v>46.355945316697152</c:v>
                </c:pt>
                <c:pt idx="156">
                  <c:v>46.355945316697152</c:v>
                </c:pt>
                <c:pt idx="157">
                  <c:v>46.355945316697152</c:v>
                </c:pt>
                <c:pt idx="158">
                  <c:v>46.355945316697152</c:v>
                </c:pt>
                <c:pt idx="159">
                  <c:v>46.355945316697152</c:v>
                </c:pt>
                <c:pt idx="160">
                  <c:v>46.355945316697152</c:v>
                </c:pt>
                <c:pt idx="161">
                  <c:v>46.355945316697152</c:v>
                </c:pt>
                <c:pt idx="162">
                  <c:v>46.355945316697152</c:v>
                </c:pt>
                <c:pt idx="163">
                  <c:v>46.355945316697152</c:v>
                </c:pt>
                <c:pt idx="164">
                  <c:v>46.355945316697152</c:v>
                </c:pt>
                <c:pt idx="165">
                  <c:v>46.355945316697152</c:v>
                </c:pt>
                <c:pt idx="166">
                  <c:v>46.355945316697152</c:v>
                </c:pt>
                <c:pt idx="167">
                  <c:v>46.355945316697152</c:v>
                </c:pt>
                <c:pt idx="168">
                  <c:v>46.355945316697152</c:v>
                </c:pt>
                <c:pt idx="169">
                  <c:v>46.355945316697152</c:v>
                </c:pt>
                <c:pt idx="170">
                  <c:v>46.355945316697152</c:v>
                </c:pt>
                <c:pt idx="171">
                  <c:v>46.355945316697152</c:v>
                </c:pt>
                <c:pt idx="172">
                  <c:v>46.355945316697152</c:v>
                </c:pt>
                <c:pt idx="173">
                  <c:v>46.355945316697152</c:v>
                </c:pt>
                <c:pt idx="174">
                  <c:v>46.355945316697152</c:v>
                </c:pt>
                <c:pt idx="175">
                  <c:v>46.355945316697152</c:v>
                </c:pt>
                <c:pt idx="176">
                  <c:v>46.355945316697152</c:v>
                </c:pt>
                <c:pt idx="177">
                  <c:v>46.355945316697152</c:v>
                </c:pt>
                <c:pt idx="178">
                  <c:v>46.355945316697152</c:v>
                </c:pt>
                <c:pt idx="179">
                  <c:v>46.355945316697152</c:v>
                </c:pt>
                <c:pt idx="180">
                  <c:v>46.355945316697152</c:v>
                </c:pt>
                <c:pt idx="181">
                  <c:v>46.355945316697152</c:v>
                </c:pt>
                <c:pt idx="182">
                  <c:v>46.355945316697152</c:v>
                </c:pt>
                <c:pt idx="183">
                  <c:v>46.355945316697152</c:v>
                </c:pt>
                <c:pt idx="184">
                  <c:v>46.355945316697152</c:v>
                </c:pt>
                <c:pt idx="185">
                  <c:v>46.355945316697152</c:v>
                </c:pt>
                <c:pt idx="186">
                  <c:v>46.355945316697152</c:v>
                </c:pt>
                <c:pt idx="187">
                  <c:v>46.355945316697152</c:v>
                </c:pt>
                <c:pt idx="188">
                  <c:v>46.355945316697152</c:v>
                </c:pt>
                <c:pt idx="189">
                  <c:v>46.355945316697152</c:v>
                </c:pt>
                <c:pt idx="190">
                  <c:v>46.355945316697152</c:v>
                </c:pt>
                <c:pt idx="191">
                  <c:v>46.355945316697152</c:v>
                </c:pt>
                <c:pt idx="192">
                  <c:v>46.355945316697152</c:v>
                </c:pt>
                <c:pt idx="193">
                  <c:v>46.355945316697152</c:v>
                </c:pt>
                <c:pt idx="194">
                  <c:v>46.355945316697152</c:v>
                </c:pt>
                <c:pt idx="195">
                  <c:v>46.355945316697152</c:v>
                </c:pt>
                <c:pt idx="196">
                  <c:v>46.355945316697152</c:v>
                </c:pt>
                <c:pt idx="197">
                  <c:v>46.355945316697152</c:v>
                </c:pt>
                <c:pt idx="198">
                  <c:v>46.355945316697152</c:v>
                </c:pt>
                <c:pt idx="199">
                  <c:v>46.355945316697152</c:v>
                </c:pt>
                <c:pt idx="200">
                  <c:v>46.355945316697152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2.6958578672528142</c:v>
                </c:pt>
                <c:pt idx="2">
                  <c:v>3.1456024429294316</c:v>
                </c:pt>
                <c:pt idx="3">
                  <c:v>3.6706496543126392</c:v>
                </c:pt>
                <c:pt idx="4">
                  <c:v>4.283650861728133</c:v>
                </c:pt>
                <c:pt idx="5">
                  <c:v>4.999389736367446</c:v>
                </c:pt>
                <c:pt idx="6">
                  <c:v>5.8351427156981037</c:v>
                </c:pt>
                <c:pt idx="7">
                  <c:v>6.811100558946122</c:v>
                </c:pt>
                <c:pt idx="8">
                  <c:v>7.9508613856785146</c:v>
                </c:pt>
                <c:pt idx="9">
                  <c:v>9.2820073490102306</c:v>
                </c:pt>
                <c:pt idx="10">
                  <c:v>10.836779165307254</c:v>
                </c:pt>
                <c:pt idx="11">
                  <c:v>12.65286514607409</c:v>
                </c:pt>
                <c:pt idx="12">
                  <c:v>14.774324215459131</c:v>
                </c:pt>
                <c:pt idx="13">
                  <c:v>17.252665719305359</c:v>
                </c:pt>
                <c:pt idx="14">
                  <c:v>20.148112721871815</c:v>
                </c:pt>
                <c:pt idx="15">
                  <c:v>23.531080041429274</c:v>
                </c:pt>
                <c:pt idx="16">
                  <c:v>27.483903609727193</c:v>
                </c:pt>
                <c:pt idx="17">
                  <c:v>32.102863986196247</c:v>
                </c:pt>
                <c:pt idx="18">
                  <c:v>37.500554171921223</c:v>
                </c:pt>
                <c:pt idx="19">
                  <c:v>43.808650433928051</c:v>
                </c:pt>
                <c:pt idx="20">
                  <c:v>51.181154881613445</c:v>
                </c:pt>
                <c:pt idx="21">
                  <c:v>59.798190285451518</c:v>
                </c:pt>
                <c:pt idx="22">
                  <c:v>69.870441387809549</c:v>
                </c:pt>
                <c:pt idx="23">
                  <c:v>81.644353071705368</c:v>
                </c:pt>
                <c:pt idx="24">
                  <c:v>95.408214629786869</c:v>
                </c:pt>
                <c:pt idx="25">
                  <c:v>111.49928148626357</c:v>
                </c:pt>
                <c:pt idx="26">
                  <c:v>130.31211162387879</c:v>
                </c:pt>
                <c:pt idx="27">
                  <c:v>152.30832430653254</c:v>
                </c:pt>
                <c:pt idx="28">
                  <c:v>178.02802422784376</c:v>
                </c:pt>
                <c:pt idx="29">
                  <c:v>208.10317584974769</c:v>
                </c:pt>
                <c:pt idx="30">
                  <c:v>243.27326146963856</c:v>
                </c:pt>
                <c:pt idx="31">
                  <c:v>274.15159613622387</c:v>
                </c:pt>
                <c:pt idx="32">
                  <c:v>304.95175006239322</c:v>
                </c:pt>
                <c:pt idx="33">
                  <c:v>335.68272446221619</c:v>
                </c:pt>
                <c:pt idx="34">
                  <c:v>366.35173714465219</c:v>
                </c:pt>
                <c:pt idx="35">
                  <c:v>396.96469882146312</c:v>
                </c:pt>
                <c:pt idx="36">
                  <c:v>287.36027167965722</c:v>
                </c:pt>
                <c:pt idx="37">
                  <c:v>312.28499675107349</c:v>
                </c:pt>
                <c:pt idx="38">
                  <c:v>337.16559898912197</c:v>
                </c:pt>
                <c:pt idx="39">
                  <c:v>362.00578971990859</c:v>
                </c:pt>
                <c:pt idx="40">
                  <c:v>386.8087295122084</c:v>
                </c:pt>
                <c:pt idx="41">
                  <c:v>411.57714071757056</c:v>
                </c:pt>
                <c:pt idx="42">
                  <c:v>345.34910174995292</c:v>
                </c:pt>
                <c:pt idx="43">
                  <c:v>370.55926373756284</c:v>
                </c:pt>
                <c:pt idx="44">
                  <c:v>395.73202966467738</c:v>
                </c:pt>
                <c:pt idx="45">
                  <c:v>420.87011059114275</c:v>
                </c:pt>
                <c:pt idx="46">
                  <c:v>445.97586750283381</c:v>
                </c:pt>
                <c:pt idx="47">
                  <c:v>471.05137407996995</c:v>
                </c:pt>
                <c:pt idx="48">
                  <c:v>496.09846540196463</c:v>
                </c:pt>
                <c:pt idx="49">
                  <c:v>402.26313463210448</c:v>
                </c:pt>
                <c:pt idx="50">
                  <c:v>425.87619549343572</c:v>
                </c:pt>
                <c:pt idx="51">
                  <c:v>449.46110395093586</c:v>
                </c:pt>
                <c:pt idx="52">
                  <c:v>473.01954367137131</c:v>
                </c:pt>
                <c:pt idx="53">
                  <c:v>496.55301706749265</c:v>
                </c:pt>
                <c:pt idx="54">
                  <c:v>520.06287264987645</c:v>
                </c:pt>
                <c:pt idx="55">
                  <c:v>543.55032717690449</c:v>
                </c:pt>
                <c:pt idx="56">
                  <c:v>454.24481650463161</c:v>
                </c:pt>
                <c:pt idx="57">
                  <c:v>476.59634202129263</c:v>
                </c:pt>
                <c:pt idx="58">
                  <c:v>498.92557909267936</c:v>
                </c:pt>
                <c:pt idx="59">
                  <c:v>521.233664652828</c:v>
                </c:pt>
                <c:pt idx="60">
                  <c:v>543.52163046495309</c:v>
                </c:pt>
                <c:pt idx="61">
                  <c:v>565.79041685083462</c:v>
                </c:pt>
                <c:pt idx="62">
                  <c:v>588.04088414741102</c:v>
                </c:pt>
                <c:pt idx="63">
                  <c:v>610.27382234025083</c:v>
                </c:pt>
                <c:pt idx="64">
                  <c:v>528.23845645617007</c:v>
                </c:pt>
                <c:pt idx="65">
                  <c:v>549.83892575965604</c:v>
                </c:pt>
                <c:pt idx="66">
                  <c:v>571.42160804713808</c:v>
                </c:pt>
                <c:pt idx="67">
                  <c:v>592.98726902778128</c:v>
                </c:pt>
                <c:pt idx="68">
                  <c:v>614.53661422900689</c:v>
                </c:pt>
                <c:pt idx="69">
                  <c:v>636.07029571344913</c:v>
                </c:pt>
                <c:pt idx="70">
                  <c:v>657.58891783971956</c:v>
                </c:pt>
                <c:pt idx="71">
                  <c:v>679.09304223054426</c:v>
                </c:pt>
                <c:pt idx="72">
                  <c:v>600.80615581089239</c:v>
                </c:pt>
                <c:pt idx="73">
                  <c:v>621.81796471134885</c:v>
                </c:pt>
                <c:pt idx="74">
                  <c:v>642.81507325128075</c:v>
                </c:pt>
                <c:pt idx="75">
                  <c:v>663.79802870135347</c:v>
                </c:pt>
                <c:pt idx="76">
                  <c:v>684.76734094880157</c:v>
                </c:pt>
                <c:pt idx="77">
                  <c:v>705.7234861406215</c:v>
                </c:pt>
                <c:pt idx="78">
                  <c:v>726.66690987194772</c:v>
                </c:pt>
                <c:pt idx="79">
                  <c:v>747.59802998811347</c:v>
                </c:pt>
                <c:pt idx="80">
                  <c:v>768.51723905691904</c:v>
                </c:pt>
                <c:pt idx="81">
                  <c:v>675.01761016261355</c:v>
                </c:pt>
                <c:pt idx="82">
                  <c:v>694.83780343012586</c:v>
                </c:pt>
                <c:pt idx="83">
                  <c:v>714.6464205142546</c:v>
                </c:pt>
                <c:pt idx="84">
                  <c:v>734.44382712262222</c:v>
                </c:pt>
                <c:pt idx="85">
                  <c:v>754.23036766119492</c:v>
                </c:pt>
                <c:pt idx="86">
                  <c:v>774.00636701258611</c:v>
                </c:pt>
                <c:pt idx="87">
                  <c:v>793.77213212336176</c:v>
                </c:pt>
                <c:pt idx="88">
                  <c:v>813.52795342520051</c:v>
                </c:pt>
                <c:pt idx="89">
                  <c:v>833.27410611098742</c:v>
                </c:pt>
                <c:pt idx="90">
                  <c:v>729.68470630285447</c:v>
                </c:pt>
                <c:pt idx="91">
                  <c:v>748.59390688021494</c:v>
                </c:pt>
                <c:pt idx="92">
                  <c:v>767.49340042346319</c:v>
                </c:pt>
                <c:pt idx="93">
                  <c:v>786.38345937215036</c:v>
                </c:pt>
                <c:pt idx="94">
                  <c:v>805.26434202452185</c:v>
                </c:pt>
                <c:pt idx="95">
                  <c:v>824.13629359258368</c:v>
                </c:pt>
                <c:pt idx="96">
                  <c:v>842.99954715561842</c:v>
                </c:pt>
                <c:pt idx="97">
                  <c:v>861.85432452401585</c:v>
                </c:pt>
                <c:pt idx="98">
                  <c:v>880.70083702367674</c:v>
                </c:pt>
                <c:pt idx="99">
                  <c:v>899.53928620986301</c:v>
                </c:pt>
                <c:pt idx="100">
                  <c:v>798.6332412457042</c:v>
                </c:pt>
                <c:pt idx="101">
                  <c:v>817.06058045885254</c:v>
                </c:pt>
                <c:pt idx="102">
                  <c:v>835.47954754465525</c:v>
                </c:pt>
                <c:pt idx="103">
                  <c:v>853.89035285880254</c:v>
                </c:pt>
                <c:pt idx="104">
                  <c:v>872.29319695717265</c:v>
                </c:pt>
                <c:pt idx="105">
                  <c:v>890.6882712536576</c:v>
                </c:pt>
                <c:pt idx="106">
                  <c:v>909.07575862089141</c:v>
                </c:pt>
                <c:pt idx="107">
                  <c:v>927.45583393990819</c:v>
                </c:pt>
                <c:pt idx="108">
                  <c:v>945.82866460402113</c:v>
                </c:pt>
                <c:pt idx="109">
                  <c:v>964.1944109815671</c:v>
                </c:pt>
                <c:pt idx="110">
                  <c:v>855.23421133508009</c:v>
                </c:pt>
                <c:pt idx="111">
                  <c:v>873.05294423725991</c:v>
                </c:pt>
                <c:pt idx="112">
                  <c:v>890.86439966147793</c:v>
                </c:pt>
                <c:pt idx="113">
                  <c:v>908.66874343169832</c:v>
                </c:pt>
                <c:pt idx="114">
                  <c:v>926.46613435177221</c:v>
                </c:pt>
                <c:pt idx="115">
                  <c:v>944.25672463450144</c:v>
                </c:pt>
                <c:pt idx="116">
                  <c:v>962.04066029672424</c:v>
                </c:pt>
                <c:pt idx="117">
                  <c:v>979.81808152371411</c:v>
                </c:pt>
                <c:pt idx="118">
                  <c:v>997.5891230057872</c:v>
                </c:pt>
                <c:pt idx="119">
                  <c:v>1015.3539142497146</c:v>
                </c:pt>
                <c:pt idx="120">
                  <c:v>641.97146052468145</c:v>
                </c:pt>
                <c:pt idx="121">
                  <c:v>641.26128291476209</c:v>
                </c:pt>
                <c:pt idx="122">
                  <c:v>640.55108906304713</c:v>
                </c:pt>
                <c:pt idx="123">
                  <c:v>639.84087894897141</c:v>
                </c:pt>
                <c:pt idx="124">
                  <c:v>447.73845435276593</c:v>
                </c:pt>
                <c:pt idx="125">
                  <c:v>448.11784733066253</c:v>
                </c:pt>
                <c:pt idx="126">
                  <c:v>448.49723343287286</c:v>
                </c:pt>
                <c:pt idx="127">
                  <c:v>448.8766126660426</c:v>
                </c:pt>
                <c:pt idx="128">
                  <c:v>323.75040495820258</c:v>
                </c:pt>
                <c:pt idx="129">
                  <c:v>323.93902671918772</c:v>
                </c:pt>
                <c:pt idx="130">
                  <c:v>324.127646051846</c:v>
                </c:pt>
                <c:pt idx="131">
                  <c:v>324.3162629577933</c:v>
                </c:pt>
                <c:pt idx="132">
                  <c:v>41.499230205854936</c:v>
                </c:pt>
                <c:pt idx="133">
                  <c:v>41.499230205854936</c:v>
                </c:pt>
                <c:pt idx="134">
                  <c:v>41.499230205854936</c:v>
                </c:pt>
                <c:pt idx="135">
                  <c:v>41.499230205854936</c:v>
                </c:pt>
                <c:pt idx="136">
                  <c:v>41.499230205854936</c:v>
                </c:pt>
                <c:pt idx="137">
                  <c:v>41.499230205854936</c:v>
                </c:pt>
                <c:pt idx="138">
                  <c:v>41.499230205854936</c:v>
                </c:pt>
                <c:pt idx="139">
                  <c:v>41.499230205854936</c:v>
                </c:pt>
                <c:pt idx="140">
                  <c:v>41.499230205854936</c:v>
                </c:pt>
                <c:pt idx="141">
                  <c:v>41.499230205854936</c:v>
                </c:pt>
                <c:pt idx="142">
                  <c:v>41.499230205854936</c:v>
                </c:pt>
                <c:pt idx="143">
                  <c:v>41.499230205854936</c:v>
                </c:pt>
                <c:pt idx="144">
                  <c:v>41.499230205854936</c:v>
                </c:pt>
                <c:pt idx="145">
                  <c:v>41.499230205854936</c:v>
                </c:pt>
                <c:pt idx="146">
                  <c:v>41.499230205854936</c:v>
                </c:pt>
                <c:pt idx="147">
                  <c:v>41.499230205854936</c:v>
                </c:pt>
                <c:pt idx="148">
                  <c:v>41.499230205854936</c:v>
                </c:pt>
                <c:pt idx="149">
                  <c:v>41.499230205854936</c:v>
                </c:pt>
                <c:pt idx="150">
                  <c:v>41.499230205854936</c:v>
                </c:pt>
                <c:pt idx="151">
                  <c:v>41.499230205854936</c:v>
                </c:pt>
                <c:pt idx="152">
                  <c:v>41.499230205854936</c:v>
                </c:pt>
                <c:pt idx="153">
                  <c:v>41.499230205854936</c:v>
                </c:pt>
                <c:pt idx="154">
                  <c:v>41.499230205854936</c:v>
                </c:pt>
                <c:pt idx="155">
                  <c:v>41.499230205854936</c:v>
                </c:pt>
                <c:pt idx="156">
                  <c:v>41.499230205854936</c:v>
                </c:pt>
                <c:pt idx="157">
                  <c:v>41.499230205854936</c:v>
                </c:pt>
                <c:pt idx="158">
                  <c:v>41.499230205854936</c:v>
                </c:pt>
                <c:pt idx="159">
                  <c:v>41.499230205854936</c:v>
                </c:pt>
                <c:pt idx="160">
                  <c:v>41.499230205854936</c:v>
                </c:pt>
                <c:pt idx="161">
                  <c:v>41.499230205854936</c:v>
                </c:pt>
                <c:pt idx="162">
                  <c:v>41.499230205854936</c:v>
                </c:pt>
                <c:pt idx="163">
                  <c:v>41.499230205854936</c:v>
                </c:pt>
                <c:pt idx="164">
                  <c:v>41.499230205854936</c:v>
                </c:pt>
                <c:pt idx="165">
                  <c:v>41.499230205854936</c:v>
                </c:pt>
                <c:pt idx="166">
                  <c:v>41.499230205854936</c:v>
                </c:pt>
                <c:pt idx="167">
                  <c:v>41.499230205854936</c:v>
                </c:pt>
                <c:pt idx="168">
                  <c:v>41.499230205854936</c:v>
                </c:pt>
                <c:pt idx="169">
                  <c:v>41.499230205854936</c:v>
                </c:pt>
                <c:pt idx="170">
                  <c:v>41.499230205854936</c:v>
                </c:pt>
                <c:pt idx="171">
                  <c:v>41.499230205854936</c:v>
                </c:pt>
                <c:pt idx="172">
                  <c:v>41.499230205854936</c:v>
                </c:pt>
                <c:pt idx="173">
                  <c:v>41.499230205854936</c:v>
                </c:pt>
                <c:pt idx="174">
                  <c:v>41.499230205854936</c:v>
                </c:pt>
                <c:pt idx="175">
                  <c:v>41.499230205854936</c:v>
                </c:pt>
                <c:pt idx="176">
                  <c:v>41.499230205854936</c:v>
                </c:pt>
                <c:pt idx="177">
                  <c:v>41.499230205854936</c:v>
                </c:pt>
                <c:pt idx="178">
                  <c:v>41.499230205854936</c:v>
                </c:pt>
                <c:pt idx="179">
                  <c:v>41.499230205854936</c:v>
                </c:pt>
                <c:pt idx="180">
                  <c:v>41.499230205854936</c:v>
                </c:pt>
                <c:pt idx="181">
                  <c:v>41.499230205854936</c:v>
                </c:pt>
                <c:pt idx="182">
                  <c:v>41.499230205854936</c:v>
                </c:pt>
                <c:pt idx="183">
                  <c:v>41.499230205854936</c:v>
                </c:pt>
                <c:pt idx="184">
                  <c:v>41.499230205854936</c:v>
                </c:pt>
                <c:pt idx="185">
                  <c:v>41.499230205854936</c:v>
                </c:pt>
                <c:pt idx="186">
                  <c:v>41.499230205854936</c:v>
                </c:pt>
                <c:pt idx="187">
                  <c:v>41.499230205854936</c:v>
                </c:pt>
                <c:pt idx="188">
                  <c:v>41.499230205854936</c:v>
                </c:pt>
                <c:pt idx="189">
                  <c:v>41.499230205854936</c:v>
                </c:pt>
                <c:pt idx="190">
                  <c:v>41.499230205854936</c:v>
                </c:pt>
                <c:pt idx="191">
                  <c:v>41.499230205854936</c:v>
                </c:pt>
                <c:pt idx="192">
                  <c:v>41.499230205854936</c:v>
                </c:pt>
                <c:pt idx="193">
                  <c:v>41.499230205854936</c:v>
                </c:pt>
                <c:pt idx="194">
                  <c:v>41.499230205854936</c:v>
                </c:pt>
                <c:pt idx="195">
                  <c:v>41.499230205854936</c:v>
                </c:pt>
                <c:pt idx="196">
                  <c:v>41.499230205854936</c:v>
                </c:pt>
                <c:pt idx="197">
                  <c:v>41.499230205854936</c:v>
                </c:pt>
                <c:pt idx="198">
                  <c:v>41.499230205854936</c:v>
                </c:pt>
                <c:pt idx="199">
                  <c:v>41.499230205854936</c:v>
                </c:pt>
                <c:pt idx="200">
                  <c:v>41.499230205854936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2.761960356615663</c:v>
                </c:pt>
                <c:pt idx="2">
                  <c:v>3.6684591803038082</c:v>
                </c:pt>
                <c:pt idx="3">
                  <c:v>4.8736941899238824</c:v>
                </c:pt>
                <c:pt idx="4">
                  <c:v>6.476490537914958</c:v>
                </c:pt>
                <c:pt idx="5">
                  <c:v>8.6084821312026509</c:v>
                </c:pt>
                <c:pt idx="6">
                  <c:v>11.445039516514228</c:v>
                </c:pt>
                <c:pt idx="7">
                  <c:v>15.219848571167617</c:v>
                </c:pt>
                <c:pt idx="8">
                  <c:v>20.244363015123902</c:v>
                </c:pt>
                <c:pt idx="9">
                  <c:v>26.933764488855257</c:v>
                </c:pt>
                <c:pt idx="10">
                  <c:v>35.841612916234673</c:v>
                </c:pt>
                <c:pt idx="11">
                  <c:v>49.6944394468998</c:v>
                </c:pt>
                <c:pt idx="12">
                  <c:v>76.038777739330698</c:v>
                </c:pt>
                <c:pt idx="13">
                  <c:v>102.14680795061109</c:v>
                </c:pt>
                <c:pt idx="14">
                  <c:v>128.08842589863374</c:v>
                </c:pt>
                <c:pt idx="15">
                  <c:v>153.90233005028921</c:v>
                </c:pt>
                <c:pt idx="16">
                  <c:v>107.84522593798255</c:v>
                </c:pt>
                <c:pt idx="17">
                  <c:v>136.23399433545893</c:v>
                </c:pt>
                <c:pt idx="18">
                  <c:v>164.47977321830047</c:v>
                </c:pt>
                <c:pt idx="19">
                  <c:v>192.61066580735999</c:v>
                </c:pt>
                <c:pt idx="20">
                  <c:v>220.64584044043252</c:v>
                </c:pt>
                <c:pt idx="21">
                  <c:v>176.44817575735132</c:v>
                </c:pt>
                <c:pt idx="22">
                  <c:v>205.93836150645791</c:v>
                </c:pt>
                <c:pt idx="23">
                  <c:v>235.33081747524636</c:v>
                </c:pt>
                <c:pt idx="24">
                  <c:v>264.63947126038499</c:v>
                </c:pt>
                <c:pt idx="25">
                  <c:v>293.87490695294525</c:v>
                </c:pt>
                <c:pt idx="26">
                  <c:v>249.29705799777221</c:v>
                </c:pt>
                <c:pt idx="27">
                  <c:v>277.87355278777568</c:v>
                </c:pt>
                <c:pt idx="28">
                  <c:v>306.38408652237496</c:v>
                </c:pt>
                <c:pt idx="29">
                  <c:v>334.83565591359439</c:v>
                </c:pt>
                <c:pt idx="30">
                  <c:v>363.2339712848547</c:v>
                </c:pt>
                <c:pt idx="31">
                  <c:v>316.79971175786812</c:v>
                </c:pt>
                <c:pt idx="32">
                  <c:v>343.1526425341026</c:v>
                </c:pt>
                <c:pt idx="33">
                  <c:v>369.46110530100674</c:v>
                </c:pt>
                <c:pt idx="34">
                  <c:v>395.72870878420321</c:v>
                </c:pt>
                <c:pt idx="35">
                  <c:v>421.95854377334393</c:v>
                </c:pt>
                <c:pt idx="36">
                  <c:v>372.22798284097138</c:v>
                </c:pt>
                <c:pt idx="37">
                  <c:v>395.03795250824879</c:v>
                </c:pt>
                <c:pt idx="38">
                  <c:v>417.81938824902596</c:v>
                </c:pt>
                <c:pt idx="39">
                  <c:v>440.57406341244024</c:v>
                </c:pt>
                <c:pt idx="40">
                  <c:v>463.30355334692075</c:v>
                </c:pt>
                <c:pt idx="41">
                  <c:v>414.02438592016205</c:v>
                </c:pt>
                <c:pt idx="42">
                  <c:v>433.68143565596597</c:v>
                </c:pt>
                <c:pt idx="43">
                  <c:v>453.31936136241058</c:v>
                </c:pt>
                <c:pt idx="44">
                  <c:v>472.93910754347075</c:v>
                </c:pt>
                <c:pt idx="45">
                  <c:v>492.54153399430976</c:v>
                </c:pt>
                <c:pt idx="46">
                  <c:v>464.68032061955699</c:v>
                </c:pt>
                <c:pt idx="47">
                  <c:v>481.53874733054272</c:v>
                </c:pt>
                <c:pt idx="48">
                  <c:v>498.38463695157185</c:v>
                </c:pt>
                <c:pt idx="49">
                  <c:v>515.21847270274975</c:v>
                </c:pt>
                <c:pt idx="50">
                  <c:v>532.04070366867984</c:v>
                </c:pt>
                <c:pt idx="51">
                  <c:v>510.41000854334516</c:v>
                </c:pt>
                <c:pt idx="52">
                  <c:v>524.83256960470442</c:v>
                </c:pt>
                <c:pt idx="53">
                  <c:v>539.24678343342566</c:v>
                </c:pt>
                <c:pt idx="54">
                  <c:v>553.65290450097052</c:v>
                </c:pt>
                <c:pt idx="55">
                  <c:v>568.05117296149081</c:v>
                </c:pt>
                <c:pt idx="56">
                  <c:v>549.88064131168267</c:v>
                </c:pt>
                <c:pt idx="57">
                  <c:v>562.56702951922227</c:v>
                </c:pt>
                <c:pt idx="58">
                  <c:v>575.24743388430682</c:v>
                </c:pt>
                <c:pt idx="59">
                  <c:v>587.92200485884598</c:v>
                </c:pt>
                <c:pt idx="60">
                  <c:v>600.59088588094301</c:v>
                </c:pt>
                <c:pt idx="61">
                  <c:v>581.75671680137043</c:v>
                </c:pt>
                <c:pt idx="62">
                  <c:v>592.03144782908828</c:v>
                </c:pt>
                <c:pt idx="63">
                  <c:v>602.30246796675408</c:v>
                </c:pt>
                <c:pt idx="64">
                  <c:v>612.56984940724135</c:v>
                </c:pt>
                <c:pt idx="65">
                  <c:v>622.83366172641195</c:v>
                </c:pt>
                <c:pt idx="66">
                  <c:v>604.35623308741242</c:v>
                </c:pt>
                <c:pt idx="67">
                  <c:v>613.25421384601759</c:v>
                </c:pt>
                <c:pt idx="68">
                  <c:v>622.14951725304638</c:v>
                </c:pt>
                <c:pt idx="69">
                  <c:v>631.04218698304737</c:v>
                </c:pt>
                <c:pt idx="70">
                  <c:v>639.93226537936778</c:v>
                </c:pt>
                <c:pt idx="71">
                  <c:v>622.49159143641089</c:v>
                </c:pt>
                <c:pt idx="72">
                  <c:v>630.70020940783763</c:v>
                </c:pt>
                <c:pt idx="73">
                  <c:v>638.90661802503564</c:v>
                </c:pt>
                <c:pt idx="74">
                  <c:v>647.11084966607893</c:v>
                </c:pt>
                <c:pt idx="75">
                  <c:v>655.31293582114574</c:v>
                </c:pt>
                <c:pt idx="76">
                  <c:v>638.22283422926841</c:v>
                </c:pt>
                <c:pt idx="77">
                  <c:v>645.05999411037908</c:v>
                </c:pt>
                <c:pt idx="78">
                  <c:v>651.89565867529075</c:v>
                </c:pt>
                <c:pt idx="79">
                  <c:v>658.72984581562616</c:v>
                </c:pt>
                <c:pt idx="80">
                  <c:v>665.56257302147412</c:v>
                </c:pt>
                <c:pt idx="81">
                  <c:v>643.35084503390271</c:v>
                </c:pt>
                <c:pt idx="82">
                  <c:v>643.35084503390271</c:v>
                </c:pt>
                <c:pt idx="83">
                  <c:v>643.35084503390271</c:v>
                </c:pt>
                <c:pt idx="84">
                  <c:v>643.35084503390271</c:v>
                </c:pt>
                <c:pt idx="85">
                  <c:v>643.35084503390271</c:v>
                </c:pt>
                <c:pt idx="86">
                  <c:v>643.35084503390271</c:v>
                </c:pt>
                <c:pt idx="87">
                  <c:v>643.35084503390271</c:v>
                </c:pt>
                <c:pt idx="88">
                  <c:v>643.35084503390271</c:v>
                </c:pt>
                <c:pt idx="89">
                  <c:v>643.35084503390271</c:v>
                </c:pt>
                <c:pt idx="90">
                  <c:v>643.35084503390271</c:v>
                </c:pt>
                <c:pt idx="91">
                  <c:v>643.35084503390271</c:v>
                </c:pt>
                <c:pt idx="92">
                  <c:v>643.35084503390271</c:v>
                </c:pt>
                <c:pt idx="93">
                  <c:v>643.35084503390271</c:v>
                </c:pt>
                <c:pt idx="94">
                  <c:v>643.35084503390271</c:v>
                </c:pt>
                <c:pt idx="95">
                  <c:v>643.35084503390271</c:v>
                </c:pt>
                <c:pt idx="96">
                  <c:v>643.35084503390271</c:v>
                </c:pt>
                <c:pt idx="97">
                  <c:v>643.35084503390271</c:v>
                </c:pt>
                <c:pt idx="98">
                  <c:v>643.35084503390271</c:v>
                </c:pt>
                <c:pt idx="99">
                  <c:v>643.35084503390271</c:v>
                </c:pt>
                <c:pt idx="100">
                  <c:v>643.35084503390271</c:v>
                </c:pt>
                <c:pt idx="101">
                  <c:v>643.35084503390271</c:v>
                </c:pt>
                <c:pt idx="102">
                  <c:v>643.35084503390271</c:v>
                </c:pt>
                <c:pt idx="103">
                  <c:v>643.35084503390271</c:v>
                </c:pt>
                <c:pt idx="104">
                  <c:v>643.35084503390271</c:v>
                </c:pt>
                <c:pt idx="105">
                  <c:v>643.35084503390271</c:v>
                </c:pt>
                <c:pt idx="106">
                  <c:v>643.35084503390271</c:v>
                </c:pt>
                <c:pt idx="107">
                  <c:v>643.35084503390271</c:v>
                </c:pt>
                <c:pt idx="108">
                  <c:v>643.35084503390271</c:v>
                </c:pt>
                <c:pt idx="109">
                  <c:v>643.35084503390271</c:v>
                </c:pt>
                <c:pt idx="110">
                  <c:v>643.35084503390271</c:v>
                </c:pt>
                <c:pt idx="111">
                  <c:v>643.35084503390271</c:v>
                </c:pt>
                <c:pt idx="112">
                  <c:v>643.35084503390271</c:v>
                </c:pt>
                <c:pt idx="113">
                  <c:v>643.35084503390271</c:v>
                </c:pt>
                <c:pt idx="114">
                  <c:v>643.35084503390271</c:v>
                </c:pt>
                <c:pt idx="115">
                  <c:v>643.35084503390271</c:v>
                </c:pt>
                <c:pt idx="116">
                  <c:v>643.35084503390271</c:v>
                </c:pt>
                <c:pt idx="117">
                  <c:v>643.35084503390271</c:v>
                </c:pt>
                <c:pt idx="118">
                  <c:v>643.35084503390271</c:v>
                </c:pt>
                <c:pt idx="119">
                  <c:v>643.35084503390271</c:v>
                </c:pt>
                <c:pt idx="120">
                  <c:v>643.35084503390271</c:v>
                </c:pt>
                <c:pt idx="121">
                  <c:v>643.35084503390271</c:v>
                </c:pt>
                <c:pt idx="122">
                  <c:v>643.35084503390271</c:v>
                </c:pt>
                <c:pt idx="123">
                  <c:v>643.35084503390271</c:v>
                </c:pt>
                <c:pt idx="124">
                  <c:v>643.35084503390271</c:v>
                </c:pt>
                <c:pt idx="125">
                  <c:v>643.35084503390271</c:v>
                </c:pt>
                <c:pt idx="126">
                  <c:v>643.35084503390271</c:v>
                </c:pt>
                <c:pt idx="127">
                  <c:v>643.35084503390271</c:v>
                </c:pt>
                <c:pt idx="128">
                  <c:v>643.35084503390271</c:v>
                </c:pt>
                <c:pt idx="129">
                  <c:v>643.35084503390271</c:v>
                </c:pt>
                <c:pt idx="130">
                  <c:v>643.35084503390271</c:v>
                </c:pt>
                <c:pt idx="131">
                  <c:v>643.35084503390271</c:v>
                </c:pt>
                <c:pt idx="132">
                  <c:v>643.35084503390271</c:v>
                </c:pt>
                <c:pt idx="133">
                  <c:v>643.35084503390271</c:v>
                </c:pt>
                <c:pt idx="134">
                  <c:v>643.35084503390271</c:v>
                </c:pt>
                <c:pt idx="135">
                  <c:v>643.35084503390271</c:v>
                </c:pt>
                <c:pt idx="136">
                  <c:v>643.35084503390271</c:v>
                </c:pt>
                <c:pt idx="137">
                  <c:v>643.35084503390271</c:v>
                </c:pt>
                <c:pt idx="138">
                  <c:v>643.35084503390271</c:v>
                </c:pt>
                <c:pt idx="139">
                  <c:v>643.35084503390271</c:v>
                </c:pt>
                <c:pt idx="140">
                  <c:v>643.35084503390271</c:v>
                </c:pt>
                <c:pt idx="141">
                  <c:v>643.35084503390271</c:v>
                </c:pt>
                <c:pt idx="142">
                  <c:v>643.35084503390271</c:v>
                </c:pt>
                <c:pt idx="143">
                  <c:v>643.35084503390271</c:v>
                </c:pt>
                <c:pt idx="144">
                  <c:v>643.35084503390271</c:v>
                </c:pt>
                <c:pt idx="145">
                  <c:v>643.35084503390271</c:v>
                </c:pt>
                <c:pt idx="146">
                  <c:v>643.35084503390271</c:v>
                </c:pt>
                <c:pt idx="147">
                  <c:v>643.35084503390271</c:v>
                </c:pt>
                <c:pt idx="148">
                  <c:v>643.35084503390271</c:v>
                </c:pt>
                <c:pt idx="149">
                  <c:v>643.35084503390271</c:v>
                </c:pt>
                <c:pt idx="150">
                  <c:v>643.35084503390271</c:v>
                </c:pt>
                <c:pt idx="151">
                  <c:v>643.35084503390271</c:v>
                </c:pt>
                <c:pt idx="152">
                  <c:v>643.35084503390271</c:v>
                </c:pt>
                <c:pt idx="153">
                  <c:v>643.35084503390271</c:v>
                </c:pt>
                <c:pt idx="154">
                  <c:v>643.35084503390271</c:v>
                </c:pt>
                <c:pt idx="155">
                  <c:v>643.35084503390271</c:v>
                </c:pt>
                <c:pt idx="156">
                  <c:v>643.35084503390271</c:v>
                </c:pt>
                <c:pt idx="157">
                  <c:v>643.35084503390271</c:v>
                </c:pt>
                <c:pt idx="158">
                  <c:v>643.35084503390271</c:v>
                </c:pt>
                <c:pt idx="159">
                  <c:v>643.35084503390271</c:v>
                </c:pt>
                <c:pt idx="160">
                  <c:v>643.35084503390271</c:v>
                </c:pt>
                <c:pt idx="161">
                  <c:v>643.35084503390271</c:v>
                </c:pt>
                <c:pt idx="162">
                  <c:v>643.35084503390271</c:v>
                </c:pt>
                <c:pt idx="163">
                  <c:v>643.35084503390271</c:v>
                </c:pt>
                <c:pt idx="164">
                  <c:v>643.35084503390271</c:v>
                </c:pt>
                <c:pt idx="165">
                  <c:v>643.35084503390271</c:v>
                </c:pt>
                <c:pt idx="166">
                  <c:v>643.35084503390271</c:v>
                </c:pt>
                <c:pt idx="167">
                  <c:v>643.35084503390271</c:v>
                </c:pt>
                <c:pt idx="168">
                  <c:v>643.35084503390271</c:v>
                </c:pt>
                <c:pt idx="169">
                  <c:v>643.35084503390271</c:v>
                </c:pt>
                <c:pt idx="170">
                  <c:v>643.35084503390271</c:v>
                </c:pt>
                <c:pt idx="171">
                  <c:v>643.35084503390271</c:v>
                </c:pt>
                <c:pt idx="172">
                  <c:v>643.35084503390271</c:v>
                </c:pt>
                <c:pt idx="173">
                  <c:v>643.35084503390271</c:v>
                </c:pt>
                <c:pt idx="174">
                  <c:v>643.35084503390271</c:v>
                </c:pt>
                <c:pt idx="175">
                  <c:v>643.35084503390271</c:v>
                </c:pt>
                <c:pt idx="176">
                  <c:v>643.35084503390271</c:v>
                </c:pt>
                <c:pt idx="177">
                  <c:v>643.35084503390271</c:v>
                </c:pt>
                <c:pt idx="178">
                  <c:v>643.35084503390271</c:v>
                </c:pt>
                <c:pt idx="179">
                  <c:v>643.35084503390271</c:v>
                </c:pt>
                <c:pt idx="180">
                  <c:v>643.35084503390271</c:v>
                </c:pt>
                <c:pt idx="181">
                  <c:v>643.35084503390271</c:v>
                </c:pt>
                <c:pt idx="182">
                  <c:v>643.35084503390271</c:v>
                </c:pt>
                <c:pt idx="183">
                  <c:v>643.35084503390271</c:v>
                </c:pt>
                <c:pt idx="184">
                  <c:v>643.35084503390271</c:v>
                </c:pt>
                <c:pt idx="185">
                  <c:v>643.35084503390271</c:v>
                </c:pt>
                <c:pt idx="186">
                  <c:v>643.35084503390271</c:v>
                </c:pt>
                <c:pt idx="187">
                  <c:v>643.35084503390271</c:v>
                </c:pt>
                <c:pt idx="188">
                  <c:v>643.35084503390271</c:v>
                </c:pt>
                <c:pt idx="189">
                  <c:v>643.35084503390271</c:v>
                </c:pt>
                <c:pt idx="190">
                  <c:v>643.35084503390271</c:v>
                </c:pt>
                <c:pt idx="191">
                  <c:v>643.35084503390271</c:v>
                </c:pt>
                <c:pt idx="192">
                  <c:v>643.35084503390271</c:v>
                </c:pt>
                <c:pt idx="193">
                  <c:v>643.35084503390271</c:v>
                </c:pt>
                <c:pt idx="194">
                  <c:v>643.35084503390271</c:v>
                </c:pt>
                <c:pt idx="195">
                  <c:v>643.35084503390271</c:v>
                </c:pt>
                <c:pt idx="196">
                  <c:v>643.35084503390271</c:v>
                </c:pt>
                <c:pt idx="197">
                  <c:v>643.35084503390271</c:v>
                </c:pt>
                <c:pt idx="198">
                  <c:v>643.35084503390271</c:v>
                </c:pt>
                <c:pt idx="199">
                  <c:v>643.35084503390271</c:v>
                </c:pt>
                <c:pt idx="200">
                  <c:v>643.35084503390271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2.8300887377079711</c:v>
                </c:pt>
                <c:pt idx="2">
                  <c:v>3.3023042337395179</c:v>
                </c:pt>
                <c:pt idx="3">
                  <c:v>3.8535970165131981</c:v>
                </c:pt>
                <c:pt idx="4">
                  <c:v>4.4972545440769327</c:v>
                </c:pt>
                <c:pt idx="5">
                  <c:v>5.2488040989672156</c:v>
                </c:pt>
                <c:pt idx="6">
                  <c:v>6.1263914656658001</c:v>
                </c:pt>
                <c:pt idx="7">
                  <c:v>7.1512238043191303</c:v>
                </c:pt>
                <c:pt idx="8">
                  <c:v>8.3480876310517598</c:v>
                </c:pt>
                <c:pt idx="9">
                  <c:v>9.7459546736940528</c:v>
                </c:pt>
                <c:pt idx="10">
                  <c:v>11.378690547472175</c:v>
                </c:pt>
                <c:pt idx="11">
                  <c:v>13.285883742428437</c:v>
                </c:pt>
                <c:pt idx="12">
                  <c:v>15.513815396600551</c:v>
                </c:pt>
                <c:pt idx="13">
                  <c:v>18.116593820726411</c:v>
                </c:pt>
                <c:pt idx="14">
                  <c:v>21.15748182865056</c:v>
                </c:pt>
                <c:pt idx="15">
                  <c:v>24.710449714832063</c:v>
                </c:pt>
                <c:pt idx="16">
                  <c:v>28.861992326044312</c:v>
                </c:pt>
                <c:pt idx="17">
                  <c:v>33.713255238692668</c:v>
                </c:pt>
                <c:pt idx="18">
                  <c:v>39.382522740372629</c:v>
                </c:pt>
                <c:pt idx="19">
                  <c:v>46.008129316747045</c:v>
                </c:pt>
                <c:pt idx="20">
                  <c:v>53.751866887941766</c:v>
                </c:pt>
                <c:pt idx="21">
                  <c:v>62.802972386545882</c:v>
                </c:pt>
                <c:pt idx="22">
                  <c:v>73.382794731387975</c:v>
                </c:pt>
                <c:pt idx="23">
                  <c:v>85.75025719011127</c:v>
                </c:pt>
                <c:pt idx="24">
                  <c:v>100.20825096401774</c:v>
                </c:pt>
                <c:pt idx="25">
                  <c:v>117.11111906849764</c:v>
                </c:pt>
                <c:pt idx="26">
                  <c:v>136.87341680492963</c:v>
                </c:pt>
                <c:pt idx="27">
                  <c:v>159.98016700878466</c:v>
                </c:pt>
                <c:pt idx="28">
                  <c:v>186.99886561482674</c:v>
                </c:pt>
                <c:pt idx="29">
                  <c:v>218.59353684249234</c:v>
                </c:pt>
                <c:pt idx="30">
                  <c:v>255.54118857285985</c:v>
                </c:pt>
                <c:pt idx="31">
                  <c:v>287.98065547327218</c:v>
                </c:pt>
                <c:pt idx="32">
                  <c:v>320.33837905864272</c:v>
                </c:pt>
                <c:pt idx="33">
                  <c:v>352.62377071435316</c:v>
                </c:pt>
                <c:pt idx="34">
                  <c:v>384.84437715367989</c:v>
                </c:pt>
                <c:pt idx="35">
                  <c:v>417.00637843031797</c:v>
                </c:pt>
                <c:pt idx="36">
                  <c:v>301.85725124126549</c:v>
                </c:pt>
                <c:pt idx="37">
                  <c:v>328.04252199714483</c:v>
                </c:pt>
                <c:pt idx="38">
                  <c:v>354.18165931083257</c:v>
                </c:pt>
                <c:pt idx="39">
                  <c:v>380.27854362778663</c:v>
                </c:pt>
                <c:pt idx="40">
                  <c:v>406.336479538981</c:v>
                </c:pt>
                <c:pt idx="41">
                  <c:v>432.35831344928664</c:v>
                </c:pt>
                <c:pt idx="42">
                  <c:v>362.77915322530544</c:v>
                </c:pt>
                <c:pt idx="43">
                  <c:v>389.26479174838067</c:v>
                </c:pt>
                <c:pt idx="44">
                  <c:v>415.71133013070335</c:v>
                </c:pt>
                <c:pt idx="45">
                  <c:v>442.12160297089622</c:v>
                </c:pt>
                <c:pt idx="46">
                  <c:v>468.49807884128541</c:v>
                </c:pt>
                <c:pt idx="47">
                  <c:v>494.8429259164688</c:v>
                </c:pt>
                <c:pt idx="48">
                  <c:v>521.15806289757211</c:v>
                </c:pt>
                <c:pt idx="49">
                  <c:v>422.57294598110116</c:v>
                </c:pt>
                <c:pt idx="50">
                  <c:v>447.38105641848318</c:v>
                </c:pt>
                <c:pt idx="51">
                  <c:v>472.15973159082063</c:v>
                </c:pt>
                <c:pt idx="52">
                  <c:v>496.91073188695265</c:v>
                </c:pt>
                <c:pt idx="53">
                  <c:v>521.63562818224045</c:v>
                </c:pt>
                <c:pt idx="54">
                  <c:v>546.335830436788</c:v>
                </c:pt>
                <c:pt idx="55">
                  <c:v>571.0126108547621</c:v>
                </c:pt>
                <c:pt idx="56">
                  <c:v>477.18559168482119</c:v>
                </c:pt>
                <c:pt idx="57">
                  <c:v>500.66860389728407</c:v>
                </c:pt>
                <c:pt idx="58">
                  <c:v>524.1283120147209</c:v>
                </c:pt>
                <c:pt idx="59">
                  <c:v>547.56590477948214</c:v>
                </c:pt>
                <c:pt idx="60">
                  <c:v>570.98246097062588</c:v>
                </c:pt>
                <c:pt idx="61">
                  <c:v>594.37896375893126</c:v>
                </c:pt>
                <c:pt idx="62">
                  <c:v>617.75631268555173</c:v>
                </c:pt>
                <c:pt idx="63">
                  <c:v>641.11533373446866</c:v>
                </c:pt>
                <c:pt idx="64">
                  <c:v>554.92538579248924</c:v>
                </c:pt>
                <c:pt idx="65">
                  <c:v>577.61966152160358</c:v>
                </c:pt>
                <c:pt idx="66">
                  <c:v>600.29533970808632</c:v>
                </c:pt>
                <c:pt idx="67">
                  <c:v>622.95322095327685</c:v>
                </c:pt>
                <c:pt idx="68">
                  <c:v>645.59404293438308</c:v>
                </c:pt>
                <c:pt idx="69">
                  <c:v>668.21848742751797</c:v>
                </c:pt>
                <c:pt idx="70">
                  <c:v>690.82718633097465</c:v>
                </c:pt>
                <c:pt idx="71">
                  <c:v>713.42072685975165</c:v>
                </c:pt>
                <c:pt idx="72">
                  <c:v>631.16812583573221</c:v>
                </c:pt>
                <c:pt idx="73">
                  <c:v>653.24421280565764</c:v>
                </c:pt>
                <c:pt idx="74">
                  <c:v>675.3049295425152</c:v>
                </c:pt>
                <c:pt idx="75">
                  <c:v>697.35084825524393</c:v>
                </c:pt>
                <c:pt idx="76">
                  <c:v>719.38250206584382</c:v>
                </c:pt>
                <c:pt idx="77">
                  <c:v>741.40038881858982</c:v>
                </c:pt>
                <c:pt idx="78">
                  <c:v>763.40497441369291</c:v>
                </c:pt>
                <c:pt idx="79">
                  <c:v>785.39669573704725</c:v>
                </c:pt>
                <c:pt idx="80">
                  <c:v>807.37596324515698</c:v>
                </c:pt>
                <c:pt idx="81">
                  <c:v>709.13882459911702</c:v>
                </c:pt>
                <c:pt idx="82">
                  <c:v>729.96317555896394</c:v>
                </c:pt>
                <c:pt idx="83">
                  <c:v>750.77542282677223</c:v>
                </c:pt>
                <c:pt idx="84">
                  <c:v>771.57594877489225</c:v>
                </c:pt>
                <c:pt idx="85">
                  <c:v>792.36511350333376</c:v>
                </c:pt>
                <c:pt idx="86">
                  <c:v>813.14325669910465</c:v>
                </c:pt>
                <c:pt idx="87">
                  <c:v>833.9106992958483</c:v>
                </c:pt>
                <c:pt idx="88">
                  <c:v>854.66774495976222</c:v>
                </c:pt>
                <c:pt idx="89">
                  <c:v>875.4146814238444</c:v>
                </c:pt>
                <c:pt idx="90">
                  <c:v>766.57568184411605</c:v>
                </c:pt>
                <c:pt idx="91">
                  <c:v>786.44303625759721</c:v>
                </c:pt>
                <c:pt idx="92">
                  <c:v>806.30024130253378</c:v>
                </c:pt>
                <c:pt idx="93">
                  <c:v>826.14758183312381</c:v>
                </c:pt>
                <c:pt idx="94">
                  <c:v>845.98532791786045</c:v>
                </c:pt>
                <c:pt idx="95">
                  <c:v>865.81373594268018</c:v>
                </c:pt>
                <c:pt idx="96">
                  <c:v>885.63304960792505</c:v>
                </c:pt>
                <c:pt idx="97">
                  <c:v>905.44350083153915</c:v>
                </c:pt>
                <c:pt idx="98">
                  <c:v>925.24531056921569</c:v>
                </c:pt>
                <c:pt idx="99">
                  <c:v>945.03868956077565</c:v>
                </c:pt>
                <c:pt idx="100">
                  <c:v>839.01816460713133</c:v>
                </c:pt>
                <c:pt idx="101">
                  <c:v>858.37941066310839</c:v>
                </c:pt>
                <c:pt idx="102">
                  <c:v>877.73190308693063</c:v>
                </c:pt>
                <c:pt idx="103">
                  <c:v>897.07586181987017</c:v>
                </c:pt>
                <c:pt idx="104">
                  <c:v>916.41149655682364</c:v>
                </c:pt>
                <c:pt idx="105">
                  <c:v>935.73900743411639</c:v>
                </c:pt>
                <c:pt idx="106">
                  <c:v>955.05858565760354</c:v>
                </c:pt>
                <c:pt idx="107">
                  <c:v>974.37041407737581</c:v>
                </c:pt>
                <c:pt idx="108">
                  <c:v>993.67466771459976</c:v>
                </c:pt>
                <c:pt idx="109">
                  <c:v>1012.971514245346</c:v>
                </c:pt>
                <c:pt idx="110">
                  <c:v>898.48783549856989</c:v>
                </c:pt>
                <c:pt idx="111">
                  <c:v>917.20975424343681</c:v>
                </c:pt>
                <c:pt idx="112">
                  <c:v>935.92406388700135</c:v>
                </c:pt>
                <c:pt idx="113">
                  <c:v>954.63093780956694</c:v>
                </c:pt>
                <c:pt idx="114">
                  <c:v>973.3305420514298</c:v>
                </c:pt>
                <c:pt idx="115">
                  <c:v>992.02303576149086</c:v>
                </c:pt>
                <c:pt idx="116">
                  <c:v>1010.7085716103497</c:v>
                </c:pt>
                <c:pt idx="117">
                  <c:v>1029.3872961713043</c:v>
                </c:pt>
                <c:pt idx="118">
                  <c:v>1048.0593502722984</c:v>
                </c:pt>
                <c:pt idx="119">
                  <c:v>1066.7248693215251</c:v>
                </c:pt>
                <c:pt idx="120">
                  <c:v>674.41858222026156</c:v>
                </c:pt>
                <c:pt idx="121">
                  <c:v>673.67242948113892</c:v>
                </c:pt>
                <c:pt idx="122">
                  <c:v>672.92625976010697</c:v>
                </c:pt>
                <c:pt idx="123">
                  <c:v>672.18007303566412</c:v>
                </c:pt>
                <c:pt idx="124">
                  <c:v>470.34988425072794</c:v>
                </c:pt>
                <c:pt idx="125">
                  <c:v>470.74848142732253</c:v>
                </c:pt>
                <c:pt idx="126">
                  <c:v>471.14707141491613</c:v>
                </c:pt>
                <c:pt idx="127">
                  <c:v>471.54565422045795</c:v>
                </c:pt>
                <c:pt idx="128">
                  <c:v>340.08785846318278</c:v>
                </c:pt>
                <c:pt idx="129">
                  <c:v>340.28602122419534</c:v>
                </c:pt>
                <c:pt idx="130">
                  <c:v>340.48418144622576</c:v>
                </c:pt>
                <c:pt idx="131">
                  <c:v>340.68233913096401</c:v>
                </c:pt>
                <c:pt idx="132">
                  <c:v>43.582452684375909</c:v>
                </c:pt>
                <c:pt idx="133">
                  <c:v>43.582452684375909</c:v>
                </c:pt>
                <c:pt idx="134">
                  <c:v>43.582452684375909</c:v>
                </c:pt>
                <c:pt idx="135">
                  <c:v>43.582452684375909</c:v>
                </c:pt>
                <c:pt idx="136">
                  <c:v>43.582452684375909</c:v>
                </c:pt>
                <c:pt idx="137">
                  <c:v>43.582452684375909</c:v>
                </c:pt>
                <c:pt idx="138">
                  <c:v>43.582452684375909</c:v>
                </c:pt>
                <c:pt idx="139">
                  <c:v>43.582452684375909</c:v>
                </c:pt>
                <c:pt idx="140">
                  <c:v>43.582452684375909</c:v>
                </c:pt>
                <c:pt idx="141">
                  <c:v>43.582452684375909</c:v>
                </c:pt>
                <c:pt idx="142">
                  <c:v>43.582452684375909</c:v>
                </c:pt>
                <c:pt idx="143">
                  <c:v>43.582452684375909</c:v>
                </c:pt>
                <c:pt idx="144">
                  <c:v>43.582452684375909</c:v>
                </c:pt>
                <c:pt idx="145">
                  <c:v>43.582452684375909</c:v>
                </c:pt>
                <c:pt idx="146">
                  <c:v>43.582452684375909</c:v>
                </c:pt>
                <c:pt idx="147">
                  <c:v>43.582452684375909</c:v>
                </c:pt>
                <c:pt idx="148">
                  <c:v>43.582452684375909</c:v>
                </c:pt>
                <c:pt idx="149">
                  <c:v>43.582452684375909</c:v>
                </c:pt>
                <c:pt idx="150">
                  <c:v>43.582452684375909</c:v>
                </c:pt>
                <c:pt idx="151">
                  <c:v>43.582452684375909</c:v>
                </c:pt>
                <c:pt idx="152">
                  <c:v>43.582452684375909</c:v>
                </c:pt>
                <c:pt idx="153">
                  <c:v>43.582452684375909</c:v>
                </c:pt>
                <c:pt idx="154">
                  <c:v>43.582452684375909</c:v>
                </c:pt>
                <c:pt idx="155">
                  <c:v>43.582452684375909</c:v>
                </c:pt>
                <c:pt idx="156">
                  <c:v>43.582452684375909</c:v>
                </c:pt>
                <c:pt idx="157">
                  <c:v>43.582452684375909</c:v>
                </c:pt>
                <c:pt idx="158">
                  <c:v>43.582452684375909</c:v>
                </c:pt>
                <c:pt idx="159">
                  <c:v>43.582452684375909</c:v>
                </c:pt>
                <c:pt idx="160">
                  <c:v>43.582452684375909</c:v>
                </c:pt>
                <c:pt idx="161">
                  <c:v>43.582452684375909</c:v>
                </c:pt>
                <c:pt idx="162">
                  <c:v>43.582452684375909</c:v>
                </c:pt>
                <c:pt idx="163">
                  <c:v>43.582452684375909</c:v>
                </c:pt>
                <c:pt idx="164">
                  <c:v>43.582452684375909</c:v>
                </c:pt>
                <c:pt idx="165">
                  <c:v>43.582452684375909</c:v>
                </c:pt>
                <c:pt idx="166">
                  <c:v>43.582452684375909</c:v>
                </c:pt>
                <c:pt idx="167">
                  <c:v>43.582452684375909</c:v>
                </c:pt>
                <c:pt idx="168">
                  <c:v>43.582452684375909</c:v>
                </c:pt>
                <c:pt idx="169">
                  <c:v>43.582452684375909</c:v>
                </c:pt>
                <c:pt idx="170">
                  <c:v>43.582452684375909</c:v>
                </c:pt>
                <c:pt idx="171">
                  <c:v>43.582452684375909</c:v>
                </c:pt>
                <c:pt idx="172">
                  <c:v>43.582452684375909</c:v>
                </c:pt>
                <c:pt idx="173">
                  <c:v>43.582452684375909</c:v>
                </c:pt>
                <c:pt idx="174">
                  <c:v>43.582452684375909</c:v>
                </c:pt>
                <c:pt idx="175">
                  <c:v>43.582452684375909</c:v>
                </c:pt>
                <c:pt idx="176">
                  <c:v>43.582452684375909</c:v>
                </c:pt>
                <c:pt idx="177">
                  <c:v>43.582452684375909</c:v>
                </c:pt>
                <c:pt idx="178">
                  <c:v>43.582452684375909</c:v>
                </c:pt>
                <c:pt idx="179">
                  <c:v>43.582452684375909</c:v>
                </c:pt>
                <c:pt idx="180">
                  <c:v>43.582452684375909</c:v>
                </c:pt>
                <c:pt idx="181">
                  <c:v>43.582452684375909</c:v>
                </c:pt>
                <c:pt idx="182">
                  <c:v>43.582452684375909</c:v>
                </c:pt>
                <c:pt idx="183">
                  <c:v>43.582452684375909</c:v>
                </c:pt>
                <c:pt idx="184">
                  <c:v>43.582452684375909</c:v>
                </c:pt>
                <c:pt idx="185">
                  <c:v>43.582452684375909</c:v>
                </c:pt>
                <c:pt idx="186">
                  <c:v>43.582452684375909</c:v>
                </c:pt>
                <c:pt idx="187">
                  <c:v>43.582452684375909</c:v>
                </c:pt>
                <c:pt idx="188">
                  <c:v>43.582452684375909</c:v>
                </c:pt>
                <c:pt idx="189">
                  <c:v>43.582452684375909</c:v>
                </c:pt>
                <c:pt idx="190">
                  <c:v>43.582452684375909</c:v>
                </c:pt>
                <c:pt idx="191">
                  <c:v>43.582452684375909</c:v>
                </c:pt>
                <c:pt idx="192">
                  <c:v>43.582452684375909</c:v>
                </c:pt>
                <c:pt idx="193">
                  <c:v>43.582452684375909</c:v>
                </c:pt>
                <c:pt idx="194">
                  <c:v>43.582452684375909</c:v>
                </c:pt>
                <c:pt idx="195">
                  <c:v>43.582452684375909</c:v>
                </c:pt>
                <c:pt idx="196">
                  <c:v>43.582452684375909</c:v>
                </c:pt>
                <c:pt idx="197">
                  <c:v>43.582452684375909</c:v>
                </c:pt>
                <c:pt idx="198">
                  <c:v>43.582452684375909</c:v>
                </c:pt>
                <c:pt idx="199">
                  <c:v>43.582452684375909</c:v>
                </c:pt>
                <c:pt idx="200">
                  <c:v>43.582452684375909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4.7281227377105433</c:v>
                </c:pt>
                <c:pt idx="2">
                  <c:v>9.6902676502173968</c:v>
                </c:pt>
                <c:pt idx="3">
                  <c:v>19.890217426399502</c:v>
                </c:pt>
                <c:pt idx="4">
                  <c:v>40.886013356832393</c:v>
                </c:pt>
                <c:pt idx="5">
                  <c:v>84.161881941878903</c:v>
                </c:pt>
                <c:pt idx="6">
                  <c:v>103.28436593678082</c:v>
                </c:pt>
                <c:pt idx="7">
                  <c:v>138.12565423826746</c:v>
                </c:pt>
                <c:pt idx="8">
                  <c:v>172.75415403607255</c:v>
                </c:pt>
                <c:pt idx="9">
                  <c:v>207.21879690654114</c:v>
                </c:pt>
                <c:pt idx="10">
                  <c:v>241.5507456503326</c:v>
                </c:pt>
                <c:pt idx="11">
                  <c:v>202.9184983227934</c:v>
                </c:pt>
                <c:pt idx="12">
                  <c:v>236.48641945410841</c:v>
                </c:pt>
                <c:pt idx="13">
                  <c:v>269.94556787272933</c:v>
                </c:pt>
                <c:pt idx="14">
                  <c:v>303.31132185729041</c:v>
                </c:pt>
                <c:pt idx="15">
                  <c:v>336.59539404232532</c:v>
                </c:pt>
                <c:pt idx="16">
                  <c:v>309.89688707897204</c:v>
                </c:pt>
                <c:pt idx="17">
                  <c:v>339.30126300186566</c:v>
                </c:pt>
                <c:pt idx="18">
                  <c:v>368.64957965965004</c:v>
                </c:pt>
                <c:pt idx="19">
                  <c:v>397.9469226687383</c:v>
                </c:pt>
                <c:pt idx="20">
                  <c:v>427.19756804132584</c:v>
                </c:pt>
                <c:pt idx="21">
                  <c:v>407.95878231757428</c:v>
                </c:pt>
                <c:pt idx="22">
                  <c:v>432.96552861089202</c:v>
                </c:pt>
                <c:pt idx="23">
                  <c:v>457.94126927057465</c:v>
                </c:pt>
                <c:pt idx="24">
                  <c:v>482.88793138454997</c:v>
                </c:pt>
                <c:pt idx="25">
                  <c:v>507.80722686130594</c:v>
                </c:pt>
                <c:pt idx="26">
                  <c:v>493.62565905582659</c:v>
                </c:pt>
                <c:pt idx="27">
                  <c:v>513.93718925042344</c:v>
                </c:pt>
                <c:pt idx="28">
                  <c:v>534.23177896582081</c:v>
                </c:pt>
                <c:pt idx="29">
                  <c:v>554.51016178271277</c:v>
                </c:pt>
                <c:pt idx="30">
                  <c:v>574.77301329675208</c:v>
                </c:pt>
                <c:pt idx="31">
                  <c:v>564.45232939981599</c:v>
                </c:pt>
                <c:pt idx="32">
                  <c:v>580.88714383067793</c:v>
                </c:pt>
                <c:pt idx="33">
                  <c:v>597.31226449625285</c:v>
                </c:pt>
                <c:pt idx="34">
                  <c:v>613.72799533010186</c:v>
                </c:pt>
                <c:pt idx="35">
                  <c:v>630.13462269202148</c:v>
                </c:pt>
                <c:pt idx="36">
                  <c:v>623.64935210528495</c:v>
                </c:pt>
                <c:pt idx="37">
                  <c:v>638.14393512535958</c:v>
                </c:pt>
                <c:pt idx="38">
                  <c:v>652.63171873234603</c:v>
                </c:pt>
                <c:pt idx="39">
                  <c:v>667.11287504220115</c:v>
                </c:pt>
                <c:pt idx="40">
                  <c:v>681.58756809397653</c:v>
                </c:pt>
                <c:pt idx="41">
                  <c:v>678.54079353970099</c:v>
                </c:pt>
                <c:pt idx="42">
                  <c:v>692.62979323978027</c:v>
                </c:pt>
                <c:pt idx="43">
                  <c:v>706.71292251165812</c:v>
                </c:pt>
                <c:pt idx="44">
                  <c:v>720.79031474471776</c:v>
                </c:pt>
                <c:pt idx="45">
                  <c:v>734.86209769680102</c:v>
                </c:pt>
                <c:pt idx="46">
                  <c:v>717.74703386064709</c:v>
                </c:pt>
                <c:pt idx="47">
                  <c:v>717.74703386064709</c:v>
                </c:pt>
                <c:pt idx="48">
                  <c:v>717.74703386064709</c:v>
                </c:pt>
                <c:pt idx="49">
                  <c:v>717.74703386064709</c:v>
                </c:pt>
                <c:pt idx="50">
                  <c:v>717.74703386064709</c:v>
                </c:pt>
                <c:pt idx="51">
                  <c:v>717.74703386064709</c:v>
                </c:pt>
                <c:pt idx="52">
                  <c:v>717.74703386064709</c:v>
                </c:pt>
                <c:pt idx="53">
                  <c:v>717.74703386064709</c:v>
                </c:pt>
                <c:pt idx="54">
                  <c:v>717.74703386064709</c:v>
                </c:pt>
                <c:pt idx="55">
                  <c:v>717.74703386064709</c:v>
                </c:pt>
                <c:pt idx="56">
                  <c:v>717.74703386064709</c:v>
                </c:pt>
                <c:pt idx="57">
                  <c:v>717.74703386064709</c:v>
                </c:pt>
                <c:pt idx="58">
                  <c:v>717.74703386064709</c:v>
                </c:pt>
                <c:pt idx="59">
                  <c:v>717.74703386064709</c:v>
                </c:pt>
                <c:pt idx="60">
                  <c:v>717.74703386064709</c:v>
                </c:pt>
                <c:pt idx="61">
                  <c:v>717.74703386064709</c:v>
                </c:pt>
                <c:pt idx="62">
                  <c:v>717.74703386064709</c:v>
                </c:pt>
                <c:pt idx="63">
                  <c:v>717.74703386064709</c:v>
                </c:pt>
                <c:pt idx="64">
                  <c:v>717.74703386064709</c:v>
                </c:pt>
                <c:pt idx="65">
                  <c:v>717.74703386064709</c:v>
                </c:pt>
                <c:pt idx="66">
                  <c:v>717.74703386064709</c:v>
                </c:pt>
                <c:pt idx="67">
                  <c:v>717.74703386064709</c:v>
                </c:pt>
                <c:pt idx="68">
                  <c:v>717.74703386064709</c:v>
                </c:pt>
                <c:pt idx="69">
                  <c:v>717.74703386064709</c:v>
                </c:pt>
                <c:pt idx="70">
                  <c:v>717.74703386064709</c:v>
                </c:pt>
                <c:pt idx="71">
                  <c:v>717.74703386064709</c:v>
                </c:pt>
                <c:pt idx="72">
                  <c:v>717.74703386064709</c:v>
                </c:pt>
                <c:pt idx="73">
                  <c:v>717.74703386064709</c:v>
                </c:pt>
                <c:pt idx="74">
                  <c:v>717.74703386064709</c:v>
                </c:pt>
                <c:pt idx="75">
                  <c:v>717.74703386064709</c:v>
                </c:pt>
                <c:pt idx="76">
                  <c:v>717.74703386064709</c:v>
                </c:pt>
                <c:pt idx="77">
                  <c:v>717.74703386064709</c:v>
                </c:pt>
                <c:pt idx="78">
                  <c:v>717.74703386064709</c:v>
                </c:pt>
                <c:pt idx="79">
                  <c:v>717.74703386064709</c:v>
                </c:pt>
                <c:pt idx="80">
                  <c:v>717.74703386064709</c:v>
                </c:pt>
                <c:pt idx="81">
                  <c:v>717.74703386064709</c:v>
                </c:pt>
                <c:pt idx="82">
                  <c:v>717.74703386064709</c:v>
                </c:pt>
                <c:pt idx="83">
                  <c:v>717.74703386064709</c:v>
                </c:pt>
                <c:pt idx="84">
                  <c:v>717.74703386064709</c:v>
                </c:pt>
                <c:pt idx="85">
                  <c:v>717.74703386064709</c:v>
                </c:pt>
                <c:pt idx="86">
                  <c:v>717.74703386064709</c:v>
                </c:pt>
                <c:pt idx="87">
                  <c:v>717.74703386064709</c:v>
                </c:pt>
                <c:pt idx="88">
                  <c:v>717.74703386064709</c:v>
                </c:pt>
                <c:pt idx="89">
                  <c:v>717.74703386064709</c:v>
                </c:pt>
                <c:pt idx="90">
                  <c:v>717.74703386064709</c:v>
                </c:pt>
                <c:pt idx="91">
                  <c:v>717.74703386064709</c:v>
                </c:pt>
                <c:pt idx="92">
                  <c:v>717.74703386064709</c:v>
                </c:pt>
                <c:pt idx="93">
                  <c:v>717.74703386064709</c:v>
                </c:pt>
                <c:pt idx="94">
                  <c:v>717.74703386064709</c:v>
                </c:pt>
                <c:pt idx="95">
                  <c:v>717.74703386064709</c:v>
                </c:pt>
                <c:pt idx="96">
                  <c:v>717.74703386064709</c:v>
                </c:pt>
                <c:pt idx="97">
                  <c:v>717.74703386064709</c:v>
                </c:pt>
                <c:pt idx="98">
                  <c:v>717.74703386064709</c:v>
                </c:pt>
                <c:pt idx="99">
                  <c:v>717.74703386064709</c:v>
                </c:pt>
                <c:pt idx="100">
                  <c:v>717.74703386064709</c:v>
                </c:pt>
                <c:pt idx="101">
                  <c:v>717.74703386064709</c:v>
                </c:pt>
                <c:pt idx="102">
                  <c:v>717.74703386064709</c:v>
                </c:pt>
                <c:pt idx="103">
                  <c:v>717.74703386064709</c:v>
                </c:pt>
                <c:pt idx="104">
                  <c:v>717.74703386064709</c:v>
                </c:pt>
                <c:pt idx="105">
                  <c:v>717.74703386064709</c:v>
                </c:pt>
                <c:pt idx="106">
                  <c:v>717.74703386064709</c:v>
                </c:pt>
                <c:pt idx="107">
                  <c:v>717.74703386064709</c:v>
                </c:pt>
                <c:pt idx="108">
                  <c:v>717.74703386064709</c:v>
                </c:pt>
                <c:pt idx="109">
                  <c:v>717.74703386064709</c:v>
                </c:pt>
                <c:pt idx="110">
                  <c:v>717.74703386064709</c:v>
                </c:pt>
                <c:pt idx="111">
                  <c:v>717.74703386064709</c:v>
                </c:pt>
                <c:pt idx="112">
                  <c:v>717.74703386064709</c:v>
                </c:pt>
                <c:pt idx="113">
                  <c:v>717.74703386064709</c:v>
                </c:pt>
                <c:pt idx="114">
                  <c:v>717.74703386064709</c:v>
                </c:pt>
                <c:pt idx="115">
                  <c:v>717.74703386064709</c:v>
                </c:pt>
                <c:pt idx="116">
                  <c:v>717.74703386064709</c:v>
                </c:pt>
                <c:pt idx="117">
                  <c:v>717.74703386064709</c:v>
                </c:pt>
                <c:pt idx="118">
                  <c:v>717.74703386064709</c:v>
                </c:pt>
                <c:pt idx="119">
                  <c:v>717.74703386064709</c:v>
                </c:pt>
                <c:pt idx="120">
                  <c:v>717.74703386064709</c:v>
                </c:pt>
                <c:pt idx="121">
                  <c:v>717.74703386064709</c:v>
                </c:pt>
                <c:pt idx="122">
                  <c:v>717.74703386064709</c:v>
                </c:pt>
                <c:pt idx="123">
                  <c:v>717.74703386064709</c:v>
                </c:pt>
                <c:pt idx="124">
                  <c:v>717.74703386064709</c:v>
                </c:pt>
                <c:pt idx="125">
                  <c:v>717.74703386064709</c:v>
                </c:pt>
                <c:pt idx="126">
                  <c:v>717.74703386064709</c:v>
                </c:pt>
                <c:pt idx="127">
                  <c:v>717.74703386064709</c:v>
                </c:pt>
                <c:pt idx="128">
                  <c:v>717.74703386064709</c:v>
                </c:pt>
                <c:pt idx="129">
                  <c:v>717.74703386064709</c:v>
                </c:pt>
                <c:pt idx="130">
                  <c:v>717.74703386064709</c:v>
                </c:pt>
                <c:pt idx="131">
                  <c:v>717.74703386064709</c:v>
                </c:pt>
                <c:pt idx="132">
                  <c:v>717.74703386064709</c:v>
                </c:pt>
                <c:pt idx="133">
                  <c:v>717.74703386064709</c:v>
                </c:pt>
                <c:pt idx="134">
                  <c:v>717.74703386064709</c:v>
                </c:pt>
                <c:pt idx="135">
                  <c:v>717.74703386064709</c:v>
                </c:pt>
                <c:pt idx="136">
                  <c:v>717.74703386064709</c:v>
                </c:pt>
                <c:pt idx="137">
                  <c:v>717.74703386064709</c:v>
                </c:pt>
                <c:pt idx="138">
                  <c:v>717.74703386064709</c:v>
                </c:pt>
                <c:pt idx="139">
                  <c:v>717.74703386064709</c:v>
                </c:pt>
                <c:pt idx="140">
                  <c:v>717.74703386064709</c:v>
                </c:pt>
                <c:pt idx="141">
                  <c:v>717.74703386064709</c:v>
                </c:pt>
                <c:pt idx="142">
                  <c:v>717.74703386064709</c:v>
                </c:pt>
                <c:pt idx="143">
                  <c:v>717.74703386064709</c:v>
                </c:pt>
                <c:pt idx="144">
                  <c:v>717.74703386064709</c:v>
                </c:pt>
                <c:pt idx="145">
                  <c:v>717.74703386064709</c:v>
                </c:pt>
                <c:pt idx="146">
                  <c:v>717.74703386064709</c:v>
                </c:pt>
                <c:pt idx="147">
                  <c:v>717.74703386064709</c:v>
                </c:pt>
                <c:pt idx="148">
                  <c:v>717.74703386064709</c:v>
                </c:pt>
                <c:pt idx="149">
                  <c:v>717.74703386064709</c:v>
                </c:pt>
                <c:pt idx="150">
                  <c:v>717.74703386064709</c:v>
                </c:pt>
                <c:pt idx="151">
                  <c:v>717.74703386064709</c:v>
                </c:pt>
                <c:pt idx="152">
                  <c:v>717.74703386064709</c:v>
                </c:pt>
                <c:pt idx="153">
                  <c:v>717.74703386064709</c:v>
                </c:pt>
                <c:pt idx="154">
                  <c:v>717.74703386064709</c:v>
                </c:pt>
                <c:pt idx="155">
                  <c:v>717.74703386064709</c:v>
                </c:pt>
                <c:pt idx="156">
                  <c:v>717.74703386064709</c:v>
                </c:pt>
                <c:pt idx="157">
                  <c:v>717.74703386064709</c:v>
                </c:pt>
                <c:pt idx="158">
                  <c:v>717.74703386064709</c:v>
                </c:pt>
                <c:pt idx="159">
                  <c:v>717.74703386064709</c:v>
                </c:pt>
                <c:pt idx="160">
                  <c:v>717.74703386064709</c:v>
                </c:pt>
                <c:pt idx="161">
                  <c:v>717.74703386064709</c:v>
                </c:pt>
                <c:pt idx="162">
                  <c:v>717.74703386064709</c:v>
                </c:pt>
                <c:pt idx="163">
                  <c:v>717.74703386064709</c:v>
                </c:pt>
                <c:pt idx="164">
                  <c:v>717.74703386064709</c:v>
                </c:pt>
                <c:pt idx="165">
                  <c:v>717.74703386064709</c:v>
                </c:pt>
                <c:pt idx="166">
                  <c:v>717.74703386064709</c:v>
                </c:pt>
                <c:pt idx="167">
                  <c:v>717.74703386064709</c:v>
                </c:pt>
                <c:pt idx="168">
                  <c:v>717.74703386064709</c:v>
                </c:pt>
                <c:pt idx="169">
                  <c:v>717.74703386064709</c:v>
                </c:pt>
                <c:pt idx="170">
                  <c:v>717.74703386064709</c:v>
                </c:pt>
                <c:pt idx="171">
                  <c:v>717.74703386064709</c:v>
                </c:pt>
                <c:pt idx="172">
                  <c:v>717.74703386064709</c:v>
                </c:pt>
                <c:pt idx="173">
                  <c:v>717.74703386064709</c:v>
                </c:pt>
                <c:pt idx="174">
                  <c:v>717.74703386064709</c:v>
                </c:pt>
                <c:pt idx="175">
                  <c:v>717.74703386064709</c:v>
                </c:pt>
                <c:pt idx="176">
                  <c:v>717.74703386064709</c:v>
                </c:pt>
                <c:pt idx="177">
                  <c:v>717.74703386064709</c:v>
                </c:pt>
                <c:pt idx="178">
                  <c:v>717.74703386064709</c:v>
                </c:pt>
                <c:pt idx="179">
                  <c:v>717.74703386064709</c:v>
                </c:pt>
                <c:pt idx="180">
                  <c:v>717.74703386064709</c:v>
                </c:pt>
                <c:pt idx="181">
                  <c:v>717.74703386064709</c:v>
                </c:pt>
                <c:pt idx="182">
                  <c:v>717.74703386064709</c:v>
                </c:pt>
                <c:pt idx="183">
                  <c:v>717.74703386064709</c:v>
                </c:pt>
                <c:pt idx="184">
                  <c:v>717.74703386064709</c:v>
                </c:pt>
                <c:pt idx="185">
                  <c:v>717.74703386064709</c:v>
                </c:pt>
                <c:pt idx="186">
                  <c:v>717.74703386064709</c:v>
                </c:pt>
                <c:pt idx="187">
                  <c:v>717.74703386064709</c:v>
                </c:pt>
                <c:pt idx="188">
                  <c:v>717.74703386064709</c:v>
                </c:pt>
                <c:pt idx="189">
                  <c:v>717.74703386064709</c:v>
                </c:pt>
                <c:pt idx="190">
                  <c:v>717.74703386064709</c:v>
                </c:pt>
                <c:pt idx="191">
                  <c:v>717.74703386064709</c:v>
                </c:pt>
                <c:pt idx="192">
                  <c:v>717.74703386064709</c:v>
                </c:pt>
                <c:pt idx="193">
                  <c:v>717.74703386064709</c:v>
                </c:pt>
                <c:pt idx="194">
                  <c:v>717.74703386064709</c:v>
                </c:pt>
                <c:pt idx="195">
                  <c:v>717.74703386064709</c:v>
                </c:pt>
                <c:pt idx="196">
                  <c:v>717.74703386064709</c:v>
                </c:pt>
                <c:pt idx="197">
                  <c:v>717.74703386064709</c:v>
                </c:pt>
                <c:pt idx="198">
                  <c:v>717.74703386064709</c:v>
                </c:pt>
                <c:pt idx="199">
                  <c:v>717.74703386064709</c:v>
                </c:pt>
                <c:pt idx="200">
                  <c:v>717.74703386064709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2.5056460090303925</c:v>
                </c:pt>
                <c:pt idx="2">
                  <c:v>3.327732738846354</c:v>
                </c:pt>
                <c:pt idx="3">
                  <c:v>4.4206485604712045</c:v>
                </c:pt>
                <c:pt idx="4">
                  <c:v>5.8739591407388465</c:v>
                </c:pt>
                <c:pt idx="5">
                  <c:v>7.8069564008888577</c:v>
                </c:pt>
                <c:pt idx="6">
                  <c:v>10.378557094398952</c:v>
                </c:pt>
                <c:pt idx="7">
                  <c:v>13.800507525415135</c:v>
                </c:pt>
                <c:pt idx="8">
                  <c:v>18.355001719973249</c:v>
                </c:pt>
                <c:pt idx="9">
                  <c:v>24.418192160645134</c:v>
                </c:pt>
                <c:pt idx="10">
                  <c:v>32.491569113944941</c:v>
                </c:pt>
                <c:pt idx="11">
                  <c:v>45.045722811468245</c:v>
                </c:pt>
                <c:pt idx="12">
                  <c:v>68.918116010042766</c:v>
                </c:pt>
                <c:pt idx="13">
                  <c:v>92.57439481805693</c:v>
                </c:pt>
                <c:pt idx="14">
                  <c:v>116.07848211116128</c:v>
                </c:pt>
                <c:pt idx="15">
                  <c:v>139.46576938145776</c:v>
                </c:pt>
                <c:pt idx="16">
                  <c:v>97.737484153486875</c:v>
                </c:pt>
                <c:pt idx="17">
                  <c:v>123.45843862619604</c:v>
                </c:pt>
                <c:pt idx="18">
                  <c:v>149.0486227432686</c:v>
                </c:pt>
                <c:pt idx="19">
                  <c:v>174.53373816678013</c:v>
                </c:pt>
                <c:pt idx="20">
                  <c:v>199.93131520555619</c:v>
                </c:pt>
                <c:pt idx="21">
                  <c:v>159.89147845501216</c:v>
                </c:pt>
                <c:pt idx="22">
                  <c:v>186.6076360513151</c:v>
                </c:pt>
                <c:pt idx="23">
                  <c:v>213.23441535885948</c:v>
                </c:pt>
                <c:pt idx="24">
                  <c:v>239.78455379251184</c:v>
                </c:pt>
                <c:pt idx="25">
                  <c:v>266.26773098057953</c:v>
                </c:pt>
                <c:pt idx="26">
                  <c:v>225.88624492093732</c:v>
                </c:pt>
                <c:pt idx="27">
                  <c:v>251.77283729785236</c:v>
                </c:pt>
                <c:pt idx="28">
                  <c:v>277.59910531675155</c:v>
                </c:pt>
                <c:pt idx="29">
                  <c:v>303.37144778612094</c:v>
                </c:pt>
                <c:pt idx="30">
                  <c:v>329.09508705409212</c:v>
                </c:pt>
                <c:pt idx="31">
                  <c:v>287.03396888617937</c:v>
                </c:pt>
                <c:pt idx="32">
                  <c:v>310.90515078463847</c:v>
                </c:pt>
                <c:pt idx="33">
                  <c:v>334.73566468440248</c:v>
                </c:pt>
                <c:pt idx="34">
                  <c:v>358.52881092769786</c:v>
                </c:pt>
                <c:pt idx="35">
                  <c:v>382.28741618096228</c:v>
                </c:pt>
                <c:pt idx="36">
                  <c:v>337.24191352703082</c:v>
                </c:pt>
                <c:pt idx="37">
                  <c:v>357.90312952366207</c:v>
                </c:pt>
                <c:pt idx="38">
                  <c:v>378.53824995849158</c:v>
                </c:pt>
                <c:pt idx="39">
                  <c:v>399.14889663922986</c:v>
                </c:pt>
                <c:pt idx="40">
                  <c:v>419.73651029301618</c:v>
                </c:pt>
                <c:pt idx="41">
                  <c:v>375.10080417289322</c:v>
                </c:pt>
                <c:pt idx="42">
                  <c:v>392.90574133229569</c:v>
                </c:pt>
                <c:pt idx="43">
                  <c:v>410.69318870493333</c:v>
                </c:pt>
                <c:pt idx="44">
                  <c:v>428.46401008226007</c:v>
                </c:pt>
                <c:pt idx="45">
                  <c:v>446.21899178570357</c:v>
                </c:pt>
                <c:pt idx="46">
                  <c:v>420.98353332932442</c:v>
                </c:pt>
                <c:pt idx="47">
                  <c:v>436.25318896943855</c:v>
                </c:pt>
                <c:pt idx="48">
                  <c:v>451.51137887574367</c:v>
                </c:pt>
                <c:pt idx="49">
                  <c:v>466.75854497480481</c:v>
                </c:pt>
                <c:pt idx="50">
                  <c:v>481.99509797473166</c:v>
                </c:pt>
                <c:pt idx="51">
                  <c:v>462.4033121825118</c:v>
                </c:pt>
                <c:pt idx="52">
                  <c:v>475.46642110106609</c:v>
                </c:pt>
                <c:pt idx="53">
                  <c:v>488.5218960991653</c:v>
                </c:pt>
                <c:pt idx="54">
                  <c:v>501.5699699024297</c:v>
                </c:pt>
                <c:pt idx="55">
                  <c:v>514.61086214265526</c:v>
                </c:pt>
                <c:pt idx="56">
                  <c:v>498.15332008482136</c:v>
                </c:pt>
                <c:pt idx="57">
                  <c:v>509.64373653602433</c:v>
                </c:pt>
                <c:pt idx="58">
                  <c:v>521.12868049361134</c:v>
                </c:pt>
                <c:pt idx="59">
                  <c:v>532.60828955263503</c:v>
                </c:pt>
                <c:pt idx="60">
                  <c:v>544.08269489370571</c:v>
                </c:pt>
                <c:pt idx="61">
                  <c:v>527.02427283891677</c:v>
                </c:pt>
                <c:pt idx="62">
                  <c:v>536.330282305266</c:v>
                </c:pt>
                <c:pt idx="63">
                  <c:v>545.63289799541383</c:v>
                </c:pt>
                <c:pt idx="64">
                  <c:v>554.9321859329965</c:v>
                </c:pt>
                <c:pt idx="65">
                  <c:v>564.22820974827573</c:v>
                </c:pt>
                <c:pt idx="66">
                  <c:v>547.4930197333249</c:v>
                </c:pt>
                <c:pt idx="67">
                  <c:v>555.55202171385451</c:v>
                </c:pt>
                <c:pt idx="68">
                  <c:v>563.60857513569988</c:v>
                </c:pt>
                <c:pt idx="69">
                  <c:v>571.66271994120405</c:v>
                </c:pt>
                <c:pt idx="70">
                  <c:v>579.71449485526693</c:v>
                </c:pt>
                <c:pt idx="71">
                  <c:v>563.9183942223159</c:v>
                </c:pt>
                <c:pt idx="72">
                  <c:v>571.35298920709954</c:v>
                </c:pt>
                <c:pt idx="73">
                  <c:v>578.78556363786606</c:v>
                </c:pt>
                <c:pt idx="74">
                  <c:v>586.21614712582311</c:v>
                </c:pt>
                <c:pt idx="75">
                  <c:v>593.64476847015783</c:v>
                </c:pt>
                <c:pt idx="76">
                  <c:v>578.16625888120927</c:v>
                </c:pt>
                <c:pt idx="77">
                  <c:v>584.35868631619962</c:v>
                </c:pt>
                <c:pt idx="78">
                  <c:v>590.54974621713279</c:v>
                </c:pt>
                <c:pt idx="79">
                  <c:v>596.73945494670363</c:v>
                </c:pt>
                <c:pt idx="80">
                  <c:v>602.92782850038679</c:v>
                </c:pt>
                <c:pt idx="81">
                  <c:v>582.81070831118348</c:v>
                </c:pt>
                <c:pt idx="82">
                  <c:v>582.81070831118348</c:v>
                </c:pt>
                <c:pt idx="83">
                  <c:v>582.81070831118348</c:v>
                </c:pt>
                <c:pt idx="84">
                  <c:v>582.81070831118348</c:v>
                </c:pt>
                <c:pt idx="85">
                  <c:v>582.81070831118348</c:v>
                </c:pt>
                <c:pt idx="86">
                  <c:v>582.81070831118348</c:v>
                </c:pt>
                <c:pt idx="87">
                  <c:v>582.81070831118348</c:v>
                </c:pt>
                <c:pt idx="88">
                  <c:v>582.81070831118348</c:v>
                </c:pt>
                <c:pt idx="89">
                  <c:v>582.81070831118348</c:v>
                </c:pt>
                <c:pt idx="90">
                  <c:v>582.81070831118348</c:v>
                </c:pt>
                <c:pt idx="91">
                  <c:v>582.81070831118348</c:v>
                </c:pt>
                <c:pt idx="92">
                  <c:v>582.81070831118348</c:v>
                </c:pt>
                <c:pt idx="93">
                  <c:v>582.81070831118348</c:v>
                </c:pt>
                <c:pt idx="94">
                  <c:v>582.81070831118348</c:v>
                </c:pt>
                <c:pt idx="95">
                  <c:v>582.81070831118348</c:v>
                </c:pt>
                <c:pt idx="96">
                  <c:v>582.81070831118348</c:v>
                </c:pt>
                <c:pt idx="97">
                  <c:v>582.81070831118348</c:v>
                </c:pt>
                <c:pt idx="98">
                  <c:v>582.81070831118348</c:v>
                </c:pt>
                <c:pt idx="99">
                  <c:v>582.81070831118348</c:v>
                </c:pt>
                <c:pt idx="100">
                  <c:v>582.81070831118348</c:v>
                </c:pt>
                <c:pt idx="101">
                  <c:v>582.81070831118348</c:v>
                </c:pt>
                <c:pt idx="102">
                  <c:v>582.81070831118348</c:v>
                </c:pt>
                <c:pt idx="103">
                  <c:v>582.81070831118348</c:v>
                </c:pt>
                <c:pt idx="104">
                  <c:v>582.81070831118348</c:v>
                </c:pt>
                <c:pt idx="105">
                  <c:v>582.81070831118348</c:v>
                </c:pt>
                <c:pt idx="106">
                  <c:v>582.81070831118348</c:v>
                </c:pt>
                <c:pt idx="107">
                  <c:v>582.81070831118348</c:v>
                </c:pt>
                <c:pt idx="108">
                  <c:v>582.81070831118348</c:v>
                </c:pt>
                <c:pt idx="109">
                  <c:v>582.81070831118348</c:v>
                </c:pt>
                <c:pt idx="110">
                  <c:v>582.81070831118348</c:v>
                </c:pt>
                <c:pt idx="111">
                  <c:v>582.81070831118348</c:v>
                </c:pt>
                <c:pt idx="112">
                  <c:v>582.81070831118348</c:v>
                </c:pt>
                <c:pt idx="113">
                  <c:v>582.81070831118348</c:v>
                </c:pt>
                <c:pt idx="114">
                  <c:v>582.81070831118348</c:v>
                </c:pt>
                <c:pt idx="115">
                  <c:v>582.81070831118348</c:v>
                </c:pt>
                <c:pt idx="116">
                  <c:v>582.81070831118348</c:v>
                </c:pt>
                <c:pt idx="117">
                  <c:v>582.81070831118348</c:v>
                </c:pt>
                <c:pt idx="118">
                  <c:v>582.81070831118348</c:v>
                </c:pt>
                <c:pt idx="119">
                  <c:v>582.81070831118348</c:v>
                </c:pt>
                <c:pt idx="120">
                  <c:v>582.81070831118348</c:v>
                </c:pt>
                <c:pt idx="121">
                  <c:v>582.81070831118348</c:v>
                </c:pt>
                <c:pt idx="122">
                  <c:v>582.81070831118348</c:v>
                </c:pt>
                <c:pt idx="123">
                  <c:v>582.81070831118348</c:v>
                </c:pt>
                <c:pt idx="124">
                  <c:v>582.81070831118348</c:v>
                </c:pt>
                <c:pt idx="125">
                  <c:v>582.81070831118348</c:v>
                </c:pt>
                <c:pt idx="126">
                  <c:v>582.81070831118348</c:v>
                </c:pt>
                <c:pt idx="127">
                  <c:v>582.81070831118348</c:v>
                </c:pt>
                <c:pt idx="128">
                  <c:v>582.81070831118348</c:v>
                </c:pt>
                <c:pt idx="129">
                  <c:v>582.81070831118348</c:v>
                </c:pt>
                <c:pt idx="130">
                  <c:v>582.81070831118348</c:v>
                </c:pt>
                <c:pt idx="131">
                  <c:v>582.81070831118348</c:v>
                </c:pt>
                <c:pt idx="132">
                  <c:v>582.81070831118348</c:v>
                </c:pt>
                <c:pt idx="133">
                  <c:v>582.81070831118348</c:v>
                </c:pt>
                <c:pt idx="134">
                  <c:v>582.81070831118348</c:v>
                </c:pt>
                <c:pt idx="135">
                  <c:v>582.81070831118348</c:v>
                </c:pt>
                <c:pt idx="136">
                  <c:v>582.81070831118348</c:v>
                </c:pt>
                <c:pt idx="137">
                  <c:v>582.81070831118348</c:v>
                </c:pt>
                <c:pt idx="138">
                  <c:v>582.81070831118348</c:v>
                </c:pt>
                <c:pt idx="139">
                  <c:v>582.81070831118348</c:v>
                </c:pt>
                <c:pt idx="140">
                  <c:v>582.81070831118348</c:v>
                </c:pt>
                <c:pt idx="141">
                  <c:v>582.81070831118348</c:v>
                </c:pt>
                <c:pt idx="142">
                  <c:v>582.81070831118348</c:v>
                </c:pt>
                <c:pt idx="143">
                  <c:v>582.81070831118348</c:v>
                </c:pt>
                <c:pt idx="144">
                  <c:v>582.81070831118348</c:v>
                </c:pt>
                <c:pt idx="145">
                  <c:v>582.81070831118348</c:v>
                </c:pt>
                <c:pt idx="146">
                  <c:v>582.81070831118348</c:v>
                </c:pt>
                <c:pt idx="147">
                  <c:v>582.81070831118348</c:v>
                </c:pt>
                <c:pt idx="148">
                  <c:v>582.81070831118348</c:v>
                </c:pt>
                <c:pt idx="149">
                  <c:v>582.81070831118348</c:v>
                </c:pt>
                <c:pt idx="150">
                  <c:v>582.81070831118348</c:v>
                </c:pt>
                <c:pt idx="151">
                  <c:v>582.81070831118348</c:v>
                </c:pt>
                <c:pt idx="152">
                  <c:v>582.81070831118348</c:v>
                </c:pt>
                <c:pt idx="153">
                  <c:v>582.81070831118348</c:v>
                </c:pt>
                <c:pt idx="154">
                  <c:v>582.81070831118348</c:v>
                </c:pt>
                <c:pt idx="155">
                  <c:v>582.81070831118348</c:v>
                </c:pt>
                <c:pt idx="156">
                  <c:v>582.81070831118348</c:v>
                </c:pt>
                <c:pt idx="157">
                  <c:v>582.81070831118348</c:v>
                </c:pt>
                <c:pt idx="158">
                  <c:v>582.81070831118348</c:v>
                </c:pt>
                <c:pt idx="159">
                  <c:v>582.81070831118348</c:v>
                </c:pt>
                <c:pt idx="160">
                  <c:v>582.81070831118348</c:v>
                </c:pt>
                <c:pt idx="161">
                  <c:v>582.81070831118348</c:v>
                </c:pt>
                <c:pt idx="162">
                  <c:v>582.81070831118348</c:v>
                </c:pt>
                <c:pt idx="163">
                  <c:v>582.81070831118348</c:v>
                </c:pt>
                <c:pt idx="164">
                  <c:v>582.81070831118348</c:v>
                </c:pt>
                <c:pt idx="165">
                  <c:v>582.81070831118348</c:v>
                </c:pt>
                <c:pt idx="166">
                  <c:v>582.81070831118348</c:v>
                </c:pt>
                <c:pt idx="167">
                  <c:v>582.81070831118348</c:v>
                </c:pt>
                <c:pt idx="168">
                  <c:v>582.81070831118348</c:v>
                </c:pt>
                <c:pt idx="169">
                  <c:v>582.81070831118348</c:v>
                </c:pt>
                <c:pt idx="170">
                  <c:v>582.81070831118348</c:v>
                </c:pt>
                <c:pt idx="171">
                  <c:v>582.81070831118348</c:v>
                </c:pt>
                <c:pt idx="172">
                  <c:v>582.81070831118348</c:v>
                </c:pt>
                <c:pt idx="173">
                  <c:v>582.81070831118348</c:v>
                </c:pt>
                <c:pt idx="174">
                  <c:v>582.81070831118348</c:v>
                </c:pt>
                <c:pt idx="175">
                  <c:v>582.81070831118348</c:v>
                </c:pt>
                <c:pt idx="176">
                  <c:v>582.81070831118348</c:v>
                </c:pt>
                <c:pt idx="177">
                  <c:v>582.81070831118348</c:v>
                </c:pt>
                <c:pt idx="178">
                  <c:v>582.81070831118348</c:v>
                </c:pt>
                <c:pt idx="179">
                  <c:v>582.81070831118348</c:v>
                </c:pt>
                <c:pt idx="180">
                  <c:v>582.81070831118348</c:v>
                </c:pt>
                <c:pt idx="181">
                  <c:v>582.81070831118348</c:v>
                </c:pt>
                <c:pt idx="182">
                  <c:v>582.81070831118348</c:v>
                </c:pt>
                <c:pt idx="183">
                  <c:v>582.81070831118348</c:v>
                </c:pt>
                <c:pt idx="184">
                  <c:v>582.81070831118348</c:v>
                </c:pt>
                <c:pt idx="185">
                  <c:v>582.81070831118348</c:v>
                </c:pt>
                <c:pt idx="186">
                  <c:v>582.81070831118348</c:v>
                </c:pt>
                <c:pt idx="187">
                  <c:v>582.81070831118348</c:v>
                </c:pt>
                <c:pt idx="188">
                  <c:v>582.81070831118348</c:v>
                </c:pt>
                <c:pt idx="189">
                  <c:v>582.81070831118348</c:v>
                </c:pt>
                <c:pt idx="190">
                  <c:v>582.81070831118348</c:v>
                </c:pt>
                <c:pt idx="191">
                  <c:v>582.81070831118348</c:v>
                </c:pt>
                <c:pt idx="192">
                  <c:v>582.81070831118348</c:v>
                </c:pt>
                <c:pt idx="193">
                  <c:v>582.81070831118348</c:v>
                </c:pt>
                <c:pt idx="194">
                  <c:v>582.81070831118348</c:v>
                </c:pt>
                <c:pt idx="195">
                  <c:v>582.81070831118348</c:v>
                </c:pt>
                <c:pt idx="196">
                  <c:v>582.81070831118348</c:v>
                </c:pt>
                <c:pt idx="197">
                  <c:v>582.81070831118348</c:v>
                </c:pt>
                <c:pt idx="198">
                  <c:v>582.81070831118348</c:v>
                </c:pt>
                <c:pt idx="199">
                  <c:v>582.81070831118348</c:v>
                </c:pt>
                <c:pt idx="200">
                  <c:v>582.81070831118348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47" zoomScaleNormal="100" workbookViewId="0">
      <selection activeCell="B183" sqref="B183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1.96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12</v>
      </c>
      <c r="C9" s="264">
        <v>0.31607099999999999</v>
      </c>
      <c r="D9" s="33">
        <f t="shared" ref="D9:D18" si="0">C9*$C$5</f>
        <v>0.61949915999999994</v>
      </c>
      <c r="E9" s="265">
        <v>131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14</v>
      </c>
      <c r="C10" s="264">
        <v>0.21071400000000001</v>
      </c>
      <c r="D10" s="33">
        <f t="shared" si="0"/>
        <v>0.41299944</v>
      </c>
      <c r="E10" s="265">
        <v>131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30</v>
      </c>
      <c r="C11" s="264">
        <v>0.10535700000000001</v>
      </c>
      <c r="D11" s="33">
        <f t="shared" si="0"/>
        <v>0.20649972</v>
      </c>
      <c r="E11" s="265">
        <v>80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324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6</v>
      </c>
      <c r="C12" s="264">
        <v>0.10535700000000001</v>
      </c>
      <c r="D12" s="33">
        <f t="shared" si="0"/>
        <v>0.20649972</v>
      </c>
      <c r="E12" s="265">
        <v>131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324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44</v>
      </c>
      <c r="C13" s="32">
        <v>0.10535700000000001</v>
      </c>
      <c r="D13" s="33">
        <f t="shared" si="0"/>
        <v>0.20649972</v>
      </c>
      <c r="E13" s="34">
        <v>45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324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8</v>
      </c>
      <c r="C14" s="32">
        <v>0.157143</v>
      </c>
      <c r="D14" s="33">
        <f t="shared" si="0"/>
        <v>0.30800028000000002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G14" s="23" t="s">
        <v>324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0.99999900000000019</v>
      </c>
      <c r="D19" s="38">
        <f>SUM(D9:D18)</f>
        <v>1.9599980399999999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pubescent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30</v>
      </c>
      <c r="B36" s="259">
        <v>121.88461538461537</v>
      </c>
      <c r="C36" s="259"/>
      <c r="D36" s="259"/>
      <c r="E36" s="260"/>
      <c r="F36" s="260"/>
      <c r="G36" s="260"/>
      <c r="H36" s="260"/>
      <c r="I36" s="49">
        <f>IFERROR(B36/A36,"")</f>
        <v>4.0628205128205126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35</v>
      </c>
      <c r="B37" s="259">
        <v>201.29</v>
      </c>
      <c r="C37" s="259">
        <v>1</v>
      </c>
      <c r="D37" s="259">
        <v>69.58</v>
      </c>
      <c r="E37" s="260">
        <v>1</v>
      </c>
      <c r="F37" s="260"/>
      <c r="G37" s="260"/>
      <c r="H37" s="260"/>
      <c r="I37" s="53">
        <f t="shared" ref="I37:I55" si="1">IF(A37&lt;&gt;0,(B37-(B36-D36))/(A37-A36),"")</f>
        <v>15.881076923076924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41</v>
      </c>
      <c r="B38" s="259">
        <v>208.88</v>
      </c>
      <c r="C38" s="259">
        <v>2</v>
      </c>
      <c r="D38" s="259">
        <v>47.41</v>
      </c>
      <c r="E38" s="260">
        <v>1</v>
      </c>
      <c r="F38" s="260"/>
      <c r="G38" s="260"/>
      <c r="H38" s="260"/>
      <c r="I38" s="53">
        <f t="shared" si="1"/>
        <v>12.86166666666667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48</v>
      </c>
      <c r="B39" s="259">
        <v>252.89</v>
      </c>
      <c r="C39" s="259">
        <v>3</v>
      </c>
      <c r="D39" s="259">
        <v>61.12</v>
      </c>
      <c r="E39" s="260">
        <v>1</v>
      </c>
      <c r="F39" s="260"/>
      <c r="G39" s="260"/>
      <c r="H39" s="260"/>
      <c r="I39" s="49">
        <f t="shared" si="1"/>
        <v>13.059999999999999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55</v>
      </c>
      <c r="B40" s="259">
        <v>277.67</v>
      </c>
      <c r="C40" s="259">
        <v>4</v>
      </c>
      <c r="D40" s="259">
        <v>58.24</v>
      </c>
      <c r="E40" s="260">
        <v>1</v>
      </c>
      <c r="F40" s="260"/>
      <c r="G40" s="260"/>
      <c r="H40" s="260"/>
      <c r="I40" s="49">
        <f t="shared" si="1"/>
        <v>12.271428571428576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63</v>
      </c>
      <c r="B41" s="259">
        <v>312.58999999999997</v>
      </c>
      <c r="C41" s="259">
        <v>5</v>
      </c>
      <c r="D41" s="259">
        <v>54.21</v>
      </c>
      <c r="E41" s="260">
        <v>1</v>
      </c>
      <c r="F41" s="260"/>
      <c r="G41" s="260"/>
      <c r="H41" s="260"/>
      <c r="I41" s="53">
        <f t="shared" si="1"/>
        <v>11.644999999999996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71</v>
      </c>
      <c r="B42" s="259">
        <v>348.69</v>
      </c>
      <c r="C42" s="259">
        <v>6</v>
      </c>
      <c r="D42" s="259">
        <v>52.07</v>
      </c>
      <c r="E42" s="260">
        <v>1</v>
      </c>
      <c r="F42" s="260"/>
      <c r="G42" s="260"/>
      <c r="H42" s="260"/>
      <c r="I42" s="53">
        <f t="shared" si="1"/>
        <v>11.28875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80</v>
      </c>
      <c r="B43" s="259">
        <v>395.71</v>
      </c>
      <c r="C43" s="259">
        <v>7</v>
      </c>
      <c r="D43" s="259">
        <v>59.57</v>
      </c>
      <c r="E43" s="260">
        <v>1</v>
      </c>
      <c r="F43" s="260"/>
      <c r="G43" s="260"/>
      <c r="H43" s="260"/>
      <c r="I43" s="49">
        <f t="shared" si="1"/>
        <v>11.009999999999998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89</v>
      </c>
      <c r="B44" s="259">
        <v>429.83</v>
      </c>
      <c r="C44" s="259">
        <v>8</v>
      </c>
      <c r="D44" s="259">
        <v>64.5</v>
      </c>
      <c r="E44" s="260">
        <v>1</v>
      </c>
      <c r="F44" s="260"/>
      <c r="G44" s="260"/>
      <c r="H44" s="260"/>
      <c r="I44" s="49">
        <f t="shared" si="1"/>
        <v>10.41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99</v>
      </c>
      <c r="B45" s="261">
        <v>464.8</v>
      </c>
      <c r="C45" s="259">
        <v>9</v>
      </c>
      <c r="D45" s="261">
        <v>62.94</v>
      </c>
      <c r="E45" s="260">
        <v>1</v>
      </c>
      <c r="F45" s="260"/>
      <c r="G45" s="260"/>
      <c r="H45" s="260"/>
      <c r="I45" s="49">
        <f t="shared" si="1"/>
        <v>9.9470000000000027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109</v>
      </c>
      <c r="B46" s="262">
        <v>498.97</v>
      </c>
      <c r="C46" s="259">
        <v>10</v>
      </c>
      <c r="D46" s="262">
        <v>66.959999999999994</v>
      </c>
      <c r="E46" s="260">
        <v>1</v>
      </c>
      <c r="F46" s="260"/>
      <c r="G46" s="260"/>
      <c r="H46" s="260"/>
      <c r="I46" s="49">
        <f t="shared" si="1"/>
        <v>9.7110000000000021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119</v>
      </c>
      <c r="B47" s="261">
        <v>526.04</v>
      </c>
      <c r="C47" s="259">
        <v>11</v>
      </c>
      <c r="D47" s="261">
        <v>196.46</v>
      </c>
      <c r="E47" s="260">
        <v>1</v>
      </c>
      <c r="F47" s="260"/>
      <c r="G47" s="260"/>
      <c r="H47" s="260"/>
      <c r="I47" s="49">
        <f t="shared" si="1"/>
        <v>9.4029999999999916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123</v>
      </c>
      <c r="B48" s="261">
        <v>328.09</v>
      </c>
      <c r="C48" s="259">
        <v>12</v>
      </c>
      <c r="D48" s="261">
        <v>100.6</v>
      </c>
      <c r="E48" s="260">
        <v>1</v>
      </c>
      <c r="F48" s="260"/>
      <c r="G48" s="260"/>
      <c r="H48" s="260"/>
      <c r="I48" s="49">
        <f t="shared" si="1"/>
        <v>-0.37249999999998806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127</v>
      </c>
      <c r="B49" s="261">
        <v>228.28</v>
      </c>
      <c r="C49" s="259">
        <v>13</v>
      </c>
      <c r="D49" s="261">
        <v>65.02</v>
      </c>
      <c r="E49" s="260">
        <v>1</v>
      </c>
      <c r="F49" s="260"/>
      <c r="G49" s="260"/>
      <c r="H49" s="260"/>
      <c r="I49" s="49">
        <f t="shared" si="1"/>
        <v>0.19750000000000512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131</v>
      </c>
      <c r="B50" s="261">
        <v>163.65</v>
      </c>
      <c r="C50" s="261">
        <v>14</v>
      </c>
      <c r="D50" s="261">
        <v>143.84</v>
      </c>
      <c r="E50" s="260">
        <v>1</v>
      </c>
      <c r="F50" s="260"/>
      <c r="G50" s="260"/>
      <c r="H50" s="260"/>
      <c r="I50" s="49">
        <f t="shared" si="1"/>
        <v>9.7500000000003695E-2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sessile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30</v>
      </c>
      <c r="B62" s="261">
        <v>121.88461538461537</v>
      </c>
      <c r="C62" s="261"/>
      <c r="D62" s="261"/>
      <c r="E62" s="260"/>
      <c r="F62" s="260"/>
      <c r="G62" s="260"/>
      <c r="H62" s="260"/>
      <c r="I62" s="53">
        <f>IFERROR(B62/A62,"")</f>
        <v>4.0628205128205126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35</v>
      </c>
      <c r="B63" s="261">
        <v>201.29</v>
      </c>
      <c r="C63" s="261">
        <v>1</v>
      </c>
      <c r="D63" s="261">
        <v>69.58</v>
      </c>
      <c r="E63" s="260">
        <v>1</v>
      </c>
      <c r="F63" s="260"/>
      <c r="G63" s="260"/>
      <c r="H63" s="260"/>
      <c r="I63" s="49">
        <f>IF(A63&lt;&gt;0,(B63-(B62-D62))/(A63-A62),"")</f>
        <v>15.881076923076924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41</v>
      </c>
      <c r="B64" s="261">
        <v>208.88</v>
      </c>
      <c r="C64" s="261">
        <v>2</v>
      </c>
      <c r="D64" s="261">
        <v>47.41</v>
      </c>
      <c r="E64" s="260">
        <v>1</v>
      </c>
      <c r="F64" s="260"/>
      <c r="G64" s="260"/>
      <c r="H64" s="260"/>
      <c r="I64" s="49">
        <f>IF(A64&lt;&gt;0,(B64-(B63-D63))/(A64-A63),"")</f>
        <v>12.86166666666667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48</v>
      </c>
      <c r="B65" s="261">
        <v>252.89</v>
      </c>
      <c r="C65" s="261">
        <v>3</v>
      </c>
      <c r="D65" s="261">
        <v>61.12</v>
      </c>
      <c r="E65" s="260">
        <v>1</v>
      </c>
      <c r="F65" s="260"/>
      <c r="G65" s="260"/>
      <c r="H65" s="260"/>
      <c r="I65" s="49">
        <f>IF(A65&lt;&gt;0,(B65-(B64-D64))/(A65-A64),"")</f>
        <v>13.059999999999999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55</v>
      </c>
      <c r="B66" s="261">
        <v>277.67</v>
      </c>
      <c r="C66" s="261">
        <v>4</v>
      </c>
      <c r="D66" s="261">
        <v>58.24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12.271428571428576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63</v>
      </c>
      <c r="B67" s="261">
        <v>312.58999999999997</v>
      </c>
      <c r="C67" s="261">
        <v>5</v>
      </c>
      <c r="D67" s="261">
        <v>54.21</v>
      </c>
      <c r="E67" s="260">
        <v>1</v>
      </c>
      <c r="F67" s="260"/>
      <c r="G67" s="260"/>
      <c r="H67" s="260"/>
      <c r="I67" s="49">
        <f t="shared" si="2"/>
        <v>11.644999999999996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71</v>
      </c>
      <c r="B68" s="261">
        <v>348.69</v>
      </c>
      <c r="C68" s="261">
        <v>6</v>
      </c>
      <c r="D68" s="261">
        <v>52.07</v>
      </c>
      <c r="E68" s="260">
        <v>1</v>
      </c>
      <c r="F68" s="260"/>
      <c r="G68" s="260"/>
      <c r="H68" s="260"/>
      <c r="I68" s="49">
        <f t="shared" si="2"/>
        <v>11.28875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80</v>
      </c>
      <c r="B69" s="261">
        <v>395.71</v>
      </c>
      <c r="C69" s="261">
        <v>7</v>
      </c>
      <c r="D69" s="261">
        <v>59.57</v>
      </c>
      <c r="E69" s="260">
        <v>1</v>
      </c>
      <c r="F69" s="260"/>
      <c r="G69" s="260"/>
      <c r="H69" s="260"/>
      <c r="I69" s="49">
        <f t="shared" si="2"/>
        <v>11.009999999999998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89</v>
      </c>
      <c r="B70" s="261">
        <v>429.83</v>
      </c>
      <c r="C70" s="261">
        <v>8</v>
      </c>
      <c r="D70" s="261">
        <v>64.5</v>
      </c>
      <c r="E70" s="260">
        <v>1</v>
      </c>
      <c r="F70" s="260"/>
      <c r="G70" s="260"/>
      <c r="H70" s="260"/>
      <c r="I70" s="49">
        <f t="shared" si="2"/>
        <v>10.41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99</v>
      </c>
      <c r="B71" s="261">
        <v>464.8</v>
      </c>
      <c r="C71" s="261">
        <v>9</v>
      </c>
      <c r="D71" s="261">
        <v>62.94</v>
      </c>
      <c r="E71" s="260">
        <v>1</v>
      </c>
      <c r="F71" s="260"/>
      <c r="G71" s="260"/>
      <c r="H71" s="260"/>
      <c r="I71" s="49">
        <f t="shared" si="2"/>
        <v>9.9470000000000027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109</v>
      </c>
      <c r="B72" s="261">
        <v>498.97</v>
      </c>
      <c r="C72" s="261">
        <v>10</v>
      </c>
      <c r="D72" s="261">
        <v>66.959999999999994</v>
      </c>
      <c r="E72" s="260">
        <v>1</v>
      </c>
      <c r="F72" s="260"/>
      <c r="G72" s="260"/>
      <c r="H72" s="260"/>
      <c r="I72" s="49">
        <f t="shared" si="2"/>
        <v>9.7110000000000021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119</v>
      </c>
      <c r="B73" s="261">
        <v>526.04</v>
      </c>
      <c r="C73" s="261">
        <v>11</v>
      </c>
      <c r="D73" s="261">
        <v>196.46</v>
      </c>
      <c r="E73" s="260">
        <v>1</v>
      </c>
      <c r="F73" s="260"/>
      <c r="G73" s="260"/>
      <c r="H73" s="260"/>
      <c r="I73" s="49">
        <f t="shared" si="2"/>
        <v>9.4029999999999916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123</v>
      </c>
      <c r="B74" s="261">
        <v>328.09</v>
      </c>
      <c r="C74" s="261">
        <v>12</v>
      </c>
      <c r="D74" s="261">
        <v>100.6</v>
      </c>
      <c r="E74" s="260">
        <v>1</v>
      </c>
      <c r="F74" s="260"/>
      <c r="G74" s="260"/>
      <c r="H74" s="260"/>
      <c r="I74" s="49">
        <f t="shared" si="2"/>
        <v>-0.37249999999998806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127</v>
      </c>
      <c r="B75" s="261">
        <v>228.28</v>
      </c>
      <c r="C75" s="261">
        <v>13</v>
      </c>
      <c r="D75" s="261">
        <v>65.02</v>
      </c>
      <c r="E75" s="260">
        <v>1</v>
      </c>
      <c r="F75" s="260"/>
      <c r="G75" s="260"/>
      <c r="H75" s="260"/>
      <c r="I75" s="49">
        <f t="shared" si="2"/>
        <v>0.19750000000000512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131</v>
      </c>
      <c r="B76" s="261">
        <v>163.65</v>
      </c>
      <c r="C76" s="261">
        <v>14</v>
      </c>
      <c r="D76" s="261">
        <v>143.84</v>
      </c>
      <c r="E76" s="260">
        <v>1</v>
      </c>
      <c r="F76" s="260"/>
      <c r="G76" s="260"/>
      <c r="H76" s="260"/>
      <c r="I76" s="49">
        <f t="shared" si="2"/>
        <v>9.7500000000003695E-2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Noyer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10</v>
      </c>
      <c r="B88" s="261">
        <v>19</v>
      </c>
      <c r="C88" s="261">
        <v>1</v>
      </c>
      <c r="D88" s="261">
        <v>7</v>
      </c>
      <c r="E88" s="260"/>
      <c r="F88" s="260"/>
      <c r="G88" s="260"/>
      <c r="H88" s="260">
        <v>1</v>
      </c>
      <c r="I88" s="53">
        <f>IFERROR(B88/A88,"")</f>
        <v>1.9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15</v>
      </c>
      <c r="B89" s="261">
        <v>85</v>
      </c>
      <c r="C89" s="261">
        <v>2</v>
      </c>
      <c r="D89" s="261">
        <v>42</v>
      </c>
      <c r="E89" s="260"/>
      <c r="F89" s="260"/>
      <c r="G89" s="260"/>
      <c r="H89" s="260">
        <v>1</v>
      </c>
      <c r="I89" s="53">
        <f t="shared" ref="I89:I107" si="3">IF(A89&lt;&gt;0,(B89-(B88-D88))/(A89-A88),"")</f>
        <v>14.6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20</v>
      </c>
      <c r="B90" s="261">
        <v>123</v>
      </c>
      <c r="C90" s="261">
        <v>3</v>
      </c>
      <c r="D90" s="261">
        <v>42</v>
      </c>
      <c r="E90" s="260"/>
      <c r="F90" s="260"/>
      <c r="G90" s="260"/>
      <c r="H90" s="260">
        <v>1</v>
      </c>
      <c r="I90" s="53">
        <f t="shared" si="3"/>
        <v>16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25</v>
      </c>
      <c r="B91" s="261">
        <v>165</v>
      </c>
      <c r="C91" s="261">
        <v>4</v>
      </c>
      <c r="D91" s="261">
        <v>42</v>
      </c>
      <c r="E91" s="260"/>
      <c r="F91" s="260"/>
      <c r="G91" s="260"/>
      <c r="H91" s="260">
        <v>1</v>
      </c>
      <c r="I91" s="53">
        <f t="shared" si="3"/>
        <v>16.8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30</v>
      </c>
      <c r="B92" s="261">
        <v>205</v>
      </c>
      <c r="C92" s="261">
        <v>5</v>
      </c>
      <c r="D92" s="261">
        <v>42</v>
      </c>
      <c r="E92" s="260"/>
      <c r="F92" s="260"/>
      <c r="G92" s="260"/>
      <c r="H92" s="260">
        <v>1</v>
      </c>
      <c r="I92" s="53">
        <f t="shared" si="3"/>
        <v>16.399999999999999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35</v>
      </c>
      <c r="B93" s="261">
        <v>239</v>
      </c>
      <c r="C93" s="261">
        <v>6</v>
      </c>
      <c r="D93" s="261">
        <v>42</v>
      </c>
      <c r="E93" s="260">
        <v>1</v>
      </c>
      <c r="F93" s="260"/>
      <c r="G93" s="260"/>
      <c r="H93" s="260"/>
      <c r="I93" s="53">
        <f t="shared" si="3"/>
        <v>15.2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40</v>
      </c>
      <c r="B94" s="261">
        <v>263</v>
      </c>
      <c r="C94" s="261">
        <v>7</v>
      </c>
      <c r="D94" s="261">
        <v>40</v>
      </c>
      <c r="E94" s="260">
        <v>1</v>
      </c>
      <c r="F94" s="260"/>
      <c r="G94" s="260"/>
      <c r="H94" s="260"/>
      <c r="I94" s="53">
        <f t="shared" si="3"/>
        <v>13.2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45</v>
      </c>
      <c r="B95" s="261">
        <v>280</v>
      </c>
      <c r="C95" s="261">
        <v>8</v>
      </c>
      <c r="D95" s="261">
        <v>26</v>
      </c>
      <c r="E95" s="260">
        <v>1</v>
      </c>
      <c r="F95" s="260"/>
      <c r="G95" s="260"/>
      <c r="H95" s="260"/>
      <c r="I95" s="53">
        <f t="shared" si="3"/>
        <v>11.4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50</v>
      </c>
      <c r="B96" s="261">
        <v>303</v>
      </c>
      <c r="C96" s="261">
        <v>9</v>
      </c>
      <c r="D96" s="261">
        <v>21</v>
      </c>
      <c r="E96" s="260">
        <v>1</v>
      </c>
      <c r="F96" s="260"/>
      <c r="G96" s="260"/>
      <c r="H96" s="260"/>
      <c r="I96" s="53">
        <f t="shared" si="3"/>
        <v>9.8000000000000007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55</v>
      </c>
      <c r="B97" s="261">
        <v>324</v>
      </c>
      <c r="C97" s="261">
        <v>10</v>
      </c>
      <c r="D97" s="261">
        <v>18</v>
      </c>
      <c r="E97" s="260">
        <v>1</v>
      </c>
      <c r="F97" s="260"/>
      <c r="G97" s="260"/>
      <c r="H97" s="260"/>
      <c r="I97" s="53">
        <f t="shared" si="3"/>
        <v>8.4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60</v>
      </c>
      <c r="B98" s="261">
        <v>343</v>
      </c>
      <c r="C98" s="261">
        <v>11</v>
      </c>
      <c r="D98" s="261">
        <v>17</v>
      </c>
      <c r="E98" s="260">
        <v>1</v>
      </c>
      <c r="F98" s="260"/>
      <c r="G98" s="260"/>
      <c r="H98" s="260"/>
      <c r="I98" s="53">
        <f t="shared" si="3"/>
        <v>7.4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65</v>
      </c>
      <c r="B99" s="261">
        <v>356</v>
      </c>
      <c r="C99" s="261">
        <v>12</v>
      </c>
      <c r="D99" s="261">
        <v>16</v>
      </c>
      <c r="E99" s="260">
        <v>1</v>
      </c>
      <c r="F99" s="260"/>
      <c r="G99" s="260"/>
      <c r="H99" s="260"/>
      <c r="I99" s="53">
        <f t="shared" si="3"/>
        <v>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70</v>
      </c>
      <c r="B100" s="261">
        <v>366</v>
      </c>
      <c r="C100" s="261">
        <v>13</v>
      </c>
      <c r="D100" s="261">
        <v>15</v>
      </c>
      <c r="E100" s="260">
        <v>1</v>
      </c>
      <c r="F100" s="260"/>
      <c r="G100" s="260"/>
      <c r="H100" s="260"/>
      <c r="I100" s="53">
        <f t="shared" si="3"/>
        <v>5.2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75</v>
      </c>
      <c r="B101" s="261">
        <v>375</v>
      </c>
      <c r="C101" s="261">
        <v>14</v>
      </c>
      <c r="D101" s="261">
        <v>14</v>
      </c>
      <c r="E101" s="260">
        <v>1</v>
      </c>
      <c r="F101" s="260"/>
      <c r="G101" s="260"/>
      <c r="H101" s="260"/>
      <c r="I101" s="53">
        <f t="shared" si="3"/>
        <v>4.8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>
        <v>80</v>
      </c>
      <c r="B102" s="261">
        <v>381</v>
      </c>
      <c r="C102" s="261">
        <v>15</v>
      </c>
      <c r="D102" s="261">
        <v>13</v>
      </c>
      <c r="E102" s="260">
        <v>1</v>
      </c>
      <c r="F102" s="260"/>
      <c r="G102" s="260"/>
      <c r="H102" s="260"/>
      <c r="I102" s="53">
        <f t="shared" si="3"/>
        <v>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Charme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30</v>
      </c>
      <c r="B114" s="261">
        <v>121.88461538461537</v>
      </c>
      <c r="C114" s="261"/>
      <c r="D114" s="261"/>
      <c r="E114" s="260"/>
      <c r="F114" s="260"/>
      <c r="G114" s="260"/>
      <c r="H114" s="260"/>
      <c r="I114" s="53">
        <f>IFERROR(B114/A114,"")</f>
        <v>4.0628205128205126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35</v>
      </c>
      <c r="B115" s="261">
        <v>201.29</v>
      </c>
      <c r="C115" s="261">
        <v>1</v>
      </c>
      <c r="D115" s="261">
        <v>69.58</v>
      </c>
      <c r="E115" s="260">
        <v>1</v>
      </c>
      <c r="F115" s="260"/>
      <c r="G115" s="260"/>
      <c r="H115" s="260"/>
      <c r="I115" s="53">
        <f t="shared" ref="I115:I133" si="4">IF(A115&lt;&gt;0,(B115-(B114-D114))/(A115-A114),"")</f>
        <v>15.881076923076924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41</v>
      </c>
      <c r="B116" s="261">
        <v>208.88</v>
      </c>
      <c r="C116" s="261">
        <v>2</v>
      </c>
      <c r="D116" s="261">
        <v>47.41</v>
      </c>
      <c r="E116" s="260">
        <v>1</v>
      </c>
      <c r="F116" s="260"/>
      <c r="G116" s="260"/>
      <c r="H116" s="260"/>
      <c r="I116" s="53">
        <f t="shared" si="4"/>
        <v>12.86166666666667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48</v>
      </c>
      <c r="B117" s="261">
        <v>252.89</v>
      </c>
      <c r="C117" s="261">
        <v>3</v>
      </c>
      <c r="D117" s="261">
        <v>61.12</v>
      </c>
      <c r="E117" s="260">
        <v>1</v>
      </c>
      <c r="F117" s="260"/>
      <c r="G117" s="260"/>
      <c r="H117" s="260"/>
      <c r="I117" s="53">
        <f t="shared" si="4"/>
        <v>13.059999999999999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>
        <v>55</v>
      </c>
      <c r="B118" s="261">
        <v>277.67</v>
      </c>
      <c r="C118" s="261">
        <v>4</v>
      </c>
      <c r="D118" s="261">
        <v>58.24</v>
      </c>
      <c r="E118" s="260">
        <v>1</v>
      </c>
      <c r="F118" s="260"/>
      <c r="G118" s="260"/>
      <c r="H118" s="260"/>
      <c r="I118" s="53">
        <f t="shared" si="4"/>
        <v>12.271428571428576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>
        <v>63</v>
      </c>
      <c r="B119" s="261">
        <v>312.58999999999997</v>
      </c>
      <c r="C119" s="261">
        <v>5</v>
      </c>
      <c r="D119" s="261">
        <v>54.21</v>
      </c>
      <c r="E119" s="260">
        <v>1</v>
      </c>
      <c r="F119" s="260"/>
      <c r="G119" s="260"/>
      <c r="H119" s="260"/>
      <c r="I119" s="53">
        <f t="shared" si="4"/>
        <v>11.644999999999996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>
        <v>71</v>
      </c>
      <c r="B120" s="261">
        <v>348.69</v>
      </c>
      <c r="C120" s="261">
        <v>6</v>
      </c>
      <c r="D120" s="261">
        <v>52.07</v>
      </c>
      <c r="E120" s="260">
        <v>1</v>
      </c>
      <c r="F120" s="260"/>
      <c r="G120" s="260"/>
      <c r="H120" s="260"/>
      <c r="I120" s="53">
        <f t="shared" si="4"/>
        <v>11.28875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>
        <v>80</v>
      </c>
      <c r="B121" s="261">
        <v>395.71</v>
      </c>
      <c r="C121" s="261">
        <v>7</v>
      </c>
      <c r="D121" s="261">
        <v>59.57</v>
      </c>
      <c r="E121" s="260">
        <v>1</v>
      </c>
      <c r="F121" s="260"/>
      <c r="G121" s="260"/>
      <c r="H121" s="260"/>
      <c r="I121" s="53">
        <f t="shared" si="4"/>
        <v>11.009999999999998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>
        <v>89</v>
      </c>
      <c r="B122" s="261">
        <v>429.83</v>
      </c>
      <c r="C122" s="261">
        <v>8</v>
      </c>
      <c r="D122" s="261">
        <v>64.5</v>
      </c>
      <c r="E122" s="260">
        <v>1</v>
      </c>
      <c r="F122" s="260"/>
      <c r="G122" s="260"/>
      <c r="H122" s="260"/>
      <c r="I122" s="53">
        <f t="shared" si="4"/>
        <v>10.41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>
        <v>99</v>
      </c>
      <c r="B123" s="261">
        <v>464.8</v>
      </c>
      <c r="C123" s="261">
        <v>9</v>
      </c>
      <c r="D123" s="261">
        <v>62.94</v>
      </c>
      <c r="E123" s="260">
        <v>1</v>
      </c>
      <c r="F123" s="260"/>
      <c r="G123" s="260"/>
      <c r="H123" s="260"/>
      <c r="I123" s="53">
        <f t="shared" si="4"/>
        <v>9.9470000000000027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>
        <v>109</v>
      </c>
      <c r="B124" s="261">
        <v>498.97</v>
      </c>
      <c r="C124" s="261">
        <v>10</v>
      </c>
      <c r="D124" s="261">
        <v>66.959999999999994</v>
      </c>
      <c r="E124" s="260">
        <v>1</v>
      </c>
      <c r="F124" s="260"/>
      <c r="G124" s="260"/>
      <c r="H124" s="260"/>
      <c r="I124" s="53">
        <f t="shared" si="4"/>
        <v>9.7110000000000021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>
        <v>119</v>
      </c>
      <c r="B125" s="261">
        <v>526.04</v>
      </c>
      <c r="C125" s="261">
        <v>11</v>
      </c>
      <c r="D125" s="261">
        <v>196.46</v>
      </c>
      <c r="E125" s="260">
        <v>1</v>
      </c>
      <c r="F125" s="260"/>
      <c r="G125" s="260"/>
      <c r="H125" s="260"/>
      <c r="I125" s="53">
        <f t="shared" si="4"/>
        <v>9.4029999999999916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>
        <v>123</v>
      </c>
      <c r="B126" s="261">
        <v>328.09</v>
      </c>
      <c r="C126" s="261">
        <v>12</v>
      </c>
      <c r="D126" s="261">
        <v>100.6</v>
      </c>
      <c r="E126" s="260">
        <v>1</v>
      </c>
      <c r="F126" s="260"/>
      <c r="G126" s="260"/>
      <c r="H126" s="260"/>
      <c r="I126" s="53">
        <f t="shared" si="4"/>
        <v>-0.37249999999998806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>
        <v>127</v>
      </c>
      <c r="B127" s="261">
        <v>228.28</v>
      </c>
      <c r="C127" s="261">
        <v>13</v>
      </c>
      <c r="D127" s="261">
        <v>65.02</v>
      </c>
      <c r="E127" s="260">
        <v>1</v>
      </c>
      <c r="F127" s="260"/>
      <c r="G127" s="260"/>
      <c r="H127" s="260"/>
      <c r="I127" s="53">
        <f t="shared" si="4"/>
        <v>0.19750000000000512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>
        <v>131</v>
      </c>
      <c r="B128" s="261">
        <v>163.65</v>
      </c>
      <c r="C128" s="261">
        <v>14</v>
      </c>
      <c r="D128" s="261">
        <v>143.84</v>
      </c>
      <c r="E128" s="260">
        <v>1</v>
      </c>
      <c r="F128" s="260"/>
      <c r="G128" s="260"/>
      <c r="H128" s="260"/>
      <c r="I128" s="53">
        <f t="shared" si="4"/>
        <v>9.7500000000003695E-2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Robinier faux-acacia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5</v>
      </c>
      <c r="B140" s="60">
        <v>41</v>
      </c>
      <c r="C140" s="50">
        <v>1</v>
      </c>
      <c r="D140" s="60">
        <v>8</v>
      </c>
      <c r="E140" s="51"/>
      <c r="F140" s="51"/>
      <c r="G140" s="51"/>
      <c r="H140" s="51">
        <v>1</v>
      </c>
      <c r="I140" s="57">
        <f>IFERROR(B140/A140,"")</f>
        <v>8.1999999999999993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10</v>
      </c>
      <c r="B141" s="60">
        <v>121</v>
      </c>
      <c r="C141" s="50">
        <v>2</v>
      </c>
      <c r="D141" s="60">
        <v>37</v>
      </c>
      <c r="E141" s="51"/>
      <c r="F141" s="51"/>
      <c r="G141" s="51"/>
      <c r="H141" s="51">
        <v>1</v>
      </c>
      <c r="I141" s="57">
        <f t="shared" ref="I141:I159" si="5">IF(A141&lt;&gt;0,(B141-(B140-D140))/(A141-A140),"")</f>
        <v>17.600000000000001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15</v>
      </c>
      <c r="B142" s="60">
        <v>170</v>
      </c>
      <c r="C142" s="50">
        <v>3</v>
      </c>
      <c r="D142" s="60">
        <v>29</v>
      </c>
      <c r="E142" s="51"/>
      <c r="F142" s="51"/>
      <c r="G142" s="51"/>
      <c r="H142" s="51">
        <v>1</v>
      </c>
      <c r="I142" s="57">
        <f t="shared" si="5"/>
        <v>17.2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20</v>
      </c>
      <c r="B143" s="60">
        <v>217</v>
      </c>
      <c r="C143" s="50">
        <v>4</v>
      </c>
      <c r="D143" s="60">
        <v>23</v>
      </c>
      <c r="E143" s="51"/>
      <c r="F143" s="51"/>
      <c r="G143" s="51"/>
      <c r="H143" s="51">
        <v>1</v>
      </c>
      <c r="I143" s="57">
        <f t="shared" si="5"/>
        <v>15.2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25</v>
      </c>
      <c r="B144" s="60">
        <v>259</v>
      </c>
      <c r="C144" s="50">
        <v>5</v>
      </c>
      <c r="D144" s="60">
        <v>18</v>
      </c>
      <c r="E144" s="51"/>
      <c r="F144" s="51"/>
      <c r="G144" s="51"/>
      <c r="H144" s="51">
        <v>1</v>
      </c>
      <c r="I144" s="57">
        <f t="shared" si="5"/>
        <v>13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30</v>
      </c>
      <c r="B145" s="60">
        <v>294</v>
      </c>
      <c r="C145" s="50">
        <v>6</v>
      </c>
      <c r="D145" s="60">
        <v>14</v>
      </c>
      <c r="E145" s="51"/>
      <c r="F145" s="51"/>
      <c r="G145" s="51"/>
      <c r="H145" s="51">
        <v>1</v>
      </c>
      <c r="I145" s="57">
        <f t="shared" si="5"/>
        <v>10.6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35</v>
      </c>
      <c r="B146" s="60">
        <v>323</v>
      </c>
      <c r="C146" s="50">
        <v>7</v>
      </c>
      <c r="D146" s="60">
        <v>11</v>
      </c>
      <c r="E146" s="51">
        <v>1</v>
      </c>
      <c r="F146" s="51"/>
      <c r="G146" s="51"/>
      <c r="H146" s="51"/>
      <c r="I146" s="57">
        <f t="shared" si="5"/>
        <v>8.6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40</v>
      </c>
      <c r="B147" s="60">
        <v>350</v>
      </c>
      <c r="C147" s="50">
        <v>8</v>
      </c>
      <c r="D147" s="60">
        <v>9</v>
      </c>
      <c r="E147" s="51">
        <v>1</v>
      </c>
      <c r="F147" s="51"/>
      <c r="G147" s="51"/>
      <c r="H147" s="51"/>
      <c r="I147" s="57">
        <f>IF(A147&lt;&gt;0,(B147-(B146-D146))/(A147-A146),"")</f>
        <v>7.6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45</v>
      </c>
      <c r="B148" s="60">
        <v>378</v>
      </c>
      <c r="C148" s="50">
        <v>9</v>
      </c>
      <c r="D148" s="60">
        <v>9</v>
      </c>
      <c r="E148" s="51">
        <v>1</v>
      </c>
      <c r="F148" s="51"/>
      <c r="G148" s="51"/>
      <c r="H148" s="51"/>
      <c r="I148" s="57">
        <f t="shared" si="5"/>
        <v>7.4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Châtaignier</v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10</v>
      </c>
      <c r="B166" s="60">
        <v>19</v>
      </c>
      <c r="C166" s="60">
        <v>1</v>
      </c>
      <c r="D166" s="60">
        <v>7</v>
      </c>
      <c r="E166" s="51"/>
      <c r="F166" s="51"/>
      <c r="G166" s="51"/>
      <c r="H166" s="51">
        <v>1</v>
      </c>
      <c r="I166" s="49">
        <f>IFERROR(B166/A166,"")</f>
        <v>1.9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15</v>
      </c>
      <c r="B167" s="60">
        <v>85</v>
      </c>
      <c r="C167" s="60">
        <v>2</v>
      </c>
      <c r="D167" s="60">
        <v>42</v>
      </c>
      <c r="E167" s="51"/>
      <c r="F167" s="51"/>
      <c r="G167" s="51"/>
      <c r="H167" s="51">
        <v>1</v>
      </c>
      <c r="I167" s="49">
        <f t="shared" ref="I167:I185" si="6">IF(A167&lt;&gt;0,(B167-(B166-D166))/(A167-A166),"")</f>
        <v>14.6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20</v>
      </c>
      <c r="B168" s="60">
        <v>123</v>
      </c>
      <c r="C168" s="60">
        <v>3</v>
      </c>
      <c r="D168" s="60">
        <v>42</v>
      </c>
      <c r="E168" s="51"/>
      <c r="F168" s="51"/>
      <c r="G168" s="51"/>
      <c r="H168" s="51">
        <v>1</v>
      </c>
      <c r="I168" s="49">
        <f t="shared" si="6"/>
        <v>16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25</v>
      </c>
      <c r="B169" s="60">
        <v>165</v>
      </c>
      <c r="C169" s="60">
        <v>4</v>
      </c>
      <c r="D169" s="60">
        <v>42</v>
      </c>
      <c r="E169" s="51"/>
      <c r="F169" s="51"/>
      <c r="G169" s="51"/>
      <c r="H169" s="51">
        <v>1</v>
      </c>
      <c r="I169" s="49">
        <f t="shared" si="6"/>
        <v>16.8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30</v>
      </c>
      <c r="B170" s="60">
        <v>205</v>
      </c>
      <c r="C170" s="60">
        <v>5</v>
      </c>
      <c r="D170" s="60">
        <v>42</v>
      </c>
      <c r="E170" s="51"/>
      <c r="F170" s="51"/>
      <c r="G170" s="51"/>
      <c r="H170" s="51">
        <v>1</v>
      </c>
      <c r="I170" s="49">
        <f t="shared" si="6"/>
        <v>16.399999999999999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35</v>
      </c>
      <c r="B171" s="60">
        <v>239</v>
      </c>
      <c r="C171" s="60">
        <v>6</v>
      </c>
      <c r="D171" s="60">
        <v>42</v>
      </c>
      <c r="E171" s="51">
        <v>1</v>
      </c>
      <c r="F171" s="51"/>
      <c r="G171" s="51"/>
      <c r="H171" s="51"/>
      <c r="I171" s="49">
        <f t="shared" si="6"/>
        <v>15.2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40</v>
      </c>
      <c r="B172" s="60">
        <v>263</v>
      </c>
      <c r="C172" s="60">
        <v>7</v>
      </c>
      <c r="D172" s="60">
        <v>40</v>
      </c>
      <c r="E172" s="51">
        <v>1</v>
      </c>
      <c r="F172" s="51"/>
      <c r="G172" s="51"/>
      <c r="H172" s="51"/>
      <c r="I172" s="49">
        <f t="shared" si="6"/>
        <v>13.2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45</v>
      </c>
      <c r="B173" s="50">
        <v>280</v>
      </c>
      <c r="C173" s="50">
        <v>8</v>
      </c>
      <c r="D173" s="50">
        <v>26</v>
      </c>
      <c r="E173" s="51">
        <v>1</v>
      </c>
      <c r="F173" s="51"/>
      <c r="G173" s="51"/>
      <c r="H173" s="51"/>
      <c r="I173" s="49">
        <f t="shared" si="6"/>
        <v>11.4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50</v>
      </c>
      <c r="B174" s="50">
        <v>303</v>
      </c>
      <c r="C174" s="50">
        <v>9</v>
      </c>
      <c r="D174" s="50">
        <v>21</v>
      </c>
      <c r="E174" s="51">
        <v>1</v>
      </c>
      <c r="F174" s="51"/>
      <c r="G174" s="51"/>
      <c r="H174" s="51"/>
      <c r="I174" s="49">
        <f t="shared" si="6"/>
        <v>9.8000000000000007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55</v>
      </c>
      <c r="B175" s="50">
        <v>324</v>
      </c>
      <c r="C175" s="50">
        <v>10</v>
      </c>
      <c r="D175" s="50">
        <v>18</v>
      </c>
      <c r="E175" s="51">
        <v>1</v>
      </c>
      <c r="F175" s="51"/>
      <c r="G175" s="51"/>
      <c r="H175" s="51"/>
      <c r="I175" s="49">
        <f t="shared" si="6"/>
        <v>8.4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60</v>
      </c>
      <c r="B176" s="50">
        <v>343</v>
      </c>
      <c r="C176" s="50">
        <v>11</v>
      </c>
      <c r="D176" s="50">
        <v>17</v>
      </c>
      <c r="E176" s="51">
        <v>1</v>
      </c>
      <c r="F176" s="51"/>
      <c r="G176" s="51"/>
      <c r="H176" s="51"/>
      <c r="I176" s="49">
        <f t="shared" si="6"/>
        <v>7.4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65</v>
      </c>
      <c r="B177" s="50">
        <v>356</v>
      </c>
      <c r="C177" s="50">
        <v>12</v>
      </c>
      <c r="D177" s="50">
        <v>16</v>
      </c>
      <c r="E177" s="51">
        <v>1</v>
      </c>
      <c r="F177" s="51"/>
      <c r="G177" s="51"/>
      <c r="H177" s="51"/>
      <c r="I177" s="49">
        <f t="shared" si="6"/>
        <v>6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70</v>
      </c>
      <c r="B178" s="50">
        <v>366</v>
      </c>
      <c r="C178" s="50">
        <v>13</v>
      </c>
      <c r="D178" s="50">
        <v>15</v>
      </c>
      <c r="E178" s="51">
        <v>1</v>
      </c>
      <c r="F178" s="51"/>
      <c r="G178" s="51"/>
      <c r="H178" s="51"/>
      <c r="I178" s="49">
        <f t="shared" si="6"/>
        <v>5.2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75</v>
      </c>
      <c r="B179" s="50">
        <v>375</v>
      </c>
      <c r="C179" s="50">
        <v>14</v>
      </c>
      <c r="D179" s="50">
        <v>14</v>
      </c>
      <c r="E179" s="51">
        <v>1</v>
      </c>
      <c r="F179" s="51"/>
      <c r="G179" s="51"/>
      <c r="H179" s="51"/>
      <c r="I179" s="49">
        <f t="shared" si="6"/>
        <v>4.8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>
        <v>80</v>
      </c>
      <c r="B180" s="50">
        <v>381</v>
      </c>
      <c r="C180" s="50">
        <v>15</v>
      </c>
      <c r="D180" s="50">
        <v>13</v>
      </c>
      <c r="E180" s="51">
        <v>1</v>
      </c>
      <c r="F180" s="51"/>
      <c r="G180" s="51"/>
      <c r="H180" s="51"/>
      <c r="I180" s="49">
        <f t="shared" si="6"/>
        <v>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B17" sqref="B17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1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Chêne pubescent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 sessile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Noyer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Charme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>Robinier faux-acacia</v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>Châtaignier</v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6">
        <f>(B3+E3+F3)*44/12+(C3+D3)*0.475*44/12</f>
        <v>183.33333333333334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626.09203985399904</v>
      </c>
      <c r="T3" s="59">
        <f>IF('Données projet'!E9&gt;30,$R$33-$H$33,LOOKUP('Données projet'!$E$9,$A$3:$A$203,R3:R203)-LOOKUP('Données projet'!$E$9,$A$3:$A$203,$H$3:$H$203))</f>
        <v>327.65191293226667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567.42635821336114</v>
      </c>
      <c r="AO3" s="59">
        <f>IF('Données projet'!E10&gt;30,$AM$33-$H$33,LOOKUP('Données projet'!$E$10,$A$3:$A$203,AM3:AM203)-LOOKUP('Données projet'!$E$10,$A$3:$A$203,$H$3:$H$203))</f>
        <v>299.0473530693472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436.50252985867149</v>
      </c>
      <c r="BJ3" s="59">
        <f>IF('Données projet'!E11&gt;30,$BH$33-$H$33,LOOKUP('Données projet'!$E$11,$A$3:$A$203,BH3:BH203)-LOOKUP('Données projet'!$E$11,$A$3:$A$203,$H$3:$H$203))</f>
        <v>419.00806288456329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592.58528888957346</v>
      </c>
      <c r="CE3" s="59">
        <f>IF('Données projet'!E12&gt;30,$CC$33-$H$33,LOOKUP('Données projet'!$E$12,$A$3:$A$203,CC3:CC203)-LOOKUP('Données projet'!$E$12,$A$3:$A$203,$H$3:$H$203))</f>
        <v>311.31528017256846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446.2695382688679</v>
      </c>
      <c r="CZ3" s="59">
        <f>IF('Données projet'!E13&gt;30,$CX$33-$H$33,LOOKUP('Données projet'!$E$13,$A$3:$A$203,CX3:CX203)-LOOKUP('Données projet'!$E$13,$A$3:$A$203,$H$3:$H$203))</f>
        <v>630.54710489646072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165</v>
      </c>
      <c r="DT3" s="59">
        <f ca="1">AVERAGE(OFFSET($DS$3,0,0,'Données projet'!$E$14+1,1))-AVERAGE(OFFSET($H$3,0,0,'Données projet'!$E$14+1,1))</f>
        <v>400.48995908576177</v>
      </c>
      <c r="DU3" s="59">
        <f>IF('Données projet'!E14&gt;30,$DS$33-$H$33,LOOKUP('Données projet'!$E$14,$A$3:$A$203,DS3:DS203)-LOOKUP('Données projet'!$E$14,$A$3:$A$203,$H$3:$H$203))</f>
        <v>384.86917865380076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6">
        <f t="shared" ref="H4:H67" si="1">(B4+E4+F4)*44/12+(C4+D4)*0.475*44/12</f>
        <v>183.33333333333334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4.0628205128205126</v>
      </c>
      <c r="N4" s="13">
        <f>IF('Données projet'!$A$36&gt;35,N3+M4-V3,IF(A4&lt;'Données projet'!$A$36,$K$205^A4,IF(A4='Données projet'!$A$36,'Données projet'!$B$36,N3+M4-V3)))</f>
        <v>1.1736311550444201</v>
      </c>
      <c r="O4" s="13">
        <f>N4*VLOOKUP('Données projet'!$B$9,Paramètres!$A$1:$I$89,3,0)*VLOOKUP('Données projet'!$B$9,Paramètres!$A$1:$I$89,5,0)</f>
        <v>1.1900619912150421</v>
      </c>
      <c r="P4" s="13">
        <f>EXP(-1.0587+0.8836*LN(O4)+0.284)</f>
        <v>0.53743426225295832</v>
      </c>
      <c r="Q4" s="20">
        <f t="shared" ref="Q4:Q34" si="2">(O4+P4)*0.475*44/12</f>
        <v>3.0087226414567669</v>
      </c>
      <c r="R4" s="59">
        <f t="shared" si="0"/>
        <v>170.8211565943806</v>
      </c>
      <c r="S4" s="59">
        <f ca="1">AVERAGE(OFFSET($R$3,0,0,'Données projet'!$E$9+1,1))-AVERAGE(OFFSET($H$3,0,0,'Données projet'!$E$9+1,1))</f>
        <v>626.09203985399904</v>
      </c>
      <c r="T4" s="59">
        <f>$T$3</f>
        <v>327.65191293226667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4.0628205128205126</v>
      </c>
      <c r="AI4" s="13">
        <f>IF('Données projet'!$A$62&gt;35,AI3+AH4-AQ3,IF(A4&lt;'Données projet'!$A$62,$AF$205^A4,IF(A4='Données projet'!$A$62,'Données projet'!$B$62,AI3+AH4-AQ3)))</f>
        <v>1.1736311550444201</v>
      </c>
      <c r="AJ4" s="13">
        <f>AI4*VLOOKUP('Données projet'!$B$10,Paramètres!$A$1:$I$89,3,0)*VLOOKUP('Données projet'!$B$10,Paramètres!$A$1:$I$89,5,0)</f>
        <v>1.0619014690841913</v>
      </c>
      <c r="AK4" s="13">
        <f>EXP(-1.0587+0.8836*LN(AJ4)+0.284)</f>
        <v>0.48595950732890802</v>
      </c>
      <c r="AL4" s="20">
        <f t="shared" ref="AL4:AL67" si="4">(AJ4+AK4)*0.475*44/12</f>
        <v>2.6958578672528142</v>
      </c>
      <c r="AM4" s="59">
        <f t="shared" ref="AM4:AM67" si="5">AL4+(AD4+AE4)*44/12</f>
        <v>170.50829182017665</v>
      </c>
      <c r="AN4" s="59">
        <f ca="1">AVERAGE(OFFSET($AM$3,0,0,'Données projet'!$E$10+1,1))-AVERAGE(OFFSET($H$3,0,0,'Données projet'!$E$10+1,1))</f>
        <v>567.42635821336114</v>
      </c>
      <c r="AO4" s="59">
        <f>$AO$3</f>
        <v>299.0473530693472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1.9</v>
      </c>
      <c r="BD4" s="12">
        <f>IF('Données projet'!$A$88&gt;35,BD3+BC4-BL3,IF(A4&lt;'Données projet'!$A$88,$BA$205^A4,IF(A4='Données projet'!$A$88,'Données projet'!$B$88,BD3+BC4-BL3)))</f>
        <v>1.3423796509621049</v>
      </c>
      <c r="BE4" s="13">
        <f>BD4*VLOOKUP('Données projet'!$B$11,Paramètres!$A$1:$I$89,3,0)*VLOOKUP('Données projet'!$B$11,Paramètres!$A$1:$I$89,5,0)</f>
        <v>1.0889383728604596</v>
      </c>
      <c r="BF4" s="13">
        <f>EXP(-1.0587+0.8836*LN(BE4)+0.284)</f>
        <v>0.49687618596193051</v>
      </c>
      <c r="BG4" s="20">
        <f t="shared" ref="BG4:BG67" si="7">(BE4+BF4)*0.475*44/12</f>
        <v>2.761960356615663</v>
      </c>
      <c r="BH4" s="59">
        <f t="shared" ref="BH4:BH67" si="8">BG4+(AY4+AZ4)*44/12</f>
        <v>170.57439430953951</v>
      </c>
      <c r="BI4" s="59">
        <f ca="1">AVERAGE(OFFSET($BH$3,0,0,'Données projet'!$E$11+1,1))-AVERAGE(OFFSET($H$3,0,0,'Données projet'!$E$11+1,1))</f>
        <v>436.50252985867149</v>
      </c>
      <c r="BJ4" s="59">
        <f>$BJ$3</f>
        <v>419.00806288456329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4.0628205128205126</v>
      </c>
      <c r="BY4" s="12">
        <f>IF('Données projet'!$A$114&gt;35,BY3+BX4-CG3,IF(A4&lt;'Données projet'!$A$114,$BV$205^A4,IF(A4='Données projet'!$A$114,'Données projet'!$B$114,BY3+BX4-CG3)))</f>
        <v>1.1736311550444201</v>
      </c>
      <c r="BZ4" s="13">
        <f>BY4*VLOOKUP('Données projet'!$B$12,Paramètres!$A$1:$I$89,3,0)*VLOOKUP('Données projet'!$B$12,Paramètres!$A$1:$I$89,5,0)</f>
        <v>1.1168274071402702</v>
      </c>
      <c r="CA4" s="13">
        <f>EXP(-1.0587+0.8836*LN(BZ4)+0.284)</f>
        <v>0.50810392551502437</v>
      </c>
      <c r="CB4" s="20">
        <f t="shared" ref="CB4:CB67" si="10">(BZ4+CA4)*0.475*44/12</f>
        <v>2.8300887377079711</v>
      </c>
      <c r="CC4" s="59">
        <f t="shared" ref="CC4:CC67" si="11">CB4+(BT4+BU4)*44/12</f>
        <v>170.64252269063181</v>
      </c>
      <c r="CD4" s="59">
        <f ca="1">AVERAGE(OFFSET($CC$3,0,0,'Données projet'!$E$12+1,1))-AVERAGE(OFFSET($H$3,0,0,'Données projet'!$E$12+1,1))</f>
        <v>592.58528888957346</v>
      </c>
      <c r="CE4" s="59">
        <f>$CE$3</f>
        <v>311.31528017256846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8.1999999999999993</v>
      </c>
      <c r="CT4" s="12">
        <f>IF('Données projet'!$A$140&gt;35,CT3+CS4-DB3,IF(A4&lt;'Données projet'!$A$140,$CQ$205^A4,IF(A4='Données projet'!$A$140,'Données projet'!$B$140,CT3+CS4-DB3)))</f>
        <v>2.1016324782757847</v>
      </c>
      <c r="CU4" s="17">
        <f>CT4*VLOOKUP('Données projet'!$B$13,Paramètres!$A$1:$I$89,3,0)*VLOOKUP('Données projet'!$B$13,Paramètres!$A$1:$I$89,5,0)</f>
        <v>1.9015570663439298</v>
      </c>
      <c r="CV4" s="13">
        <f>EXP(-1.0587+0.8836*LN(CU4)+0.284)</f>
        <v>0.81315455339418119</v>
      </c>
      <c r="CW4" s="20">
        <f t="shared" ref="CW4:CW67" si="13">(CU4+CV4)*0.475*44/12</f>
        <v>4.7281227377105433</v>
      </c>
      <c r="CX4" s="59">
        <f t="shared" ref="CX4:CX67" si="14">CW4+(CO4+CP4)*44/12</f>
        <v>172.54055669063439</v>
      </c>
      <c r="CY4" s="59">
        <f ca="1">AVERAGE(OFFSET($CX$3,0,0,'Données projet'!$E$13+1,1))-AVERAGE(OFFSET($H$3,0,0,'Données projet'!$E$13+1,1))</f>
        <v>446.2695382688679</v>
      </c>
      <c r="CZ4" s="59">
        <f>$CZ$3</f>
        <v>630.54710489646072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1.9</v>
      </c>
      <c r="DO4" s="12">
        <f>IF('Données projet'!$A$166&gt;35,DO3+DN4-DW3,IF(A4&lt;'Données projet'!$A$166,$DL$205^A4,IF(A4='Données projet'!$A$166,'Données projet'!$B$166,DO3+DN4-DW3)))</f>
        <v>1.3423796509621049</v>
      </c>
      <c r="DP4" s="17">
        <f>DO4*VLOOKUP('Données projet'!$B$14,Paramètres!$A$1:$I$89,3,0)*VLOOKUP('Données projet'!$B$14,Paramètres!$A$1:$I$89,5,0)</f>
        <v>0.98423276008541516</v>
      </c>
      <c r="DQ4" s="13">
        <f>EXP(-1.0587+0.8836*LN(DP4)+0.284)</f>
        <v>0.45441566615213064</v>
      </c>
      <c r="DR4" s="20">
        <f t="shared" ref="DR4:DR67" si="16">(DP4+DQ4)*0.475*44/12</f>
        <v>2.5056460090303925</v>
      </c>
      <c r="DS4" s="59">
        <f t="shared" ref="DS4:DS67" si="17">DR4+(DJ4+DK4)*44/12</f>
        <v>170.31807996195423</v>
      </c>
      <c r="DT4" s="59">
        <f ca="1">AVERAGE(OFFSET($DS$3,0,0,'Données projet'!$E$14+1,1))-AVERAGE(OFFSET($H$3,0,0,'Données projet'!$E$14+1,1))</f>
        <v>400.48995908576177</v>
      </c>
      <c r="DU4" s="59">
        <f>$DU$3</f>
        <v>384.86917865380076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6">
        <f t="shared" si="1"/>
        <v>183.33333333333334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4.0628205128205126</v>
      </c>
      <c r="N5" s="13">
        <f>IF('Données projet'!$A$36&gt;35,N4+M5-V4,IF(A5&lt;'Données projet'!$A$36,$K$205^A5,IF(A5='Données projet'!$A$36,'Données projet'!$B$36,N4+M5-V4)))</f>
        <v>1.3774100880908995</v>
      </c>
      <c r="O5" s="13">
        <f>N5*VLOOKUP('Données projet'!$B$9,Paramètres!$A$1:$I$89,3,0)*VLOOKUP('Données projet'!$B$9,Paramètres!$A$1:$I$89,5,0)</f>
        <v>1.3966938293241722</v>
      </c>
      <c r="P5" s="13">
        <f t="shared" ref="P5:P68" si="33">EXP(-1.0587+0.8836*LN(O5)+0.284)</f>
        <v>0.61910384026408283</v>
      </c>
      <c r="Q5" s="20">
        <f t="shared" si="2"/>
        <v>3.5108476078662108</v>
      </c>
      <c r="R5" s="59">
        <f t="shared" si="0"/>
        <v>174.10812889536703</v>
      </c>
      <c r="S5" s="59">
        <f ca="1">AVERAGE(OFFSET($R$3,0,0,'Données projet'!$E$9+1,1))-AVERAGE(OFFSET($H$3,0,0,'Données projet'!$E$9+1,1))</f>
        <v>626.09203985399904</v>
      </c>
      <c r="T5" s="59">
        <f t="shared" ref="T5:T68" si="34">$T$3</f>
        <v>327.65191293226667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4.0628205128205126</v>
      </c>
      <c r="AI5" s="13">
        <f>IF('Données projet'!$A$62&gt;35,AI4+AH5-AQ4,IF(A5&lt;'Données projet'!$A$62,$AF$205^A5,IF(A5='Données projet'!$A$62,'Données projet'!$B$62,AI4+AH5-AQ4)))</f>
        <v>1.3774100880908995</v>
      </c>
      <c r="AJ5" s="13">
        <f>AI5*VLOOKUP('Données projet'!$B$10,Paramètres!$A$1:$I$89,3,0)*VLOOKUP('Données projet'!$B$10,Paramètres!$A$1:$I$89,5,0)</f>
        <v>1.2462806477046457</v>
      </c>
      <c r="AK5" s="13">
        <f t="shared" ref="AK5:AK68" si="35">EXP(-1.0587+0.8836*LN(AJ5)+0.284)</f>
        <v>0.55980687933617612</v>
      </c>
      <c r="AL5" s="20">
        <f t="shared" si="4"/>
        <v>3.1456024429294316</v>
      </c>
      <c r="AM5" s="59">
        <f t="shared" si="5"/>
        <v>173.74288373043026</v>
      </c>
      <c r="AN5" s="59">
        <f ca="1">AVERAGE(OFFSET($AM$3,0,0,'Données projet'!$E$10+1,1))-AVERAGE(OFFSET($H$3,0,0,'Données projet'!$E$10+1,1))</f>
        <v>567.42635821336114</v>
      </c>
      <c r="AO5" s="59">
        <f t="shared" ref="AO5:AO68" si="36">$AO$3</f>
        <v>299.0473530693472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1.9</v>
      </c>
      <c r="BD5" s="12">
        <f>IF('Données projet'!$A$88&gt;35,BD4+BC5-BL4,IF(A5&lt;'Données projet'!$A$88,$BA$205^A5,IF(A5='Données projet'!$A$88,'Données projet'!$B$88,BD4+BC5-BL4)))</f>
        <v>1.8019831273171425</v>
      </c>
      <c r="BE5" s="13">
        <f>BD5*VLOOKUP('Données projet'!$B$11,Paramètres!$A$1:$I$89,3,0)*VLOOKUP('Données projet'!$B$11,Paramètres!$A$1:$I$89,5,0)</f>
        <v>1.4617687128796659</v>
      </c>
      <c r="BF5" s="13">
        <f t="shared" ref="BF5:BF68" si="37">EXP(-1.0587+0.8836*LN(BE5)+0.284)</f>
        <v>0.64452363944787983</v>
      </c>
      <c r="BG5" s="20">
        <f t="shared" si="7"/>
        <v>3.6684591803038082</v>
      </c>
      <c r="BH5" s="59">
        <f t="shared" si="8"/>
        <v>174.26574046780465</v>
      </c>
      <c r="BI5" s="59">
        <f ca="1">AVERAGE(OFFSET($BH$3,0,0,'Données projet'!$E$11+1,1))-AVERAGE(OFFSET($H$3,0,0,'Données projet'!$E$11+1,1))</f>
        <v>436.50252985867149</v>
      </c>
      <c r="BJ5" s="59">
        <f t="shared" ref="BJ5:BJ68" si="38">$BJ$3</f>
        <v>419.00806288456329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4.0628205128205126</v>
      </c>
      <c r="BY5" s="12">
        <f>IF('Données projet'!$A$114&gt;35,BY4+BX5-CG4,IF(A5&lt;'Données projet'!$A$114,$BV$205^A5,IF(A5='Données projet'!$A$114,'Données projet'!$B$114,BY4+BX5-CG4)))</f>
        <v>1.3774100880908995</v>
      </c>
      <c r="BZ5" s="13">
        <f>BY5*VLOOKUP('Données projet'!$B$12,Paramètres!$A$1:$I$89,3,0)*VLOOKUP('Données projet'!$B$12,Paramètres!$A$1:$I$89,5,0)</f>
        <v>1.3107434398272999</v>
      </c>
      <c r="CA5" s="13">
        <f t="shared" ref="CA5:CA68" si="39">EXP(-1.0587+0.8836*LN(BZ5)+0.284)</f>
        <v>0.58531640729586831</v>
      </c>
      <c r="CB5" s="20">
        <f t="shared" si="10"/>
        <v>3.3023042337395179</v>
      </c>
      <c r="CC5" s="59">
        <f t="shared" si="11"/>
        <v>173.89958552124034</v>
      </c>
      <c r="CD5" s="59">
        <f ca="1">AVERAGE(OFFSET($CC$3,0,0,'Données projet'!$E$12+1,1))-AVERAGE(OFFSET($H$3,0,0,'Données projet'!$E$12+1,1))</f>
        <v>592.58528888957346</v>
      </c>
      <c r="CE5" s="59">
        <f t="shared" ref="CE5:CE68" si="40">$CE$3</f>
        <v>311.31528017256846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8.1999999999999993</v>
      </c>
      <c r="CT5" s="12">
        <f>IF('Données projet'!$A$140&gt;35,CT4+CS5-DB4,IF(A5&lt;'Données projet'!$A$140,$CQ$205^A5,IF(A5='Données projet'!$A$140,'Données projet'!$B$140,CT4+CS5-DB4)))</f>
        <v>4.4168590737436171</v>
      </c>
      <c r="CU5" s="17">
        <f>CT5*VLOOKUP('Données projet'!$B$13,Paramètres!$A$1:$I$89,3,0)*VLOOKUP('Données projet'!$B$13,Paramètres!$A$1:$I$89,5,0)</f>
        <v>3.9963740899232247</v>
      </c>
      <c r="CV5" s="13">
        <f t="shared" ref="CV5:CV68" si="41">EXP(-1.0587+0.8836*LN(CU5)+0.284)</f>
        <v>1.567415948479109</v>
      </c>
      <c r="CW5" s="20">
        <f t="shared" si="13"/>
        <v>9.6902676502173968</v>
      </c>
      <c r="CX5" s="59">
        <f t="shared" si="14"/>
        <v>180.28754893771824</v>
      </c>
      <c r="CY5" s="59">
        <f ca="1">AVERAGE(OFFSET($CX$3,0,0,'Données projet'!$E$13+1,1))-AVERAGE(OFFSET($H$3,0,0,'Données projet'!$E$13+1,1))</f>
        <v>446.2695382688679</v>
      </c>
      <c r="CZ5" s="59">
        <f t="shared" ref="CZ5:CZ68" si="42">$CZ$3</f>
        <v>630.54710489646072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1.9</v>
      </c>
      <c r="DO5" s="12">
        <f>IF('Données projet'!$A$166&gt;35,DO4+DN5-DW4,IF(A5&lt;'Données projet'!$A$166,$DL$205^A5,IF(A5='Données projet'!$A$166,'Données projet'!$B$166,DO4+DN5-DW4)))</f>
        <v>1.8019831273171425</v>
      </c>
      <c r="DP5" s="17">
        <f>DO5*VLOOKUP('Données projet'!$B$14,Paramètres!$A$1:$I$89,3,0)*VLOOKUP('Données projet'!$B$14,Paramètres!$A$1:$I$89,5,0)</f>
        <v>1.3212140289489287</v>
      </c>
      <c r="DQ5" s="13">
        <f t="shared" ref="DQ5:DQ68" si="43">EXP(-1.0587+0.8836*LN(DP5)+0.284)</f>
        <v>0.58944591680017422</v>
      </c>
      <c r="DR5" s="20">
        <f t="shared" si="16"/>
        <v>3.327732738846354</v>
      </c>
      <c r="DS5" s="59">
        <f t="shared" si="17"/>
        <v>173.92501402634718</v>
      </c>
      <c r="DT5" s="59">
        <f ca="1">AVERAGE(OFFSET($DS$3,0,0,'Données projet'!$E$14+1,1))-AVERAGE(OFFSET($H$3,0,0,'Données projet'!$E$14+1,1))</f>
        <v>400.48995908576177</v>
      </c>
      <c r="DU5" s="59">
        <f t="shared" ref="DU5:DU68" si="44">$DU$3</f>
        <v>384.86917865380076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6">
        <f t="shared" si="1"/>
        <v>183.33333333333334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4.0628205128205126</v>
      </c>
      <c r="N6" s="13">
        <f>IF('Données projet'!$A$36&gt;35,N5+M6-V5,IF(A6&lt;'Données projet'!$A$36,$K$205^A6,IF(A6='Données projet'!$A$36,'Données projet'!$B$36,N5+M6-V5)))</f>
        <v>1.6165713926559588</v>
      </c>
      <c r="O6" s="13">
        <f>N6*VLOOKUP('Données projet'!$B$9,Paramètres!$A$1:$I$89,3,0)*VLOOKUP('Données projet'!$B$9,Paramètres!$A$1:$I$89,5,0)</f>
        <v>1.6392033921531424</v>
      </c>
      <c r="P6" s="13">
        <f t="shared" si="33"/>
        <v>0.71318408957211055</v>
      </c>
      <c r="Q6" s="20">
        <f t="shared" si="2"/>
        <v>4.0970748640048145</v>
      </c>
      <c r="R6" s="59">
        <f t="shared" si="0"/>
        <v>177.4520954338897</v>
      </c>
      <c r="S6" s="59">
        <f ca="1">AVERAGE(OFFSET($R$3,0,0,'Données projet'!$E$9+1,1))-AVERAGE(OFFSET($H$3,0,0,'Données projet'!$E$9+1,1))</f>
        <v>626.09203985399904</v>
      </c>
      <c r="T6" s="59">
        <f t="shared" si="34"/>
        <v>327.65191293226667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4.0628205128205126</v>
      </c>
      <c r="AI6" s="13">
        <f>IF('Données projet'!$A$62&gt;35,AI5+AH6-AQ5,IF(A6&lt;'Données projet'!$A$62,$AF$205^A6,IF(A6='Données projet'!$A$62,'Données projet'!$B$62,AI5+AH6-AQ5)))</f>
        <v>1.6165713926559588</v>
      </c>
      <c r="AJ6" s="13">
        <f>AI6*VLOOKUP('Données projet'!$B$10,Paramètres!$A$1:$I$89,3,0)*VLOOKUP('Données projet'!$B$10,Paramètres!$A$1:$I$89,5,0)</f>
        <v>1.4626737960751115</v>
      </c>
      <c r="AK6" s="13">
        <f t="shared" si="35"/>
        <v>0.64487624467855742</v>
      </c>
      <c r="AL6" s="20">
        <f t="shared" si="4"/>
        <v>3.6706496543126392</v>
      </c>
      <c r="AM6" s="59">
        <f t="shared" si="5"/>
        <v>177.02567022419751</v>
      </c>
      <c r="AN6" s="59">
        <f ca="1">AVERAGE(OFFSET($AM$3,0,0,'Données projet'!$E$10+1,1))-AVERAGE(OFFSET($H$3,0,0,'Données projet'!$E$10+1,1))</f>
        <v>567.42635821336114</v>
      </c>
      <c r="AO6" s="59">
        <f t="shared" si="36"/>
        <v>299.0473530693472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1.9</v>
      </c>
      <c r="BD6" s="12">
        <f>IF('Données projet'!$A$88&gt;35,BD5+BC6-BL5,IF(A6&lt;'Données projet'!$A$88,$BA$205^A6,IF(A6='Données projet'!$A$88,'Données projet'!$B$88,BD5+BC6-BL5)))</f>
        <v>2.4189454814875879</v>
      </c>
      <c r="BE6" s="13">
        <f>BD6*VLOOKUP('Données projet'!$B$11,Paramètres!$A$1:$I$89,3,0)*VLOOKUP('Données projet'!$B$11,Paramètres!$A$1:$I$89,5,0)</f>
        <v>1.9622485745827314</v>
      </c>
      <c r="BF6" s="13">
        <f t="shared" si="37"/>
        <v>0.83604474020610109</v>
      </c>
      <c r="BG6" s="20">
        <f t="shared" si="7"/>
        <v>4.8736941899238824</v>
      </c>
      <c r="BH6" s="59">
        <f t="shared" si="8"/>
        <v>178.22871475980878</v>
      </c>
      <c r="BI6" s="59">
        <f ca="1">AVERAGE(OFFSET($BH$3,0,0,'Données projet'!$E$11+1,1))-AVERAGE(OFFSET($H$3,0,0,'Données projet'!$E$11+1,1))</f>
        <v>436.50252985867149</v>
      </c>
      <c r="BJ6" s="59">
        <f t="shared" si="38"/>
        <v>419.00806288456329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4.0628205128205126</v>
      </c>
      <c r="BY6" s="12">
        <f>IF('Données projet'!$A$114&gt;35,BY5+BX6-CG5,IF(A6&lt;'Données projet'!$A$114,$BV$205^A6,IF(A6='Données projet'!$A$114,'Données projet'!$B$114,BY5+BX6-CG5)))</f>
        <v>1.6165713926559588</v>
      </c>
      <c r="BZ6" s="13">
        <f>BY6*VLOOKUP('Données projet'!$B$12,Paramètres!$A$1:$I$89,3,0)*VLOOKUP('Données projet'!$B$12,Paramètres!$A$1:$I$89,5,0)</f>
        <v>1.5383293372514104</v>
      </c>
      <c r="CA6" s="13">
        <f t="shared" si="39"/>
        <v>0.67426225117722005</v>
      </c>
      <c r="CB6" s="20">
        <f t="shared" si="10"/>
        <v>3.8535970165131981</v>
      </c>
      <c r="CC6" s="59">
        <f t="shared" si="11"/>
        <v>177.20861758639808</v>
      </c>
      <c r="CD6" s="59">
        <f ca="1">AVERAGE(OFFSET($CC$3,0,0,'Données projet'!$E$12+1,1))-AVERAGE(OFFSET($H$3,0,0,'Données projet'!$E$12+1,1))</f>
        <v>592.58528888957346</v>
      </c>
      <c r="CE6" s="59">
        <f t="shared" si="40"/>
        <v>311.31528017256846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8.1999999999999993</v>
      </c>
      <c r="CT6" s="12">
        <f>IF('Données projet'!$A$140&gt;35,CT5+CS6-DB5,IF(A6&lt;'Données projet'!$A$140,$CQ$205^A6,IF(A6='Données projet'!$A$140,'Données projet'!$B$140,CT5+CS6-DB5)))</f>
        <v>9.282614481346684</v>
      </c>
      <c r="CU6" s="17">
        <f>CT6*VLOOKUP('Données projet'!$B$13,Paramètres!$A$1:$I$89,3,0)*VLOOKUP('Données projet'!$B$13,Paramètres!$A$1:$I$89,5,0)</f>
        <v>8.3989095827224798</v>
      </c>
      <c r="CV6" s="13">
        <f t="shared" si="41"/>
        <v>3.0213109491815406</v>
      </c>
      <c r="CW6" s="20">
        <f t="shared" si="13"/>
        <v>19.890217426399502</v>
      </c>
      <c r="CX6" s="59">
        <f t="shared" si="14"/>
        <v>193.2452379962844</v>
      </c>
      <c r="CY6" s="59">
        <f ca="1">AVERAGE(OFFSET($CX$3,0,0,'Données projet'!$E$13+1,1))-AVERAGE(OFFSET($H$3,0,0,'Données projet'!$E$13+1,1))</f>
        <v>446.2695382688679</v>
      </c>
      <c r="CZ6" s="59">
        <f t="shared" si="42"/>
        <v>630.54710489646072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1.9</v>
      </c>
      <c r="DO6" s="12">
        <f>IF('Données projet'!$A$166&gt;35,DO5+DN6-DW5,IF(A6&lt;'Données projet'!$A$166,$DL$205^A6,IF(A6='Données projet'!$A$166,'Données projet'!$B$166,DO5+DN6-DW5)))</f>
        <v>2.4189454814875879</v>
      </c>
      <c r="DP6" s="17">
        <f>DO6*VLOOKUP('Données projet'!$B$14,Paramètres!$A$1:$I$89,3,0)*VLOOKUP('Données projet'!$B$14,Paramètres!$A$1:$I$89,5,0)</f>
        <v>1.7735708270266992</v>
      </c>
      <c r="DQ6" s="13">
        <f t="shared" si="43"/>
        <v>0.76460059525341872</v>
      </c>
      <c r="DR6" s="20">
        <f t="shared" si="16"/>
        <v>4.4206485604712045</v>
      </c>
      <c r="DS6" s="59">
        <f t="shared" si="17"/>
        <v>177.77566913035608</v>
      </c>
      <c r="DT6" s="59">
        <f ca="1">AVERAGE(OFFSET($DS$3,0,0,'Données projet'!$E$14+1,1))-AVERAGE(OFFSET($H$3,0,0,'Données projet'!$E$14+1,1))</f>
        <v>400.48995908576177</v>
      </c>
      <c r="DU6" s="59">
        <f t="shared" si="44"/>
        <v>384.86917865380076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6">
        <f t="shared" si="1"/>
        <v>183.33333333333334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4.0628205128205126</v>
      </c>
      <c r="N7" s="13">
        <f>IF('Données projet'!$A$36&gt;35,N6+M7-V6,IF(A7&lt;'Données projet'!$A$36,$K$205^A7,IF(A7='Données projet'!$A$36,'Données projet'!$B$36,N6+M7-V6)))</f>
        <v>1.8972585507745794</v>
      </c>
      <c r="O7" s="13">
        <f>N7*VLOOKUP('Données projet'!$B$9,Paramètres!$A$1:$I$89,3,0)*VLOOKUP('Données projet'!$B$9,Paramètres!$A$1:$I$89,5,0)</f>
        <v>1.9238201704854236</v>
      </c>
      <c r="P7" s="13">
        <f t="shared" si="33"/>
        <v>0.82156096043894689</v>
      </c>
      <c r="Q7" s="20">
        <f t="shared" si="2"/>
        <v>4.7815388030266117</v>
      </c>
      <c r="R7" s="59">
        <f t="shared" si="0"/>
        <v>180.86766086720357</v>
      </c>
      <c r="S7" s="59">
        <f ca="1">AVERAGE(OFFSET($R$3,0,0,'Données projet'!$E$9+1,1))-AVERAGE(OFFSET($H$3,0,0,'Données projet'!$E$9+1,1))</f>
        <v>626.09203985399904</v>
      </c>
      <c r="T7" s="59">
        <f t="shared" si="34"/>
        <v>327.65191293226667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4.0628205128205126</v>
      </c>
      <c r="AI7" s="13">
        <f>IF('Données projet'!$A$62&gt;35,AI6+AH7-AQ6,IF(A7&lt;'Données projet'!$A$62,$AF$205^A7,IF(A7='Données projet'!$A$62,'Données projet'!$B$62,AI6+AH7-AQ6)))</f>
        <v>1.8972585507745794</v>
      </c>
      <c r="AJ7" s="13">
        <f>AI7*VLOOKUP('Données projet'!$B$10,Paramètres!$A$1:$I$89,3,0)*VLOOKUP('Données projet'!$B$10,Paramètres!$A$1:$I$89,5,0)</f>
        <v>1.7166395367408394</v>
      </c>
      <c r="AK7" s="13">
        <f t="shared" si="35"/>
        <v>0.74287291975378222</v>
      </c>
      <c r="AL7" s="20">
        <f t="shared" si="4"/>
        <v>4.283650861728133</v>
      </c>
      <c r="AM7" s="59">
        <f t="shared" si="5"/>
        <v>180.36977292590507</v>
      </c>
      <c r="AN7" s="59">
        <f ca="1">AVERAGE(OFFSET($AM$3,0,0,'Données projet'!$E$10+1,1))-AVERAGE(OFFSET($H$3,0,0,'Données projet'!$E$10+1,1))</f>
        <v>567.42635821336114</v>
      </c>
      <c r="AO7" s="59">
        <f t="shared" si="36"/>
        <v>299.0473530693472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1.9</v>
      </c>
      <c r="BD7" s="12">
        <f>IF('Données projet'!$A$88&gt;35,BD6+BC7-BL6,IF(A7&lt;'Données projet'!$A$88,$BA$205^A7,IF(A7='Données projet'!$A$88,'Données projet'!$B$88,BD6+BC7-BL6)))</f>
        <v>3.247143191135669</v>
      </c>
      <c r="BE7" s="13">
        <f>BD7*VLOOKUP('Données projet'!$B$11,Paramètres!$A$1:$I$89,3,0)*VLOOKUP('Données projet'!$B$11,Paramètres!$A$1:$I$89,5,0)</f>
        <v>2.6340825566492549</v>
      </c>
      <c r="BF7" s="13">
        <f t="shared" si="37"/>
        <v>1.0844766038760791</v>
      </c>
      <c r="BG7" s="20">
        <f t="shared" si="7"/>
        <v>6.476490537914958</v>
      </c>
      <c r="BH7" s="59">
        <f t="shared" si="8"/>
        <v>182.56261260209192</v>
      </c>
      <c r="BI7" s="59">
        <f ca="1">AVERAGE(OFFSET($BH$3,0,0,'Données projet'!$E$11+1,1))-AVERAGE(OFFSET($H$3,0,0,'Données projet'!$E$11+1,1))</f>
        <v>436.50252985867149</v>
      </c>
      <c r="BJ7" s="59">
        <f t="shared" si="38"/>
        <v>419.00806288456329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4.0628205128205126</v>
      </c>
      <c r="BY7" s="12">
        <f>IF('Données projet'!$A$114&gt;35,BY6+BX7-CG6,IF(A7&lt;'Données projet'!$A$114,$BV$205^A7,IF(A7='Données projet'!$A$114,'Données projet'!$B$114,BY6+BX7-CG6)))</f>
        <v>1.8972585507745794</v>
      </c>
      <c r="BZ7" s="13">
        <f>BY7*VLOOKUP('Données projet'!$B$12,Paramètres!$A$1:$I$89,3,0)*VLOOKUP('Données projet'!$B$12,Paramètres!$A$1:$I$89,5,0)</f>
        <v>1.80543123691709</v>
      </c>
      <c r="CA7" s="13">
        <f t="shared" si="39"/>
        <v>0.77672448217014423</v>
      </c>
      <c r="CB7" s="20">
        <f t="shared" si="10"/>
        <v>4.4972545440769327</v>
      </c>
      <c r="CC7" s="59">
        <f t="shared" si="11"/>
        <v>180.58337660825387</v>
      </c>
      <c r="CD7" s="59">
        <f ca="1">AVERAGE(OFFSET($CC$3,0,0,'Données projet'!$E$12+1,1))-AVERAGE(OFFSET($H$3,0,0,'Données projet'!$E$12+1,1))</f>
        <v>592.58528888957346</v>
      </c>
      <c r="CE7" s="59">
        <f t="shared" si="40"/>
        <v>311.31528017256846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8.1999999999999993</v>
      </c>
      <c r="CT7" s="12">
        <f>IF('Données projet'!$A$140&gt;35,CT6+CS7-DB6,IF(A7&lt;'Données projet'!$A$140,$CQ$205^A7,IF(A7='Données projet'!$A$140,'Données projet'!$B$140,CT6+CS7-DB6)))</f>
        <v>19.508644077311324</v>
      </c>
      <c r="CU7" s="17">
        <f>CT7*VLOOKUP('Données projet'!$B$13,Paramètres!$A$1:$I$89,3,0)*VLOOKUP('Données projet'!$B$13,Paramètres!$A$1:$I$89,5,0)</f>
        <v>17.651421161151287</v>
      </c>
      <c r="CV7" s="13">
        <f t="shared" si="41"/>
        <v>5.8238018188481702</v>
      </c>
      <c r="CW7" s="20">
        <f t="shared" si="13"/>
        <v>40.886013356832393</v>
      </c>
      <c r="CX7" s="59">
        <f t="shared" si="14"/>
        <v>216.97213542100934</v>
      </c>
      <c r="CY7" s="59">
        <f ca="1">AVERAGE(OFFSET($CX$3,0,0,'Données projet'!$E$13+1,1))-AVERAGE(OFFSET($H$3,0,0,'Données projet'!$E$13+1,1))</f>
        <v>446.2695382688679</v>
      </c>
      <c r="CZ7" s="59">
        <f t="shared" si="42"/>
        <v>630.54710489646072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1.9</v>
      </c>
      <c r="DO7" s="12">
        <f>IF('Données projet'!$A$166&gt;35,DO6+DN7-DW6,IF(A7&lt;'Données projet'!$A$166,$DL$205^A7,IF(A7='Données projet'!$A$166,'Données projet'!$B$166,DO6+DN7-DW6)))</f>
        <v>3.247143191135669</v>
      </c>
      <c r="DP7" s="17">
        <f>DO7*VLOOKUP('Données projet'!$B$14,Paramètres!$A$1:$I$89,3,0)*VLOOKUP('Données projet'!$B$14,Paramètres!$A$1:$I$89,5,0)</f>
        <v>2.3808053877406725</v>
      </c>
      <c r="DQ7" s="13">
        <f t="shared" si="43"/>
        <v>0.99180273134383279</v>
      </c>
      <c r="DR7" s="20">
        <f t="shared" si="16"/>
        <v>5.8739591407388465</v>
      </c>
      <c r="DS7" s="59">
        <f t="shared" si="17"/>
        <v>181.96008120491578</v>
      </c>
      <c r="DT7" s="59">
        <f ca="1">AVERAGE(OFFSET($DS$3,0,0,'Données projet'!$E$14+1,1))-AVERAGE(OFFSET($H$3,0,0,'Données projet'!$E$14+1,1))</f>
        <v>400.48995908576177</v>
      </c>
      <c r="DU7" s="59">
        <f t="shared" si="44"/>
        <v>384.86917865380076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6">
        <f t="shared" si="1"/>
        <v>183.33333333333334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4.0628205128205126</v>
      </c>
      <c r="N8" s="13">
        <f>IF('Données projet'!$A$36&gt;35,N7+M8-V7,IF(A8&lt;'Données projet'!$A$36,$K$205^A8,IF(A8='Données projet'!$A$36,'Données projet'!$B$36,N7+M8-V7)))</f>
        <v>2.2266817443634719</v>
      </c>
      <c r="O8" s="13">
        <f>N8*VLOOKUP('Données projet'!$B$9,Paramètres!$A$1:$I$89,3,0)*VLOOKUP('Données projet'!$B$9,Paramètres!$A$1:$I$89,5,0)</f>
        <v>2.2578552887845609</v>
      </c>
      <c r="P8" s="13">
        <f t="shared" si="33"/>
        <v>0.94640699587440658</v>
      </c>
      <c r="Q8" s="20">
        <f t="shared" si="2"/>
        <v>5.5807568124477021</v>
      </c>
      <c r="R8" s="59">
        <f t="shared" si="0"/>
        <v>184.37180468889505</v>
      </c>
      <c r="S8" s="59">
        <f ca="1">AVERAGE(OFFSET($R$3,0,0,'Données projet'!$E$9+1,1))-AVERAGE(OFFSET($H$3,0,0,'Données projet'!$E$9+1,1))</f>
        <v>626.09203985399904</v>
      </c>
      <c r="T8" s="59">
        <f t="shared" si="34"/>
        <v>327.65191293226667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4.0628205128205126</v>
      </c>
      <c r="AI8" s="13">
        <f>IF('Données projet'!$A$62&gt;35,AI7+AH8-AQ7,IF(A8&lt;'Données projet'!$A$62,$AF$205^A8,IF(A8='Données projet'!$A$62,'Données projet'!$B$62,AI7+AH8-AQ7)))</f>
        <v>2.2266817443634719</v>
      </c>
      <c r="AJ8" s="13">
        <f>AI8*VLOOKUP('Données projet'!$B$10,Paramètres!$A$1:$I$89,3,0)*VLOOKUP('Données projet'!$B$10,Paramètres!$A$1:$I$89,5,0)</f>
        <v>2.0147016423000692</v>
      </c>
      <c r="AK8" s="13">
        <f t="shared" si="35"/>
        <v>0.85576136422669402</v>
      </c>
      <c r="AL8" s="20">
        <f t="shared" si="4"/>
        <v>4.999389736367446</v>
      </c>
      <c r="AM8" s="59">
        <f t="shared" si="5"/>
        <v>183.7904376128148</v>
      </c>
      <c r="AN8" s="59">
        <f ca="1">AVERAGE(OFFSET($AM$3,0,0,'Données projet'!$E$10+1,1))-AVERAGE(OFFSET($H$3,0,0,'Données projet'!$E$10+1,1))</f>
        <v>567.42635821336114</v>
      </c>
      <c r="AO8" s="59">
        <f t="shared" si="36"/>
        <v>299.0473530693472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1.9</v>
      </c>
      <c r="BD8" s="12">
        <f>IF('Données projet'!$A$88&gt;35,BD7+BC8-BL7,IF(A8&lt;'Données projet'!$A$88,$BA$205^A8,IF(A8='Données projet'!$A$88,'Données projet'!$B$88,BD7+BC8-BL7)))</f>
        <v>4.3588989435406749</v>
      </c>
      <c r="BE8" s="13">
        <f>BD8*VLOOKUP('Données projet'!$B$11,Paramètres!$A$1:$I$89,3,0)*VLOOKUP('Données projet'!$B$11,Paramètres!$A$1:$I$89,5,0)</f>
        <v>3.5359388230001954</v>
      </c>
      <c r="BF8" s="13">
        <f t="shared" si="37"/>
        <v>1.4067303432405609</v>
      </c>
      <c r="BG8" s="20">
        <f t="shared" si="7"/>
        <v>8.6084821312026509</v>
      </c>
      <c r="BH8" s="59">
        <f t="shared" si="8"/>
        <v>187.39953000765001</v>
      </c>
      <c r="BI8" s="59">
        <f ca="1">AVERAGE(OFFSET($BH$3,0,0,'Données projet'!$E$11+1,1))-AVERAGE(OFFSET($H$3,0,0,'Données projet'!$E$11+1,1))</f>
        <v>436.50252985867149</v>
      </c>
      <c r="BJ8" s="59">
        <f t="shared" si="38"/>
        <v>419.00806288456329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4.0628205128205126</v>
      </c>
      <c r="BY8" s="12">
        <f>IF('Données projet'!$A$114&gt;35,BY7+BX8-CG7,IF(A8&lt;'Données projet'!$A$114,$BV$205^A8,IF(A8='Données projet'!$A$114,'Données projet'!$B$114,BY7+BX8-CG7)))</f>
        <v>2.2266817443634719</v>
      </c>
      <c r="BZ8" s="13">
        <f>BY8*VLOOKUP('Données projet'!$B$12,Paramètres!$A$1:$I$89,3,0)*VLOOKUP('Données projet'!$B$12,Paramètres!$A$1:$I$89,5,0)</f>
        <v>2.1189103479362799</v>
      </c>
      <c r="CA8" s="13">
        <f t="shared" si="39"/>
        <v>0.89475707730805443</v>
      </c>
      <c r="CB8" s="20">
        <f t="shared" si="10"/>
        <v>5.2488040989672156</v>
      </c>
      <c r="CC8" s="59">
        <f t="shared" si="11"/>
        <v>184.03985197541456</v>
      </c>
      <c r="CD8" s="59">
        <f ca="1">AVERAGE(OFFSET($CC$3,0,0,'Données projet'!$E$12+1,1))-AVERAGE(OFFSET($H$3,0,0,'Données projet'!$E$12+1,1))</f>
        <v>592.58528888957346</v>
      </c>
      <c r="CE8" s="59">
        <f t="shared" si="40"/>
        <v>311.31528017256846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>
        <f>VLOOKUP(A8,'Données projet'!$A$139:$I$159,2,0)</f>
        <v>41</v>
      </c>
      <c r="CR8" s="12">
        <f>VLOOKUP(A8,'Données projet'!$A$139:$I$159,9,0)</f>
        <v>8.1999999999999993</v>
      </c>
      <c r="CS8" s="12">
        <f t="array" ref="CS8">INDEX(CR:CR,MIN(IF(ISNUMBER(CR8:CR204),ROW(CR8:CR204),"")))</f>
        <v>8.1999999999999993</v>
      </c>
      <c r="CT8" s="12">
        <f>IF('Données projet'!$A$140&gt;35,CT7+CS8-DB7,IF(A8&lt;'Données projet'!$A$140,$CQ$205^A8,IF(A8='Données projet'!$A$140,'Données projet'!$B$140,CT7+CS8-DB7)))</f>
        <v>41</v>
      </c>
      <c r="CU8" s="17">
        <f>CT8*VLOOKUP('Données projet'!$B$13,Paramètres!$A$1:$I$89,3,0)*VLOOKUP('Données projet'!$B$13,Paramètres!$A$1:$I$89,5,0)</f>
        <v>37.096799999999995</v>
      </c>
      <c r="CV8" s="13">
        <f t="shared" si="41"/>
        <v>11.225811641270189</v>
      </c>
      <c r="CW8" s="20">
        <f t="shared" si="13"/>
        <v>84.161881941878903</v>
      </c>
      <c r="CX8" s="59">
        <f t="shared" si="14"/>
        <v>262.95292981832625</v>
      </c>
      <c r="CY8" s="59">
        <f ca="1">AVERAGE(OFFSET($CX$3,0,0,'Données projet'!$E$13+1,1))-AVERAGE(OFFSET($H$3,0,0,'Données projet'!$E$13+1,1))</f>
        <v>446.2695382688679</v>
      </c>
      <c r="CZ8" s="59">
        <f t="shared" si="42"/>
        <v>630.54710489646072</v>
      </c>
      <c r="DA8" s="15">
        <f>IF(ISNA(VLOOKUP(A8,'Données projet'!$A$139:$I$159,3,0)),0,VLOOKUP(A8,'Données projet'!$A$139:$I$159,3,0))</f>
        <v>1</v>
      </c>
      <c r="DB8" s="15">
        <f>IF(ISNA(VLOOKUP(A8,'Données projet'!$A$139:$I$159,4,0)),0,VLOOKUP(A8,'Données projet'!$A$139:$I$159,4,0))</f>
        <v>8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1.9</v>
      </c>
      <c r="DO8" s="12">
        <f>IF('Données projet'!$A$166&gt;35,DO7+DN8-DW7,IF(A8&lt;'Données projet'!$A$166,$DL$205^A8,IF(A8='Données projet'!$A$166,'Données projet'!$B$166,DO7+DN8-DW7)))</f>
        <v>4.3588989435406749</v>
      </c>
      <c r="DP8" s="17">
        <f>DO8*VLOOKUP('Données projet'!$B$14,Paramètres!$A$1:$I$89,3,0)*VLOOKUP('Données projet'!$B$14,Paramètres!$A$1:$I$89,5,0)</f>
        <v>3.1959447054040226</v>
      </c>
      <c r="DQ8" s="13">
        <f t="shared" si="43"/>
        <v>1.2865182998910156</v>
      </c>
      <c r="DR8" s="20">
        <f t="shared" si="16"/>
        <v>7.8069564008888577</v>
      </c>
      <c r="DS8" s="59">
        <f t="shared" si="17"/>
        <v>186.5980042773362</v>
      </c>
      <c r="DT8" s="59">
        <f ca="1">AVERAGE(OFFSET($DS$3,0,0,'Données projet'!$E$14+1,1))-AVERAGE(OFFSET($H$3,0,0,'Données projet'!$E$14+1,1))</f>
        <v>400.48995908576177</v>
      </c>
      <c r="DU8" s="59">
        <f t="shared" si="44"/>
        <v>384.86917865380076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6">
        <f t="shared" si="1"/>
        <v>183.33333333333334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4.0628205128205126</v>
      </c>
      <c r="N9" s="13">
        <f>IF('Données projet'!$A$36&gt;35,N8+M9-V8,IF(A9&lt;'Données projet'!$A$36,$K$205^A9,IF(A9='Données projet'!$A$36,'Données projet'!$B$36,N8+M9-V8)))</f>
        <v>2.6133030675536255</v>
      </c>
      <c r="O9" s="13">
        <f>N9*VLOOKUP('Données projet'!$B$9,Paramètres!$A$1:$I$89,3,0)*VLOOKUP('Données projet'!$B$9,Paramètres!$A$1:$I$89,5,0)</f>
        <v>2.6498893104993768</v>
      </c>
      <c r="P9" s="13">
        <f t="shared" si="33"/>
        <v>1.0902248828394525</v>
      </c>
      <c r="Q9" s="20">
        <f t="shared" si="2"/>
        <v>6.5140322200651282</v>
      </c>
      <c r="R9" s="59">
        <f t="shared" si="0"/>
        <v>187.98428431632411</v>
      </c>
      <c r="S9" s="59">
        <f ca="1">AVERAGE(OFFSET($R$3,0,0,'Données projet'!$E$9+1,1))-AVERAGE(OFFSET($H$3,0,0,'Données projet'!$E$9+1,1))</f>
        <v>626.09203985399904</v>
      </c>
      <c r="T9" s="59">
        <f t="shared" si="34"/>
        <v>327.65191293226667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4.0628205128205126</v>
      </c>
      <c r="AI9" s="13">
        <f>IF('Données projet'!$A$62&gt;35,AI8+AH9-AQ8,IF(A9&lt;'Données projet'!$A$62,$AF$205^A9,IF(A9='Données projet'!$A$62,'Données projet'!$B$62,AI8+AH9-AQ8)))</f>
        <v>2.6133030675536255</v>
      </c>
      <c r="AJ9" s="13">
        <f>AI9*VLOOKUP('Données projet'!$B$10,Paramètres!$A$1:$I$89,3,0)*VLOOKUP('Données projet'!$B$10,Paramètres!$A$1:$I$89,5,0)</f>
        <v>2.3645166155225201</v>
      </c>
      <c r="AK9" s="13">
        <f t="shared" si="35"/>
        <v>0.98580456095486013</v>
      </c>
      <c r="AL9" s="20">
        <f t="shared" si="4"/>
        <v>5.8351427156981037</v>
      </c>
      <c r="AM9" s="59">
        <f t="shared" si="5"/>
        <v>187.30539481195709</v>
      </c>
      <c r="AN9" s="59">
        <f ca="1">AVERAGE(OFFSET($AM$3,0,0,'Données projet'!$E$10+1,1))-AVERAGE(OFFSET($H$3,0,0,'Données projet'!$E$10+1,1))</f>
        <v>567.42635821336114</v>
      </c>
      <c r="AO9" s="59">
        <f t="shared" si="36"/>
        <v>299.0473530693472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1.9</v>
      </c>
      <c r="BD9" s="12">
        <f>IF('Données projet'!$A$88&gt;35,BD8+BC9-BL8,IF(A9&lt;'Données projet'!$A$88,$BA$205^A9,IF(A9='Données projet'!$A$88,'Données projet'!$B$88,BD8+BC9-BL8)))</f>
        <v>5.8512972424092187</v>
      </c>
      <c r="BE9" s="13">
        <f>BD9*VLOOKUP('Données projet'!$B$11,Paramètres!$A$1:$I$89,3,0)*VLOOKUP('Données projet'!$B$11,Paramètres!$A$1:$I$89,5,0)</f>
        <v>4.7465723230423587</v>
      </c>
      <c r="BF9" s="13">
        <f t="shared" si="37"/>
        <v>1.8247422318940409</v>
      </c>
      <c r="BG9" s="20">
        <f t="shared" si="7"/>
        <v>11.445039516514228</v>
      </c>
      <c r="BH9" s="59">
        <f t="shared" si="8"/>
        <v>192.91529161277322</v>
      </c>
      <c r="BI9" s="59">
        <f ca="1">AVERAGE(OFFSET($BH$3,0,0,'Données projet'!$E$11+1,1))-AVERAGE(OFFSET($H$3,0,0,'Données projet'!$E$11+1,1))</f>
        <v>436.50252985867149</v>
      </c>
      <c r="BJ9" s="59">
        <f t="shared" si="38"/>
        <v>419.00806288456329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4.0628205128205126</v>
      </c>
      <c r="BY9" s="12">
        <f>IF('Données projet'!$A$114&gt;35,BY8+BX9-CG8,IF(A9&lt;'Données projet'!$A$114,$BV$205^A9,IF(A9='Données projet'!$A$114,'Données projet'!$B$114,BY8+BX9-CG8)))</f>
        <v>2.6133030675536255</v>
      </c>
      <c r="BZ9" s="13">
        <f>BY9*VLOOKUP('Données projet'!$B$12,Paramètres!$A$1:$I$89,3,0)*VLOOKUP('Données projet'!$B$12,Paramètres!$A$1:$I$89,5,0)</f>
        <v>2.4868191990840303</v>
      </c>
      <c r="CA9" s="13">
        <f t="shared" si="39"/>
        <v>1.030726140054228</v>
      </c>
      <c r="CB9" s="20">
        <f t="shared" si="10"/>
        <v>6.1263914656658001</v>
      </c>
      <c r="CC9" s="59">
        <f t="shared" si="11"/>
        <v>187.59664356192476</v>
      </c>
      <c r="CD9" s="59">
        <f ca="1">AVERAGE(OFFSET($CC$3,0,0,'Données projet'!$E$12+1,1))-AVERAGE(OFFSET($H$3,0,0,'Données projet'!$E$12+1,1))</f>
        <v>592.58528888957346</v>
      </c>
      <c r="CE9" s="59">
        <f t="shared" si="40"/>
        <v>311.31528017256846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17.600000000000001</v>
      </c>
      <c r="CT9" s="12">
        <f>IF('Données projet'!$A$140&gt;35,CT8+CS9-DB8,IF(A9&lt;'Données projet'!$A$140,$CQ$205^A9,IF(A9='Données projet'!$A$140,'Données projet'!$B$140,CT8+CS9-DB8)))</f>
        <v>50.6</v>
      </c>
      <c r="CU9" s="17">
        <f>CT9*VLOOKUP('Données projet'!$B$13,Paramètres!$A$1:$I$89,3,0)*VLOOKUP('Données projet'!$B$13,Paramètres!$A$1:$I$89,5,0)</f>
        <v>45.782879999999999</v>
      </c>
      <c r="CV9" s="13">
        <f t="shared" si="41"/>
        <v>13.519148289060759</v>
      </c>
      <c r="CW9" s="20">
        <f t="shared" si="13"/>
        <v>103.28436593678082</v>
      </c>
      <c r="CX9" s="59">
        <f t="shared" si="14"/>
        <v>284.75461803303978</v>
      </c>
      <c r="CY9" s="59">
        <f ca="1">AVERAGE(OFFSET($CX$3,0,0,'Données projet'!$E$13+1,1))-AVERAGE(OFFSET($H$3,0,0,'Données projet'!$E$13+1,1))</f>
        <v>446.2695382688679</v>
      </c>
      <c r="CZ9" s="59">
        <f t="shared" si="42"/>
        <v>630.54710489646072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1.9</v>
      </c>
      <c r="DO9" s="12">
        <f>IF('Données projet'!$A$166&gt;35,DO8+DN9-DW8,IF(A9&lt;'Données projet'!$A$166,$DL$205^A9,IF(A9='Données projet'!$A$166,'Données projet'!$B$166,DO8+DN9-DW8)))</f>
        <v>5.8512972424092187</v>
      </c>
      <c r="DP9" s="17">
        <f>DO9*VLOOKUP('Données projet'!$B$14,Paramètres!$A$1:$I$89,3,0)*VLOOKUP('Données projet'!$B$14,Paramètres!$A$1:$I$89,5,0)</f>
        <v>4.290171138134439</v>
      </c>
      <c r="DQ9" s="13">
        <f t="shared" si="43"/>
        <v>1.6688090117596963</v>
      </c>
      <c r="DR9" s="20">
        <f t="shared" si="16"/>
        <v>10.378557094398952</v>
      </c>
      <c r="DS9" s="59">
        <f t="shared" si="17"/>
        <v>191.84880919065793</v>
      </c>
      <c r="DT9" s="59">
        <f ca="1">AVERAGE(OFFSET($DS$3,0,0,'Données projet'!$E$14+1,1))-AVERAGE(OFFSET($H$3,0,0,'Données projet'!$E$14+1,1))</f>
        <v>400.48995908576177</v>
      </c>
      <c r="DU9" s="59">
        <f t="shared" si="44"/>
        <v>384.86917865380076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6">
        <f t="shared" si="1"/>
        <v>183.33333333333334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4.0628205128205126</v>
      </c>
      <c r="N10" s="13">
        <f>IF('Données projet'!$A$36&gt;35,N9+M10-V9,IF(A10&lt;'Données projet'!$A$36,$K$205^A10,IF(A10='Données projet'!$A$36,'Données projet'!$B$36,N9+M10-V9)))</f>
        <v>3.067053897654088</v>
      </c>
      <c r="O10" s="13">
        <f>N10*VLOOKUP('Données projet'!$B$9,Paramètres!$A$1:$I$89,3,0)*VLOOKUP('Données projet'!$B$9,Paramètres!$A$1:$I$89,5,0)</f>
        <v>3.1099926522212455</v>
      </c>
      <c r="P10" s="13">
        <f t="shared" si="33"/>
        <v>1.2558976215767859</v>
      </c>
      <c r="Q10" s="20">
        <f t="shared" si="2"/>
        <v>7.6039255601982383</v>
      </c>
      <c r="R10" s="59">
        <f t="shared" si="0"/>
        <v>191.72810649593447</v>
      </c>
      <c r="S10" s="59">
        <f ca="1">AVERAGE(OFFSET($R$3,0,0,'Données projet'!$E$9+1,1))-AVERAGE(OFFSET($H$3,0,0,'Données projet'!$E$9+1,1))</f>
        <v>626.09203985399904</v>
      </c>
      <c r="T10" s="59">
        <f t="shared" si="34"/>
        <v>327.65191293226667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4.0628205128205126</v>
      </c>
      <c r="AI10" s="13">
        <f>IF('Données projet'!$A$62&gt;35,AI9+AH10-AQ9,IF(A10&lt;'Données projet'!$A$62,$AF$205^A10,IF(A10='Données projet'!$A$62,'Données projet'!$B$62,AI9+AH10-AQ9)))</f>
        <v>3.067053897654088</v>
      </c>
      <c r="AJ10" s="13">
        <f>AI10*VLOOKUP('Données projet'!$B$10,Paramètres!$A$1:$I$89,3,0)*VLOOKUP('Données projet'!$B$10,Paramètres!$A$1:$I$89,5,0)</f>
        <v>2.775070366597419</v>
      </c>
      <c r="AK10" s="13">
        <f t="shared" si="35"/>
        <v>1.1356093801659046</v>
      </c>
      <c r="AL10" s="20">
        <f t="shared" si="4"/>
        <v>6.811100558946122</v>
      </c>
      <c r="AM10" s="59">
        <f t="shared" si="5"/>
        <v>190.93528149468236</v>
      </c>
      <c r="AN10" s="59">
        <f ca="1">AVERAGE(OFFSET($AM$3,0,0,'Données projet'!$E$10+1,1))-AVERAGE(OFFSET($H$3,0,0,'Données projet'!$E$10+1,1))</f>
        <v>567.42635821336114</v>
      </c>
      <c r="AO10" s="59">
        <f t="shared" si="36"/>
        <v>299.0473530693472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1.9</v>
      </c>
      <c r="BD10" s="12">
        <f>IF('Données projet'!$A$88&gt;35,BD9+BC10-BL9,IF(A10&lt;'Données projet'!$A$88,$BA$205^A10,IF(A10='Données projet'!$A$88,'Données projet'!$B$88,BD9+BC10-BL9)))</f>
        <v>7.8546623499408135</v>
      </c>
      <c r="BE10" s="13">
        <f>BD10*VLOOKUP('Données projet'!$B$11,Paramètres!$A$1:$I$89,3,0)*VLOOKUP('Données projet'!$B$11,Paramètres!$A$1:$I$89,5,0)</f>
        <v>6.3717020982719887</v>
      </c>
      <c r="BF10" s="13">
        <f t="shared" si="37"/>
        <v>2.3669669378051128</v>
      </c>
      <c r="BG10" s="20">
        <f t="shared" si="7"/>
        <v>15.219848571167617</v>
      </c>
      <c r="BH10" s="59">
        <f t="shared" si="8"/>
        <v>199.34402950690384</v>
      </c>
      <c r="BI10" s="59">
        <f ca="1">AVERAGE(OFFSET($BH$3,0,0,'Données projet'!$E$11+1,1))-AVERAGE(OFFSET($H$3,0,0,'Données projet'!$E$11+1,1))</f>
        <v>436.50252985867149</v>
      </c>
      <c r="BJ10" s="59">
        <f t="shared" si="38"/>
        <v>419.00806288456329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4.0628205128205126</v>
      </c>
      <c r="BY10" s="12">
        <f>IF('Données projet'!$A$114&gt;35,BY9+BX10-CG9,IF(A10&lt;'Données projet'!$A$114,$BV$205^A10,IF(A10='Données projet'!$A$114,'Données projet'!$B$114,BY9+BX10-CG9)))</f>
        <v>3.067053897654088</v>
      </c>
      <c r="BZ10" s="13">
        <f>BY10*VLOOKUP('Données projet'!$B$12,Paramètres!$A$1:$I$89,3,0)*VLOOKUP('Données projet'!$B$12,Paramètres!$A$1:$I$89,5,0)</f>
        <v>2.9186084890076298</v>
      </c>
      <c r="CA10" s="13">
        <f t="shared" si="39"/>
        <v>1.187357331654072</v>
      </c>
      <c r="CB10" s="20">
        <f t="shared" si="10"/>
        <v>7.1512238043191303</v>
      </c>
      <c r="CC10" s="59">
        <f t="shared" si="11"/>
        <v>191.27540474005536</v>
      </c>
      <c r="CD10" s="59">
        <f ca="1">AVERAGE(OFFSET($CC$3,0,0,'Données projet'!$E$12+1,1))-AVERAGE(OFFSET($H$3,0,0,'Données projet'!$E$12+1,1))</f>
        <v>592.58528888957346</v>
      </c>
      <c r="CE10" s="59">
        <f t="shared" si="40"/>
        <v>311.31528017256846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17.600000000000001</v>
      </c>
      <c r="CT10" s="12">
        <f>IF('Données projet'!$A$140&gt;35,CT9+CS10-DB9,IF(A10&lt;'Données projet'!$A$140,$CQ$205^A10,IF(A10='Données projet'!$A$140,'Données projet'!$B$140,CT9+CS10-DB9)))</f>
        <v>68.2</v>
      </c>
      <c r="CU10" s="17">
        <f>CT10*VLOOKUP('Données projet'!$B$13,Paramètres!$A$1:$I$89,3,0)*VLOOKUP('Données projet'!$B$13,Paramètres!$A$1:$I$89,5,0)</f>
        <v>61.707360000000001</v>
      </c>
      <c r="CV10" s="13">
        <f t="shared" si="41"/>
        <v>17.599235734890414</v>
      </c>
      <c r="CW10" s="20">
        <f t="shared" si="13"/>
        <v>138.12565423826746</v>
      </c>
      <c r="CX10" s="59">
        <f t="shared" si="14"/>
        <v>322.24983517400369</v>
      </c>
      <c r="CY10" s="59">
        <f ca="1">AVERAGE(OFFSET($CX$3,0,0,'Données projet'!$E$13+1,1))-AVERAGE(OFFSET($H$3,0,0,'Données projet'!$E$13+1,1))</f>
        <v>446.2695382688679</v>
      </c>
      <c r="CZ10" s="59">
        <f t="shared" si="42"/>
        <v>630.54710489646072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1.9</v>
      </c>
      <c r="DO10" s="12">
        <f>IF('Données projet'!$A$166&gt;35,DO9+DN10-DW9,IF(A10&lt;'Données projet'!$A$166,$DL$205^A10,IF(A10='Données projet'!$A$166,'Données projet'!$B$166,DO9+DN10-DW9)))</f>
        <v>7.8546623499408135</v>
      </c>
      <c r="DP10" s="17">
        <f>DO10*VLOOKUP('Données projet'!$B$14,Paramètres!$A$1:$I$89,3,0)*VLOOKUP('Données projet'!$B$14,Paramètres!$A$1:$I$89,5,0)</f>
        <v>5.7590384349766044</v>
      </c>
      <c r="DQ10" s="13">
        <f t="shared" si="43"/>
        <v>2.1646979432521807</v>
      </c>
      <c r="DR10" s="20">
        <f t="shared" si="16"/>
        <v>13.800507525415135</v>
      </c>
      <c r="DS10" s="59">
        <f t="shared" si="17"/>
        <v>197.92468846115136</v>
      </c>
      <c r="DT10" s="59">
        <f ca="1">AVERAGE(OFFSET($DS$3,0,0,'Données projet'!$E$14+1,1))-AVERAGE(OFFSET($H$3,0,0,'Données projet'!$E$14+1,1))</f>
        <v>400.48995908576177</v>
      </c>
      <c r="DU10" s="59">
        <f t="shared" si="44"/>
        <v>384.86917865380076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6">
        <f t="shared" si="1"/>
        <v>183.33333333333334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4.0628205128205126</v>
      </c>
      <c r="N11" s="13">
        <f>IF('Données projet'!$A$36&gt;35,N10+M11-V10,IF(A11&lt;'Données projet'!$A$36,$K$205^A11,IF(A11='Données projet'!$A$36,'Données projet'!$B$36,N10+M11-V10)))</f>
        <v>3.5995900084872572</v>
      </c>
      <c r="O11" s="13">
        <f>N11*VLOOKUP('Données projet'!$B$9,Paramètres!$A$1:$I$89,3,0)*VLOOKUP('Données projet'!$B$9,Paramètres!$A$1:$I$89,5,0)</f>
        <v>3.6499842686060791</v>
      </c>
      <c r="P11" s="13">
        <f t="shared" si="33"/>
        <v>1.4467463187725633</v>
      </c>
      <c r="Q11" s="20">
        <f t="shared" si="2"/>
        <v>8.8768057730178018</v>
      </c>
      <c r="R11" s="59">
        <f t="shared" si="0"/>
        <v>195.63007863923835</v>
      </c>
      <c r="S11" s="59">
        <f ca="1">AVERAGE(OFFSET($R$3,0,0,'Données projet'!$E$9+1,1))-AVERAGE(OFFSET($H$3,0,0,'Données projet'!$E$9+1,1))</f>
        <v>626.09203985399904</v>
      </c>
      <c r="T11" s="59">
        <f t="shared" si="34"/>
        <v>327.65191293226667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4.0628205128205126</v>
      </c>
      <c r="AI11" s="13">
        <f>IF('Données projet'!$A$62&gt;35,AI10+AH11-AQ10,IF(A11&lt;'Données projet'!$A$62,$AF$205^A11,IF(A11='Données projet'!$A$62,'Données projet'!$B$62,AI10+AH11-AQ10)))</f>
        <v>3.5995900084872572</v>
      </c>
      <c r="AJ11" s="13">
        <f>AI11*VLOOKUP('Données projet'!$B$10,Paramètres!$A$1:$I$89,3,0)*VLOOKUP('Données projet'!$B$10,Paramètres!$A$1:$I$89,5,0)</f>
        <v>3.2569090396792704</v>
      </c>
      <c r="AK11" s="13">
        <f t="shared" si="35"/>
        <v>1.3081788372653314</v>
      </c>
      <c r="AL11" s="20">
        <f t="shared" si="4"/>
        <v>7.9508613856785146</v>
      </c>
      <c r="AM11" s="59">
        <f t="shared" si="5"/>
        <v>194.70413425189906</v>
      </c>
      <c r="AN11" s="59">
        <f ca="1">AVERAGE(OFFSET($AM$3,0,0,'Données projet'!$E$10+1,1))-AVERAGE(OFFSET($H$3,0,0,'Données projet'!$E$10+1,1))</f>
        <v>567.42635821336114</v>
      </c>
      <c r="AO11" s="59">
        <f t="shared" si="36"/>
        <v>299.0473530693472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1.9</v>
      </c>
      <c r="BD11" s="12">
        <f>IF('Données projet'!$A$88&gt;35,BD10+BC11-BL10,IF(A11&lt;'Données projet'!$A$88,$BA$205^A11,IF(A11='Données projet'!$A$88,'Données projet'!$B$88,BD10+BC11-BL10)))</f>
        <v>10.543938903738736</v>
      </c>
      <c r="BE11" s="13">
        <f>BD11*VLOOKUP('Données projet'!$B$11,Paramètres!$A$1:$I$89,3,0)*VLOOKUP('Données projet'!$B$11,Paramètres!$A$1:$I$89,5,0)</f>
        <v>8.553243238712863</v>
      </c>
      <c r="BF11" s="13">
        <f t="shared" si="37"/>
        <v>3.0703144733199998</v>
      </c>
      <c r="BG11" s="20">
        <f t="shared" si="7"/>
        <v>20.244363015123902</v>
      </c>
      <c r="BH11" s="59">
        <f t="shared" si="8"/>
        <v>206.99763588134445</v>
      </c>
      <c r="BI11" s="59">
        <f ca="1">AVERAGE(OFFSET($BH$3,0,0,'Données projet'!$E$11+1,1))-AVERAGE(OFFSET($H$3,0,0,'Données projet'!$E$11+1,1))</f>
        <v>436.50252985867149</v>
      </c>
      <c r="BJ11" s="59">
        <f t="shared" si="38"/>
        <v>419.00806288456329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4.0628205128205126</v>
      </c>
      <c r="BY11" s="12">
        <f>IF('Données projet'!$A$114&gt;35,BY10+BX11-CG10,IF(A11&lt;'Données projet'!$A$114,$BV$205^A11,IF(A11='Données projet'!$A$114,'Données projet'!$B$114,BY10+BX11-CG10)))</f>
        <v>3.5995900084872572</v>
      </c>
      <c r="BZ11" s="13">
        <f>BY11*VLOOKUP('Données projet'!$B$12,Paramètres!$A$1:$I$89,3,0)*VLOOKUP('Données projet'!$B$12,Paramètres!$A$1:$I$89,5,0)</f>
        <v>3.4253698520764737</v>
      </c>
      <c r="CA11" s="13">
        <f t="shared" si="39"/>
        <v>1.3677905102498957</v>
      </c>
      <c r="CB11" s="20">
        <f t="shared" si="10"/>
        <v>8.3480876310517598</v>
      </c>
      <c r="CC11" s="59">
        <f t="shared" si="11"/>
        <v>195.10136049727231</v>
      </c>
      <c r="CD11" s="59">
        <f ca="1">AVERAGE(OFFSET($CC$3,0,0,'Données projet'!$E$12+1,1))-AVERAGE(OFFSET($H$3,0,0,'Données projet'!$E$12+1,1))</f>
        <v>592.58528888957346</v>
      </c>
      <c r="CE11" s="59">
        <f t="shared" si="40"/>
        <v>311.31528017256846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17.600000000000001</v>
      </c>
      <c r="CT11" s="12">
        <f>IF('Données projet'!$A$140&gt;35,CT10+CS11-DB10,IF(A11&lt;'Données projet'!$A$140,$CQ$205^A11,IF(A11='Données projet'!$A$140,'Données projet'!$B$140,CT10+CS11-DB10)))</f>
        <v>85.800000000000011</v>
      </c>
      <c r="CU11" s="17">
        <f>CT11*VLOOKUP('Données projet'!$B$13,Paramètres!$A$1:$I$89,3,0)*VLOOKUP('Données projet'!$B$13,Paramètres!$A$1:$I$89,5,0)</f>
        <v>77.631840000000011</v>
      </c>
      <c r="CV11" s="13">
        <f t="shared" si="41"/>
        <v>21.557147963295233</v>
      </c>
      <c r="CW11" s="20">
        <f t="shared" si="13"/>
        <v>172.75415403607255</v>
      </c>
      <c r="CX11" s="59">
        <f t="shared" si="14"/>
        <v>359.5074269022931</v>
      </c>
      <c r="CY11" s="59">
        <f ca="1">AVERAGE(OFFSET($CX$3,0,0,'Données projet'!$E$13+1,1))-AVERAGE(OFFSET($H$3,0,0,'Données projet'!$E$13+1,1))</f>
        <v>446.2695382688679</v>
      </c>
      <c r="CZ11" s="59">
        <f t="shared" si="42"/>
        <v>630.54710489646072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1.9</v>
      </c>
      <c r="DO11" s="12">
        <f>IF('Données projet'!$A$166&gt;35,DO10+DN11-DW10,IF(A11&lt;'Données projet'!$A$166,$DL$205^A11,IF(A11='Données projet'!$A$166,'Données projet'!$B$166,DO10+DN11-DW10)))</f>
        <v>10.543938903738736</v>
      </c>
      <c r="DP11" s="17">
        <f>DO11*VLOOKUP('Données projet'!$B$14,Paramètres!$A$1:$I$89,3,0)*VLOOKUP('Données projet'!$B$14,Paramètres!$A$1:$I$89,5,0)</f>
        <v>7.730816004221241</v>
      </c>
      <c r="DQ11" s="13">
        <f t="shared" si="43"/>
        <v>2.8079409641844508</v>
      </c>
      <c r="DR11" s="20">
        <f t="shared" si="16"/>
        <v>18.355001719973249</v>
      </c>
      <c r="DS11" s="59">
        <f t="shared" si="17"/>
        <v>205.1082745861938</v>
      </c>
      <c r="DT11" s="59">
        <f ca="1">AVERAGE(OFFSET($DS$3,0,0,'Données projet'!$E$14+1,1))-AVERAGE(OFFSET($H$3,0,0,'Données projet'!$E$14+1,1))</f>
        <v>400.48995908576177</v>
      </c>
      <c r="DU11" s="59">
        <f t="shared" si="44"/>
        <v>384.86917865380076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6">
        <f t="shared" si="1"/>
        <v>183.33333333333334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4.0628205128205126</v>
      </c>
      <c r="N12" s="13">
        <f>IF('Données projet'!$A$36&gt;35,N11+M12-V11,IF(A12&lt;'Données projet'!$A$36,$K$205^A12,IF(A12='Données projet'!$A$36,'Données projet'!$B$36,N11+M12-V11)))</f>
        <v>4.2245909793472531</v>
      </c>
      <c r="O12" s="13">
        <f>N12*VLOOKUP('Données projet'!$B$9,Paramètres!$A$1:$I$89,3,0)*VLOOKUP('Données projet'!$B$9,Paramètres!$A$1:$I$89,5,0)</f>
        <v>4.283735253058115</v>
      </c>
      <c r="P12" s="13">
        <f t="shared" si="33"/>
        <v>1.6665967630817691</v>
      </c>
      <c r="Q12" s="20">
        <f t="shared" si="2"/>
        <v>10.363494928110297</v>
      </c>
      <c r="R12" s="59">
        <f t="shared" si="0"/>
        <v>199.72145368066637</v>
      </c>
      <c r="S12" s="59">
        <f ca="1">AVERAGE(OFFSET($R$3,0,0,'Données projet'!$E$9+1,1))-AVERAGE(OFFSET($H$3,0,0,'Données projet'!$E$9+1,1))</f>
        <v>626.09203985399904</v>
      </c>
      <c r="T12" s="59">
        <f t="shared" si="34"/>
        <v>327.65191293226667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4.0628205128205126</v>
      </c>
      <c r="AI12" s="13">
        <f>IF('Données projet'!$A$62&gt;35,AI11+AH12-AQ11,IF(A12&lt;'Données projet'!$A$62,$AF$205^A12,IF(A12='Données projet'!$A$62,'Données projet'!$B$62,AI11+AH12-AQ11)))</f>
        <v>4.2245909793472531</v>
      </c>
      <c r="AJ12" s="13">
        <f>AI12*VLOOKUP('Données projet'!$B$10,Paramètres!$A$1:$I$89,3,0)*VLOOKUP('Données projet'!$B$10,Paramètres!$A$1:$I$89,5,0)</f>
        <v>3.822409918113395</v>
      </c>
      <c r="AK12" s="13">
        <f t="shared" si="35"/>
        <v>1.5069722918446318</v>
      </c>
      <c r="AL12" s="20">
        <f t="shared" si="4"/>
        <v>9.2820073490102306</v>
      </c>
      <c r="AM12" s="59">
        <f t="shared" si="5"/>
        <v>198.6399661015663</v>
      </c>
      <c r="AN12" s="59">
        <f ca="1">AVERAGE(OFFSET($AM$3,0,0,'Données projet'!$E$10+1,1))-AVERAGE(OFFSET($H$3,0,0,'Données projet'!$E$10+1,1))</f>
        <v>567.42635821336114</v>
      </c>
      <c r="AO12" s="59">
        <f t="shared" si="36"/>
        <v>299.0473530693472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1.9</v>
      </c>
      <c r="BD12" s="12">
        <f>IF('Données projet'!$A$88&gt;35,BD11+BC12-BL11,IF(A12&lt;'Données projet'!$A$88,$BA$205^A12,IF(A12='Données projet'!$A$88,'Données projet'!$B$88,BD11+BC12-BL11)))</f>
        <v>14.153969025366564</v>
      </c>
      <c r="BE12" s="13">
        <f>BD12*VLOOKUP('Données projet'!$B$11,Paramètres!$A$1:$I$89,3,0)*VLOOKUP('Données projet'!$B$11,Paramètres!$A$1:$I$89,5,0)</f>
        <v>11.481699673377356</v>
      </c>
      <c r="BF12" s="13">
        <f t="shared" si="37"/>
        <v>3.9826627125682457</v>
      </c>
      <c r="BG12" s="20">
        <f t="shared" si="7"/>
        <v>26.933764488855257</v>
      </c>
      <c r="BH12" s="59">
        <f t="shared" si="8"/>
        <v>216.29172324141132</v>
      </c>
      <c r="BI12" s="59">
        <f ca="1">AVERAGE(OFFSET($BH$3,0,0,'Données projet'!$E$11+1,1))-AVERAGE(OFFSET($H$3,0,0,'Données projet'!$E$11+1,1))</f>
        <v>436.50252985867149</v>
      </c>
      <c r="BJ12" s="59">
        <f t="shared" si="38"/>
        <v>419.00806288456329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4.0628205128205126</v>
      </c>
      <c r="BY12" s="12">
        <f>IF('Données projet'!$A$114&gt;35,BY11+BX12-CG11,IF(A12&lt;'Données projet'!$A$114,$BV$205^A12,IF(A12='Données projet'!$A$114,'Données projet'!$B$114,BY11+BX12-CG11)))</f>
        <v>4.2245909793472531</v>
      </c>
      <c r="BZ12" s="13">
        <f>BY12*VLOOKUP('Données projet'!$B$12,Paramètres!$A$1:$I$89,3,0)*VLOOKUP('Données projet'!$B$12,Paramètres!$A$1:$I$89,5,0)</f>
        <v>4.0201207759468467</v>
      </c>
      <c r="CA12" s="13">
        <f t="shared" si="39"/>
        <v>1.5756426730640929</v>
      </c>
      <c r="CB12" s="20">
        <f t="shared" si="10"/>
        <v>9.7459546736940528</v>
      </c>
      <c r="CC12" s="59">
        <f t="shared" si="11"/>
        <v>199.10391342625013</v>
      </c>
      <c r="CD12" s="59">
        <f ca="1">AVERAGE(OFFSET($CC$3,0,0,'Données projet'!$E$12+1,1))-AVERAGE(OFFSET($H$3,0,0,'Données projet'!$E$12+1,1))</f>
        <v>592.58528888957346</v>
      </c>
      <c r="CE12" s="59">
        <f t="shared" si="40"/>
        <v>311.31528017256846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17.600000000000001</v>
      </c>
      <c r="CT12" s="12">
        <f>IF('Données projet'!$A$140&gt;35,CT11+CS12-DB11,IF(A12&lt;'Données projet'!$A$140,$CQ$205^A12,IF(A12='Données projet'!$A$140,'Données projet'!$B$140,CT11+CS12-DB11)))</f>
        <v>103.4</v>
      </c>
      <c r="CU12" s="17">
        <f>CT12*VLOOKUP('Données projet'!$B$13,Paramètres!$A$1:$I$89,3,0)*VLOOKUP('Données projet'!$B$13,Paramètres!$A$1:$I$89,5,0)</f>
        <v>93.556319999999999</v>
      </c>
      <c r="CV12" s="13">
        <f t="shared" si="41"/>
        <v>25.420979659258073</v>
      </c>
      <c r="CW12" s="20">
        <f t="shared" si="13"/>
        <v>207.21879690654114</v>
      </c>
      <c r="CX12" s="59">
        <f t="shared" si="14"/>
        <v>396.57675565909722</v>
      </c>
      <c r="CY12" s="59">
        <f ca="1">AVERAGE(OFFSET($CX$3,0,0,'Données projet'!$E$13+1,1))-AVERAGE(OFFSET($H$3,0,0,'Données projet'!$E$13+1,1))</f>
        <v>446.2695382688679</v>
      </c>
      <c r="CZ12" s="59">
        <f t="shared" si="42"/>
        <v>630.54710489646072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1.9</v>
      </c>
      <c r="DO12" s="12">
        <f>IF('Données projet'!$A$166&gt;35,DO11+DN12-DW11,IF(A12&lt;'Données projet'!$A$166,$DL$205^A12,IF(A12='Données projet'!$A$166,'Données projet'!$B$166,DO11+DN12-DW11)))</f>
        <v>14.153969025366564</v>
      </c>
      <c r="DP12" s="17">
        <f>DO12*VLOOKUP('Données projet'!$B$14,Paramètres!$A$1:$I$89,3,0)*VLOOKUP('Données projet'!$B$14,Paramètres!$A$1:$I$89,5,0)</f>
        <v>10.377690089398765</v>
      </c>
      <c r="DQ12" s="13">
        <f t="shared" si="43"/>
        <v>3.6423245482922235</v>
      </c>
      <c r="DR12" s="20">
        <f t="shared" si="16"/>
        <v>24.418192160645134</v>
      </c>
      <c r="DS12" s="59">
        <f t="shared" si="17"/>
        <v>213.77615091320121</v>
      </c>
      <c r="DT12" s="59">
        <f ca="1">AVERAGE(OFFSET($DS$3,0,0,'Données projet'!$E$14+1,1))-AVERAGE(OFFSET($H$3,0,0,'Données projet'!$E$14+1,1))</f>
        <v>400.48995908576177</v>
      </c>
      <c r="DU12" s="59">
        <f t="shared" si="44"/>
        <v>384.86917865380076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6">
        <f t="shared" si="1"/>
        <v>183.33333333333334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4.0628205128205126</v>
      </c>
      <c r="N13" s="13">
        <f>IF('Données projet'!$A$36&gt;35,N12+M13-V12,IF(A13&lt;'Données projet'!$A$36,$K$205^A13,IF(A13='Données projet'!$A$36,'Données projet'!$B$36,N12+M13-V12)))</f>
        <v>4.9581115906815549</v>
      </c>
      <c r="O13" s="13">
        <f>N13*VLOOKUP('Données projet'!$B$9,Paramètres!$A$1:$I$89,3,0)*VLOOKUP('Données projet'!$B$9,Paramètres!$A$1:$I$89,5,0)</f>
        <v>5.0275251529510969</v>
      </c>
      <c r="P13" s="13">
        <f t="shared" si="33"/>
        <v>1.9198561176026576</v>
      </c>
      <c r="Q13" s="20">
        <f t="shared" si="2"/>
        <v>12.10002237954779</v>
      </c>
      <c r="R13" s="59">
        <f t="shared" si="0"/>
        <v>204.03868436459268</v>
      </c>
      <c r="S13" s="59">
        <f ca="1">AVERAGE(OFFSET($R$3,0,0,'Données projet'!$E$9+1,1))-AVERAGE(OFFSET($H$3,0,0,'Données projet'!$E$9+1,1))</f>
        <v>626.09203985399904</v>
      </c>
      <c r="T13" s="59">
        <f t="shared" si="34"/>
        <v>327.65191293226667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4.0628205128205126</v>
      </c>
      <c r="AI13" s="13">
        <f>IF('Données projet'!$A$62&gt;35,AI12+AH13-AQ12,IF(A13&lt;'Données projet'!$A$62,$AF$205^A13,IF(A13='Données projet'!$A$62,'Données projet'!$B$62,AI12+AH13-AQ12)))</f>
        <v>4.9581115906815549</v>
      </c>
      <c r="AJ13" s="13">
        <f>AI13*VLOOKUP('Données projet'!$B$10,Paramètres!$A$1:$I$89,3,0)*VLOOKUP('Données projet'!$B$10,Paramètres!$A$1:$I$89,5,0)</f>
        <v>4.4860993672486709</v>
      </c>
      <c r="AK13" s="13">
        <f t="shared" si="35"/>
        <v>1.7359747946502311</v>
      </c>
      <c r="AL13" s="20">
        <f t="shared" si="4"/>
        <v>10.836779165307254</v>
      </c>
      <c r="AM13" s="59">
        <f t="shared" si="5"/>
        <v>202.77544115035215</v>
      </c>
      <c r="AN13" s="59">
        <f ca="1">AVERAGE(OFFSET($AM$3,0,0,'Données projet'!$E$10+1,1))-AVERAGE(OFFSET($H$3,0,0,'Données projet'!$E$10+1,1))</f>
        <v>567.42635821336114</v>
      </c>
      <c r="AO13" s="59">
        <f t="shared" si="36"/>
        <v>299.0473530693472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19</v>
      </c>
      <c r="BB13" s="12">
        <f>VLOOKUP(A13,'Données projet'!$A$87:$I$107,9,0)</f>
        <v>1.9</v>
      </c>
      <c r="BC13" s="12">
        <f t="array" ref="BC13">INDEX(BB:BB,MIN(IF(ISNUMBER(BB13:BB209),ROW(BB13:BB209),"")))</f>
        <v>1.9</v>
      </c>
      <c r="BD13" s="12">
        <f>IF('Données projet'!$A$88&gt;35,BD12+BC13-BL12,IF(A13&lt;'Données projet'!$A$88,$BA$205^A13,IF(A13='Données projet'!$A$88,'Données projet'!$B$88,BD12+BC13-BL12)))</f>
        <v>19</v>
      </c>
      <c r="BE13" s="13">
        <f>BD13*VLOOKUP('Données projet'!$B$11,Paramètres!$A$1:$I$89,3,0)*VLOOKUP('Données projet'!$B$11,Paramètres!$A$1:$I$89,5,0)</f>
        <v>15.412800000000002</v>
      </c>
      <c r="BF13" s="13">
        <f t="shared" si="37"/>
        <v>5.1661165069289936</v>
      </c>
      <c r="BG13" s="20">
        <f t="shared" si="7"/>
        <v>35.841612916234673</v>
      </c>
      <c r="BH13" s="59">
        <f t="shared" si="8"/>
        <v>227.78027490127957</v>
      </c>
      <c r="BI13" s="59">
        <f ca="1">AVERAGE(OFFSET($BH$3,0,0,'Données projet'!$E$11+1,1))-AVERAGE(OFFSET($H$3,0,0,'Données projet'!$E$11+1,1))</f>
        <v>436.50252985867149</v>
      </c>
      <c r="BJ13" s="59">
        <f t="shared" si="38"/>
        <v>419.00806288456329</v>
      </c>
      <c r="BK13" s="15">
        <f>IF(ISNA(VLOOKUP(A13,'Données projet'!$A$87:$I$107,3,0)),0,VLOOKUP(A13,'Données projet'!$A$87:$I$107,3,0))</f>
        <v>1</v>
      </c>
      <c r="BL13" s="15">
        <f>IF(ISNA(VLOOKUP(A13,'Données projet'!$A$87:$I$107,4,0)),0,VLOOKUP(A13,'Données projet'!$A$87:$I$107,4,0))</f>
        <v>7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4.0628205128205126</v>
      </c>
      <c r="BY13" s="12">
        <f>IF('Données projet'!$A$114&gt;35,BY12+BX13-CG12,IF(A13&lt;'Données projet'!$A$114,$BV$205^A13,IF(A13='Données projet'!$A$114,'Données projet'!$B$114,BY12+BX13-CG12)))</f>
        <v>4.9581115906815549</v>
      </c>
      <c r="BZ13" s="13">
        <f>BY13*VLOOKUP('Données projet'!$B$12,Paramètres!$A$1:$I$89,3,0)*VLOOKUP('Données projet'!$B$12,Paramètres!$A$1:$I$89,5,0)</f>
        <v>4.7181389896925676</v>
      </c>
      <c r="CA13" s="13">
        <f t="shared" si="39"/>
        <v>1.8150804634015034</v>
      </c>
      <c r="CB13" s="20">
        <f t="shared" si="10"/>
        <v>11.378690547472175</v>
      </c>
      <c r="CC13" s="59">
        <f t="shared" si="11"/>
        <v>203.31735253251708</v>
      </c>
      <c r="CD13" s="59">
        <f ca="1">AVERAGE(OFFSET($CC$3,0,0,'Données projet'!$E$12+1,1))-AVERAGE(OFFSET($H$3,0,0,'Données projet'!$E$12+1,1))</f>
        <v>592.58528888957346</v>
      </c>
      <c r="CE13" s="59">
        <f t="shared" si="40"/>
        <v>311.31528017256846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>
        <f>VLOOKUP(A13,'Données projet'!$A$139:$I$159,2,0)</f>
        <v>121</v>
      </c>
      <c r="CR13" s="12">
        <f>VLOOKUP(A13,'Données projet'!$A$139:$I$159,9,0)</f>
        <v>17.600000000000001</v>
      </c>
      <c r="CS13" s="12">
        <f t="array" ref="CS13">INDEX(CR:CR,MIN(IF(ISNUMBER(CR13:CR209),ROW(CR13:CR209),"")))</f>
        <v>17.600000000000001</v>
      </c>
      <c r="CT13" s="12">
        <f>IF('Données projet'!$A$140&gt;35,CT12+CS13-DB12,IF(A13&lt;'Données projet'!$A$140,$CQ$205^A13,IF(A13='Données projet'!$A$140,'Données projet'!$B$140,CT12+CS13-DB12)))</f>
        <v>121</v>
      </c>
      <c r="CU13" s="17">
        <f>CT13*VLOOKUP('Données projet'!$B$13,Paramètres!$A$1:$I$89,3,0)*VLOOKUP('Données projet'!$B$13,Paramètres!$A$1:$I$89,5,0)</f>
        <v>109.48079999999999</v>
      </c>
      <c r="CV13" s="13">
        <f t="shared" si="41"/>
        <v>29.208623339903898</v>
      </c>
      <c r="CW13" s="20">
        <f t="shared" si="13"/>
        <v>241.5507456503326</v>
      </c>
      <c r="CX13" s="59">
        <f t="shared" si="14"/>
        <v>433.48940763537746</v>
      </c>
      <c r="CY13" s="59">
        <f ca="1">AVERAGE(OFFSET($CX$3,0,0,'Données projet'!$E$13+1,1))-AVERAGE(OFFSET($H$3,0,0,'Données projet'!$E$13+1,1))</f>
        <v>446.2695382688679</v>
      </c>
      <c r="CZ13" s="59">
        <f t="shared" si="42"/>
        <v>630.54710489646072</v>
      </c>
      <c r="DA13" s="15">
        <f>IF(ISNA(VLOOKUP(A13,'Données projet'!$A$139:$I$159,3,0)),0,VLOOKUP(A13,'Données projet'!$A$139:$I$159,3,0))</f>
        <v>2</v>
      </c>
      <c r="DB13" s="15">
        <f>IF(ISNA(VLOOKUP(A13,'Données projet'!$A$139:$I$159,4,0)),0,VLOOKUP(A13,'Données projet'!$A$139:$I$159,4,0))</f>
        <v>37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>
        <f>VLOOKUP(A13,'Données projet'!$A$165:$I$185,2,0)</f>
        <v>19</v>
      </c>
      <c r="DM13" s="12">
        <f>VLOOKUP(A13,'Données projet'!$A$165:$I$185,9,0)</f>
        <v>1.9</v>
      </c>
      <c r="DN13" s="12">
        <f t="array" ref="DN13">INDEX(DM:DM,MIN(IF(ISNUMBER(DM13:DM209),ROW(DM13:DM209),"")))</f>
        <v>1.9</v>
      </c>
      <c r="DO13" s="12">
        <f>IF('Données projet'!$A$166&gt;35,DO12+DN13-DW12,IF(A13&lt;'Données projet'!$A$166,$DL$205^A13,IF(A13='Données projet'!$A$166,'Données projet'!$B$166,DO12+DN13-DW12)))</f>
        <v>19</v>
      </c>
      <c r="DP13" s="17">
        <f>DO13*VLOOKUP('Données projet'!$B$14,Paramètres!$A$1:$I$89,3,0)*VLOOKUP('Données projet'!$B$14,Paramètres!$A$1:$I$89,5,0)</f>
        <v>13.9308</v>
      </c>
      <c r="DQ13" s="13">
        <f t="shared" si="43"/>
        <v>4.7246463812124082</v>
      </c>
      <c r="DR13" s="20">
        <f t="shared" si="16"/>
        <v>32.491569113944941</v>
      </c>
      <c r="DS13" s="59">
        <f t="shared" si="17"/>
        <v>224.43023109898982</v>
      </c>
      <c r="DT13" s="59">
        <f ca="1">AVERAGE(OFFSET($DS$3,0,0,'Données projet'!$E$14+1,1))-AVERAGE(OFFSET($H$3,0,0,'Données projet'!$E$14+1,1))</f>
        <v>400.48995908576177</v>
      </c>
      <c r="DU13" s="59">
        <f t="shared" si="44"/>
        <v>384.86917865380076</v>
      </c>
      <c r="DV13" s="15">
        <f>IF(ISNA(VLOOKUP(A13,'Données projet'!$A$165:$I$185,3,0)),0,VLOOKUP(A13,'Données projet'!$A$165:$I$185,3,0))</f>
        <v>1</v>
      </c>
      <c r="DW13" s="15">
        <f>IF(ISNA(VLOOKUP(A13,'Données projet'!$A$165:$I$185,4,0)),0,VLOOKUP(A13,'Données projet'!$A$165:$I$185,4,0))</f>
        <v>7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6">
        <f t="shared" si="1"/>
        <v>183.33333333333334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4.0628205128205126</v>
      </c>
      <c r="N14" s="13">
        <f>IF('Données projet'!$A$36&gt;35,N13+M14-V13,IF(A14&lt;'Données projet'!$A$36,$K$205^A14,IF(A14='Données projet'!$A$36,'Données projet'!$B$36,N13+M14-V13)))</f>
        <v>5.8189942330107201</v>
      </c>
      <c r="O14" s="13">
        <f>N14*VLOOKUP('Données projet'!$B$9,Paramètres!$A$1:$I$89,3,0)*VLOOKUP('Données projet'!$B$9,Paramètres!$A$1:$I$89,5,0)</f>
        <v>5.9004601522728706</v>
      </c>
      <c r="P14" s="13">
        <f t="shared" si="33"/>
        <v>2.2116012666919538</v>
      </c>
      <c r="Q14" s="20">
        <f t="shared" si="2"/>
        <v>14.128506971363736</v>
      </c>
      <c r="R14" s="59">
        <f t="shared" si="0"/>
        <v>208.62430558047788</v>
      </c>
      <c r="S14" s="59">
        <f ca="1">AVERAGE(OFFSET($R$3,0,0,'Données projet'!$E$9+1,1))-AVERAGE(OFFSET($H$3,0,0,'Données projet'!$E$9+1,1))</f>
        <v>626.09203985399904</v>
      </c>
      <c r="T14" s="59">
        <f t="shared" si="34"/>
        <v>327.65191293226667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4.0628205128205126</v>
      </c>
      <c r="AI14" s="13">
        <f>IF('Données projet'!$A$62&gt;35,AI13+AH14-AQ13,IF(A14&lt;'Données projet'!$A$62,$AF$205^A14,IF(A14='Données projet'!$A$62,'Données projet'!$B$62,AI13+AH14-AQ13)))</f>
        <v>5.8189942330107201</v>
      </c>
      <c r="AJ14" s="13">
        <f>AI14*VLOOKUP('Données projet'!$B$10,Paramètres!$A$1:$I$89,3,0)*VLOOKUP('Données projet'!$B$10,Paramètres!$A$1:$I$89,5,0)</f>
        <v>5.2650259820280993</v>
      </c>
      <c r="AK14" s="13">
        <f t="shared" si="35"/>
        <v>1.9997769726555885</v>
      </c>
      <c r="AL14" s="20">
        <f t="shared" si="4"/>
        <v>12.65286514607409</v>
      </c>
      <c r="AM14" s="59">
        <f t="shared" si="5"/>
        <v>207.14866375518821</v>
      </c>
      <c r="AN14" s="59">
        <f ca="1">AVERAGE(OFFSET($AM$3,0,0,'Données projet'!$E$10+1,1))-AVERAGE(OFFSET($H$3,0,0,'Données projet'!$E$10+1,1))</f>
        <v>567.42635821336114</v>
      </c>
      <c r="AO14" s="59">
        <f t="shared" si="36"/>
        <v>299.0473530693472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14.6</v>
      </c>
      <c r="BD14" s="12">
        <f>IF('Données projet'!$A$88&gt;35,BD13+BC14-BL13,IF(A14&lt;'Données projet'!$A$88,$BA$205^A14,IF(A14='Données projet'!$A$88,'Données projet'!$B$88,BD13+BC14-BL13)))</f>
        <v>26.6</v>
      </c>
      <c r="BE14" s="13">
        <f>BD14*VLOOKUP('Données projet'!$B$11,Paramètres!$A$1:$I$89,3,0)*VLOOKUP('Données projet'!$B$11,Paramètres!$A$1:$I$89,5,0)</f>
        <v>21.577920000000002</v>
      </c>
      <c r="BF14" s="13">
        <f t="shared" si="37"/>
        <v>6.9547725053970177</v>
      </c>
      <c r="BG14" s="20">
        <f t="shared" si="7"/>
        <v>49.6944394468998</v>
      </c>
      <c r="BH14" s="59">
        <f t="shared" si="8"/>
        <v>244.19023805601392</v>
      </c>
      <c r="BI14" s="59">
        <f ca="1">AVERAGE(OFFSET($BH$3,0,0,'Données projet'!$E$11+1,1))-AVERAGE(OFFSET($H$3,0,0,'Données projet'!$E$11+1,1))</f>
        <v>436.50252985867149</v>
      </c>
      <c r="BJ14" s="59">
        <f t="shared" si="38"/>
        <v>419.00806288456329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4.0628205128205126</v>
      </c>
      <c r="BY14" s="12">
        <f>IF('Données projet'!$A$114&gt;35,BY13+BX14-CG13,IF(A14&lt;'Données projet'!$A$114,$BV$205^A14,IF(A14='Données projet'!$A$114,'Données projet'!$B$114,BY13+BX14-CG13)))</f>
        <v>5.8189942330107201</v>
      </c>
      <c r="BZ14" s="13">
        <f>BY14*VLOOKUP('Données projet'!$B$12,Paramètres!$A$1:$I$89,3,0)*VLOOKUP('Données projet'!$B$12,Paramètres!$A$1:$I$89,5,0)</f>
        <v>5.5373549121330017</v>
      </c>
      <c r="CA14" s="13">
        <f t="shared" si="39"/>
        <v>2.0909036959598799</v>
      </c>
      <c r="CB14" s="20">
        <f t="shared" si="10"/>
        <v>13.285883742428437</v>
      </c>
      <c r="CC14" s="59">
        <f t="shared" si="11"/>
        <v>207.78168235154257</v>
      </c>
      <c r="CD14" s="59">
        <f ca="1">AVERAGE(OFFSET($CC$3,0,0,'Données projet'!$E$12+1,1))-AVERAGE(OFFSET($H$3,0,0,'Données projet'!$E$12+1,1))</f>
        <v>592.58528888957346</v>
      </c>
      <c r="CE14" s="59">
        <f t="shared" si="40"/>
        <v>311.31528017256846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17.2</v>
      </c>
      <c r="CT14" s="12">
        <f>IF('Données projet'!$A$140&gt;35,CT13+CS14-DB13,IF(A14&lt;'Données projet'!$A$140,$CQ$205^A14,IF(A14='Données projet'!$A$140,'Données projet'!$B$140,CT13+CS14-DB13)))</f>
        <v>101.19999999999999</v>
      </c>
      <c r="CU14" s="17">
        <f>CT14*VLOOKUP('Données projet'!$B$13,Paramètres!$A$1:$I$89,3,0)*VLOOKUP('Données projet'!$B$13,Paramètres!$A$1:$I$89,5,0)</f>
        <v>91.565759999999983</v>
      </c>
      <c r="CV14" s="13">
        <f t="shared" si="41"/>
        <v>24.942468702082348</v>
      </c>
      <c r="CW14" s="20">
        <f t="shared" si="13"/>
        <v>202.9184983227934</v>
      </c>
      <c r="CX14" s="59">
        <f t="shared" si="14"/>
        <v>397.41429693190753</v>
      </c>
      <c r="CY14" s="59">
        <f ca="1">AVERAGE(OFFSET($CX$3,0,0,'Données projet'!$E$13+1,1))-AVERAGE(OFFSET($H$3,0,0,'Données projet'!$E$13+1,1))</f>
        <v>446.2695382688679</v>
      </c>
      <c r="CZ14" s="59">
        <f t="shared" si="42"/>
        <v>630.54710489646072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14.6</v>
      </c>
      <c r="DO14" s="12">
        <f>IF('Données projet'!$A$166&gt;35,DO13+DN14-DW13,IF(A14&lt;'Données projet'!$A$166,$DL$205^A14,IF(A14='Données projet'!$A$166,'Données projet'!$B$166,DO13+DN14-DW13)))</f>
        <v>26.6</v>
      </c>
      <c r="DP14" s="17">
        <f>DO14*VLOOKUP('Données projet'!$B$14,Paramètres!$A$1:$I$89,3,0)*VLOOKUP('Données projet'!$B$14,Paramètres!$A$1:$I$89,5,0)</f>
        <v>19.503120000000003</v>
      </c>
      <c r="DQ14" s="13">
        <f t="shared" si="43"/>
        <v>6.3604529061061674</v>
      </c>
      <c r="DR14" s="20">
        <f t="shared" si="16"/>
        <v>45.045722811468245</v>
      </c>
      <c r="DS14" s="59">
        <f t="shared" si="17"/>
        <v>239.54152142058237</v>
      </c>
      <c r="DT14" s="59">
        <f ca="1">AVERAGE(OFFSET($DS$3,0,0,'Données projet'!$E$14+1,1))-AVERAGE(OFFSET($H$3,0,0,'Données projet'!$E$14+1,1))</f>
        <v>400.48995908576177</v>
      </c>
      <c r="DU14" s="59">
        <f t="shared" si="44"/>
        <v>384.86917865380076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6">
        <f t="shared" si="1"/>
        <v>183.33333333333334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4.0628205128205126</v>
      </c>
      <c r="N15" s="13">
        <f>IF('Données projet'!$A$36&gt;35,N14+M15-V14,IF(A15&lt;'Données projet'!$A$36,$K$205^A15,IF(A15='Données projet'!$A$36,'Données projet'!$B$36,N14+M15-V14)))</f>
        <v>6.8293529228851897</v>
      </c>
      <c r="O15" s="13">
        <f>N15*VLOOKUP('Données projet'!$B$9,Paramètres!$A$1:$I$89,3,0)*VLOOKUP('Données projet'!$B$9,Paramètres!$A$1:$I$89,5,0)</f>
        <v>6.9249638638055826</v>
      </c>
      <c r="P15" s="13">
        <f t="shared" si="33"/>
        <v>2.5476805881375704</v>
      </c>
      <c r="Q15" s="20">
        <f t="shared" si="2"/>
        <v>16.498189087134325</v>
      </c>
      <c r="R15" s="59">
        <f t="shared" si="0"/>
        <v>213.52796653986721</v>
      </c>
      <c r="S15" s="59">
        <f ca="1">AVERAGE(OFFSET($R$3,0,0,'Données projet'!$E$9+1,1))-AVERAGE(OFFSET($H$3,0,0,'Données projet'!$E$9+1,1))</f>
        <v>626.09203985399904</v>
      </c>
      <c r="T15" s="59">
        <f t="shared" si="34"/>
        <v>327.65191293226667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4.0628205128205126</v>
      </c>
      <c r="AI15" s="13">
        <f>IF('Données projet'!$A$62&gt;35,AI14+AH15-AQ14,IF(A15&lt;'Données projet'!$A$62,$AF$205^A15,IF(A15='Données projet'!$A$62,'Données projet'!$B$62,AI14+AH15-AQ14)))</f>
        <v>6.8293529228851897</v>
      </c>
      <c r="AJ15" s="13">
        <f>AI15*VLOOKUP('Données projet'!$B$10,Paramètres!$A$1:$I$89,3,0)*VLOOKUP('Données projet'!$B$10,Paramètres!$A$1:$I$89,5,0)</f>
        <v>6.1791985246265195</v>
      </c>
      <c r="AK15" s="13">
        <f t="shared" si="35"/>
        <v>2.3036670536275285</v>
      </c>
      <c r="AL15" s="20">
        <f t="shared" si="4"/>
        <v>14.774324215459131</v>
      </c>
      <c r="AM15" s="59">
        <f t="shared" si="5"/>
        <v>211.804101668192</v>
      </c>
      <c r="AN15" s="59">
        <f ca="1">AVERAGE(OFFSET($AM$3,0,0,'Données projet'!$E$10+1,1))-AVERAGE(OFFSET($H$3,0,0,'Données projet'!$E$10+1,1))</f>
        <v>567.42635821336114</v>
      </c>
      <c r="AO15" s="59">
        <f t="shared" si="36"/>
        <v>299.0473530693472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14.6</v>
      </c>
      <c r="BD15" s="12">
        <f>IF('Données projet'!$A$88&gt;35,BD14+BC15-BL14,IF(A15&lt;'Données projet'!$A$88,$BA$205^A15,IF(A15='Données projet'!$A$88,'Données projet'!$B$88,BD14+BC15-BL14)))</f>
        <v>41.2</v>
      </c>
      <c r="BE15" s="13">
        <f>BD15*VLOOKUP('Données projet'!$B$11,Paramètres!$A$1:$I$89,3,0)*VLOOKUP('Données projet'!$B$11,Paramètres!$A$1:$I$89,5,0)</f>
        <v>33.421440000000004</v>
      </c>
      <c r="BF15" s="13">
        <f t="shared" si="37"/>
        <v>10.23718836707982</v>
      </c>
      <c r="BG15" s="20">
        <f t="shared" si="7"/>
        <v>76.038777739330698</v>
      </c>
      <c r="BH15" s="59">
        <f t="shared" si="8"/>
        <v>273.06855519206357</v>
      </c>
      <c r="BI15" s="59">
        <f ca="1">AVERAGE(OFFSET($BH$3,0,0,'Données projet'!$E$11+1,1))-AVERAGE(OFFSET($H$3,0,0,'Données projet'!$E$11+1,1))</f>
        <v>436.50252985867149</v>
      </c>
      <c r="BJ15" s="59">
        <f t="shared" si="38"/>
        <v>419.00806288456329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4.0628205128205126</v>
      </c>
      <c r="BY15" s="12">
        <f>IF('Données projet'!$A$114&gt;35,BY14+BX15-CG14,IF(A15&lt;'Données projet'!$A$114,$BV$205^A15,IF(A15='Données projet'!$A$114,'Données projet'!$B$114,BY14+BX15-CG14)))</f>
        <v>6.8293529228851897</v>
      </c>
      <c r="BZ15" s="13">
        <f>BY15*VLOOKUP('Données projet'!$B$12,Paramètres!$A$1:$I$89,3,0)*VLOOKUP('Données projet'!$B$12,Paramètres!$A$1:$I$89,5,0)</f>
        <v>6.4988122414175455</v>
      </c>
      <c r="CA15" s="13">
        <f t="shared" si="39"/>
        <v>2.408641574812437</v>
      </c>
      <c r="CB15" s="20">
        <f t="shared" si="10"/>
        <v>15.513815396600551</v>
      </c>
      <c r="CC15" s="59">
        <f t="shared" si="11"/>
        <v>212.54359284933344</v>
      </c>
      <c r="CD15" s="59">
        <f ca="1">AVERAGE(OFFSET($CC$3,0,0,'Données projet'!$E$12+1,1))-AVERAGE(OFFSET($H$3,0,0,'Données projet'!$E$12+1,1))</f>
        <v>592.58528888957346</v>
      </c>
      <c r="CE15" s="59">
        <f t="shared" si="40"/>
        <v>311.31528017256846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17.2</v>
      </c>
      <c r="CT15" s="12">
        <f>IF('Données projet'!$A$140&gt;35,CT14+CS15-DB14,IF(A15&lt;'Données projet'!$A$140,$CQ$205^A15,IF(A15='Données projet'!$A$140,'Données projet'!$B$140,CT14+CS15-DB14)))</f>
        <v>118.39999999999999</v>
      </c>
      <c r="CU15" s="17">
        <f>CT15*VLOOKUP('Données projet'!$B$13,Paramètres!$A$1:$I$89,3,0)*VLOOKUP('Données projet'!$B$13,Paramètres!$A$1:$I$89,5,0)</f>
        <v>107.12832</v>
      </c>
      <c r="CV15" s="13">
        <f t="shared" si="41"/>
        <v>28.653356241593332</v>
      </c>
      <c r="CW15" s="20">
        <f t="shared" si="13"/>
        <v>236.48641945410841</v>
      </c>
      <c r="CX15" s="59">
        <f t="shared" si="14"/>
        <v>433.51619690684129</v>
      </c>
      <c r="CY15" s="59">
        <f ca="1">AVERAGE(OFFSET($CX$3,0,0,'Données projet'!$E$13+1,1))-AVERAGE(OFFSET($H$3,0,0,'Données projet'!$E$13+1,1))</f>
        <v>446.2695382688679</v>
      </c>
      <c r="CZ15" s="59">
        <f t="shared" si="42"/>
        <v>630.54710489646072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14.6</v>
      </c>
      <c r="DO15" s="12">
        <f>IF('Données projet'!$A$166&gt;35,DO14+DN15-DW14,IF(A15&lt;'Données projet'!$A$166,$DL$205^A15,IF(A15='Données projet'!$A$166,'Données projet'!$B$166,DO14+DN15-DW14)))</f>
        <v>41.2</v>
      </c>
      <c r="DP15" s="17">
        <f>DO15*VLOOKUP('Données projet'!$B$14,Paramètres!$A$1:$I$89,3,0)*VLOOKUP('Données projet'!$B$14,Paramètres!$A$1:$I$89,5,0)</f>
        <v>30.207840000000001</v>
      </c>
      <c r="DQ15" s="13">
        <f t="shared" si="43"/>
        <v>9.3623701493068516</v>
      </c>
      <c r="DR15" s="20">
        <f t="shared" si="16"/>
        <v>68.918116010042766</v>
      </c>
      <c r="DS15" s="59">
        <f t="shared" si="17"/>
        <v>265.94789346277565</v>
      </c>
      <c r="DT15" s="59">
        <f ca="1">AVERAGE(OFFSET($DS$3,0,0,'Données projet'!$E$14+1,1))-AVERAGE(OFFSET($H$3,0,0,'Données projet'!$E$14+1,1))</f>
        <v>400.48995908576177</v>
      </c>
      <c r="DU15" s="59">
        <f t="shared" si="44"/>
        <v>384.86917865380076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6">
        <f t="shared" si="1"/>
        <v>183.33333333333334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4.0628205128205126</v>
      </c>
      <c r="N16" s="13">
        <f>IF('Données projet'!$A$36&gt;35,N15+M16-V15,IF(A16&lt;'Données projet'!$A$36,$K$205^A16,IF(A16='Données projet'!$A$36,'Données projet'!$B$36,N15+M16-V15)))</f>
        <v>8.0151413590917304</v>
      </c>
      <c r="O16" s="13">
        <f>N16*VLOOKUP('Données projet'!$B$9,Paramètres!$A$1:$I$89,3,0)*VLOOKUP('Données projet'!$B$9,Paramètres!$A$1:$I$89,5,0)</f>
        <v>8.1273533381190166</v>
      </c>
      <c r="P16" s="13">
        <f t="shared" si="33"/>
        <v>2.9348311908328566</v>
      </c>
      <c r="Q16" s="20">
        <f t="shared" si="2"/>
        <v>19.26663805459118</v>
      </c>
      <c r="R16" s="59">
        <f t="shared" si="0"/>
        <v>218.80763830620998</v>
      </c>
      <c r="S16" s="59">
        <f ca="1">AVERAGE(OFFSET($R$3,0,0,'Données projet'!$E$9+1,1))-AVERAGE(OFFSET($H$3,0,0,'Données projet'!$E$9+1,1))</f>
        <v>626.09203985399904</v>
      </c>
      <c r="T16" s="59">
        <f t="shared" si="34"/>
        <v>327.65191293226667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4.0628205128205126</v>
      </c>
      <c r="AI16" s="13">
        <f>IF('Données projet'!$A$62&gt;35,AI15+AH16-AQ15,IF(A16&lt;'Données projet'!$A$62,$AF$205^A16,IF(A16='Données projet'!$A$62,'Données projet'!$B$62,AI15+AH16-AQ15)))</f>
        <v>8.0151413590917304</v>
      </c>
      <c r="AJ16" s="13">
        <f>AI16*VLOOKUP('Données projet'!$B$10,Paramètres!$A$1:$I$89,3,0)*VLOOKUP('Données projet'!$B$10,Paramètres!$A$1:$I$89,5,0)</f>
        <v>7.2520999017061971</v>
      </c>
      <c r="AK16" s="13">
        <f t="shared" si="35"/>
        <v>2.6537368749284589</v>
      </c>
      <c r="AL16" s="20">
        <f t="shared" si="4"/>
        <v>17.252665719305359</v>
      </c>
      <c r="AM16" s="59">
        <f t="shared" si="5"/>
        <v>216.79366597092417</v>
      </c>
      <c r="AN16" s="59">
        <f ca="1">AVERAGE(OFFSET($AM$3,0,0,'Données projet'!$E$10+1,1))-AVERAGE(OFFSET($H$3,0,0,'Données projet'!$E$10+1,1))</f>
        <v>567.42635821336114</v>
      </c>
      <c r="AO16" s="59">
        <f t="shared" si="36"/>
        <v>299.0473530693472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14.6</v>
      </c>
      <c r="BD16" s="12">
        <f>IF('Données projet'!$A$88&gt;35,BD15+BC16-BL15,IF(A16&lt;'Données projet'!$A$88,$BA$205^A16,IF(A16='Données projet'!$A$88,'Données projet'!$B$88,BD15+BC16-BL15)))</f>
        <v>55.800000000000004</v>
      </c>
      <c r="BE16" s="13">
        <f>BD16*VLOOKUP('Données projet'!$B$11,Paramètres!$A$1:$I$89,3,0)*VLOOKUP('Données projet'!$B$11,Paramètres!$A$1:$I$89,5,0)</f>
        <v>45.264960000000002</v>
      </c>
      <c r="BF16" s="13">
        <f t="shared" si="37"/>
        <v>13.383924947719283</v>
      </c>
      <c r="BG16" s="20">
        <f t="shared" si="7"/>
        <v>102.14680795061109</v>
      </c>
      <c r="BH16" s="59">
        <f t="shared" si="8"/>
        <v>301.68780820222992</v>
      </c>
      <c r="BI16" s="59">
        <f ca="1">AVERAGE(OFFSET($BH$3,0,0,'Données projet'!$E$11+1,1))-AVERAGE(OFFSET($H$3,0,0,'Données projet'!$E$11+1,1))</f>
        <v>436.50252985867149</v>
      </c>
      <c r="BJ16" s="59">
        <f t="shared" si="38"/>
        <v>419.00806288456329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4.0628205128205126</v>
      </c>
      <c r="BY16" s="12">
        <f>IF('Données projet'!$A$114&gt;35,BY15+BX16-CG15,IF(A16&lt;'Données projet'!$A$114,$BV$205^A16,IF(A16='Données projet'!$A$114,'Données projet'!$B$114,BY15+BX16-CG15)))</f>
        <v>8.0151413590917304</v>
      </c>
      <c r="BZ16" s="13">
        <f>BY16*VLOOKUP('Données projet'!$B$12,Paramètres!$A$1:$I$89,3,0)*VLOOKUP('Données projet'!$B$12,Paramètres!$A$1:$I$89,5,0)</f>
        <v>7.6272085173116917</v>
      </c>
      <c r="CA16" s="13">
        <f t="shared" si="39"/>
        <v>2.7746635328661533</v>
      </c>
      <c r="CB16" s="20">
        <f t="shared" si="10"/>
        <v>18.116593820726411</v>
      </c>
      <c r="CC16" s="59">
        <f t="shared" si="11"/>
        <v>217.65759407234523</v>
      </c>
      <c r="CD16" s="59">
        <f ca="1">AVERAGE(OFFSET($CC$3,0,0,'Données projet'!$E$12+1,1))-AVERAGE(OFFSET($H$3,0,0,'Données projet'!$E$12+1,1))</f>
        <v>592.58528888957346</v>
      </c>
      <c r="CE16" s="59">
        <f t="shared" si="40"/>
        <v>311.31528017256846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17.2</v>
      </c>
      <c r="CT16" s="12">
        <f>IF('Données projet'!$A$140&gt;35,CT15+CS16-DB15,IF(A16&lt;'Données projet'!$A$140,$CQ$205^A16,IF(A16='Données projet'!$A$140,'Données projet'!$B$140,CT15+CS16-DB15)))</f>
        <v>135.6</v>
      </c>
      <c r="CU16" s="17">
        <f>CT16*VLOOKUP('Données projet'!$B$13,Paramètres!$A$1:$I$89,3,0)*VLOOKUP('Données projet'!$B$13,Paramètres!$A$1:$I$89,5,0)</f>
        <v>122.69087999999999</v>
      </c>
      <c r="CV16" s="13">
        <f t="shared" si="41"/>
        <v>32.301790548935521</v>
      </c>
      <c r="CW16" s="20">
        <f t="shared" si="13"/>
        <v>269.94556787272933</v>
      </c>
      <c r="CX16" s="59">
        <f t="shared" si="14"/>
        <v>469.48656812434814</v>
      </c>
      <c r="CY16" s="59">
        <f ca="1">AVERAGE(OFFSET($CX$3,0,0,'Données projet'!$E$13+1,1))-AVERAGE(OFFSET($H$3,0,0,'Données projet'!$E$13+1,1))</f>
        <v>446.2695382688679</v>
      </c>
      <c r="CZ16" s="59">
        <f t="shared" si="42"/>
        <v>630.54710489646072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14.6</v>
      </c>
      <c r="DO16" s="12">
        <f>IF('Données projet'!$A$166&gt;35,DO15+DN16-DW15,IF(A16&lt;'Données projet'!$A$166,$DL$205^A16,IF(A16='Données projet'!$A$166,'Données projet'!$B$166,DO15+DN16-DW15)))</f>
        <v>55.800000000000004</v>
      </c>
      <c r="DP16" s="17">
        <f>DO16*VLOOKUP('Données projet'!$B$14,Paramètres!$A$1:$I$89,3,0)*VLOOKUP('Données projet'!$B$14,Paramètres!$A$1:$I$89,5,0)</f>
        <v>40.912559999999999</v>
      </c>
      <c r="DQ16" s="13">
        <f t="shared" si="43"/>
        <v>12.240202574960914</v>
      </c>
      <c r="DR16" s="20">
        <f t="shared" si="16"/>
        <v>92.57439481805693</v>
      </c>
      <c r="DS16" s="59">
        <f t="shared" si="17"/>
        <v>292.11539506967574</v>
      </c>
      <c r="DT16" s="59">
        <f ca="1">AVERAGE(OFFSET($DS$3,0,0,'Données projet'!$E$14+1,1))-AVERAGE(OFFSET($H$3,0,0,'Données projet'!$E$14+1,1))</f>
        <v>400.48995908576177</v>
      </c>
      <c r="DU16" s="59">
        <f t="shared" si="44"/>
        <v>384.86917865380076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6">
        <f t="shared" si="1"/>
        <v>183.33333333333334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4.0628205128205126</v>
      </c>
      <c r="N17" s="13">
        <f>IF('Données projet'!$A$36&gt;35,N16+M17-V16,IF(A17&lt;'Données projet'!$A$36,$K$205^A17,IF(A17='Données projet'!$A$36,'Données projet'!$B$36,N16+M17-V16)))</f>
        <v>9.4068196111151305</v>
      </c>
      <c r="O17" s="13">
        <f>N17*VLOOKUP('Données projet'!$B$9,Paramètres!$A$1:$I$89,3,0)*VLOOKUP('Données projet'!$B$9,Paramètres!$A$1:$I$89,5,0)</f>
        <v>9.5385150856707419</v>
      </c>
      <c r="P17" s="13">
        <f t="shared" si="33"/>
        <v>3.3808139681206768</v>
      </c>
      <c r="Q17" s="20">
        <f t="shared" si="2"/>
        <v>22.501164768686721</v>
      </c>
      <c r="R17" s="59">
        <f t="shared" si="0"/>
        <v>224.53102654095991</v>
      </c>
      <c r="S17" s="59">
        <f ca="1">AVERAGE(OFFSET($R$3,0,0,'Données projet'!$E$9+1,1))-AVERAGE(OFFSET($H$3,0,0,'Données projet'!$E$9+1,1))</f>
        <v>626.09203985399904</v>
      </c>
      <c r="T17" s="59">
        <f t="shared" si="34"/>
        <v>327.65191293226667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4.0628205128205126</v>
      </c>
      <c r="AI17" s="13">
        <f>IF('Données projet'!$A$62&gt;35,AI16+AH17-AQ16,IF(A17&lt;'Données projet'!$A$62,$AF$205^A17,IF(A17='Données projet'!$A$62,'Données projet'!$B$62,AI16+AH17-AQ16)))</f>
        <v>9.4068196111151305</v>
      </c>
      <c r="AJ17" s="13">
        <f>AI17*VLOOKUP('Données projet'!$B$10,Paramètres!$A$1:$I$89,3,0)*VLOOKUP('Données projet'!$B$10,Paramètres!$A$1:$I$89,5,0)</f>
        <v>8.51129038413697</v>
      </c>
      <c r="AK17" s="13">
        <f t="shared" si="35"/>
        <v>3.0570040016267526</v>
      </c>
      <c r="AL17" s="20">
        <f t="shared" si="4"/>
        <v>20.148112721871815</v>
      </c>
      <c r="AM17" s="59">
        <f t="shared" si="5"/>
        <v>222.17797449414502</v>
      </c>
      <c r="AN17" s="59">
        <f ca="1">AVERAGE(OFFSET($AM$3,0,0,'Données projet'!$E$10+1,1))-AVERAGE(OFFSET($H$3,0,0,'Données projet'!$E$10+1,1))</f>
        <v>567.42635821336114</v>
      </c>
      <c r="AO17" s="59">
        <f t="shared" si="36"/>
        <v>299.0473530693472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14.6</v>
      </c>
      <c r="BD17" s="12">
        <f>IF('Données projet'!$A$88&gt;35,BD16+BC17-BL16,IF(A17&lt;'Données projet'!$A$88,$BA$205^A17,IF(A17='Données projet'!$A$88,'Données projet'!$B$88,BD16+BC17-BL16)))</f>
        <v>70.400000000000006</v>
      </c>
      <c r="BE17" s="13">
        <f>BD17*VLOOKUP('Données projet'!$B$11,Paramètres!$A$1:$I$89,3,0)*VLOOKUP('Données projet'!$B$11,Paramètres!$A$1:$I$89,5,0)</f>
        <v>57.108480000000007</v>
      </c>
      <c r="BF17" s="13">
        <f t="shared" si="37"/>
        <v>16.435113817397369</v>
      </c>
      <c r="BG17" s="20">
        <f t="shared" si="7"/>
        <v>128.08842589863374</v>
      </c>
      <c r="BH17" s="59">
        <f t="shared" si="8"/>
        <v>330.11828767090697</v>
      </c>
      <c r="BI17" s="59">
        <f ca="1">AVERAGE(OFFSET($BH$3,0,0,'Données projet'!$E$11+1,1))-AVERAGE(OFFSET($H$3,0,0,'Données projet'!$E$11+1,1))</f>
        <v>436.50252985867149</v>
      </c>
      <c r="BJ17" s="59">
        <f t="shared" si="38"/>
        <v>419.00806288456329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4.0628205128205126</v>
      </c>
      <c r="BY17" s="12">
        <f>IF('Données projet'!$A$114&gt;35,BY16+BX17-CG16,IF(A17&lt;'Données projet'!$A$114,$BV$205^A17,IF(A17='Données projet'!$A$114,'Données projet'!$B$114,BY16+BX17-CG16)))</f>
        <v>9.4068196111151305</v>
      </c>
      <c r="BZ17" s="13">
        <f>BY17*VLOOKUP('Données projet'!$B$12,Paramètres!$A$1:$I$89,3,0)*VLOOKUP('Données projet'!$B$12,Paramètres!$A$1:$I$89,5,0)</f>
        <v>8.9515295419371572</v>
      </c>
      <c r="CA17" s="13">
        <f t="shared" si="39"/>
        <v>3.1963069147043139</v>
      </c>
      <c r="CB17" s="20">
        <f t="shared" si="10"/>
        <v>21.15748182865056</v>
      </c>
      <c r="CC17" s="59">
        <f t="shared" si="11"/>
        <v>223.18734360092375</v>
      </c>
      <c r="CD17" s="59">
        <f ca="1">AVERAGE(OFFSET($CC$3,0,0,'Données projet'!$E$12+1,1))-AVERAGE(OFFSET($H$3,0,0,'Données projet'!$E$12+1,1))</f>
        <v>592.58528888957346</v>
      </c>
      <c r="CE17" s="59">
        <f t="shared" si="40"/>
        <v>311.31528017256846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17.2</v>
      </c>
      <c r="CT17" s="12">
        <f>IF('Données projet'!$A$140&gt;35,CT16+CS17-DB16,IF(A17&lt;'Données projet'!$A$140,$CQ$205^A17,IF(A17='Données projet'!$A$140,'Données projet'!$B$140,CT16+CS17-DB16)))</f>
        <v>152.79999999999998</v>
      </c>
      <c r="CU17" s="17">
        <f>CT17*VLOOKUP('Données projet'!$B$13,Paramètres!$A$1:$I$89,3,0)*VLOOKUP('Données projet'!$B$13,Paramètres!$A$1:$I$89,5,0)</f>
        <v>138.25343999999998</v>
      </c>
      <c r="CV17" s="13">
        <f t="shared" si="41"/>
        <v>35.896601257774428</v>
      </c>
      <c r="CW17" s="20">
        <f t="shared" si="13"/>
        <v>303.31132185729041</v>
      </c>
      <c r="CX17" s="59">
        <f t="shared" si="14"/>
        <v>505.3411836295636</v>
      </c>
      <c r="CY17" s="59">
        <f ca="1">AVERAGE(OFFSET($CX$3,0,0,'Données projet'!$E$13+1,1))-AVERAGE(OFFSET($H$3,0,0,'Données projet'!$E$13+1,1))</f>
        <v>446.2695382688679</v>
      </c>
      <c r="CZ17" s="59">
        <f t="shared" si="42"/>
        <v>630.54710489646072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14.6</v>
      </c>
      <c r="DO17" s="12">
        <f>IF('Données projet'!$A$166&gt;35,DO16+DN17-DW16,IF(A17&lt;'Données projet'!$A$166,$DL$205^A17,IF(A17='Données projet'!$A$166,'Données projet'!$B$166,DO16+DN17-DW16)))</f>
        <v>70.400000000000006</v>
      </c>
      <c r="DP17" s="17">
        <f>DO17*VLOOKUP('Données projet'!$B$14,Paramètres!$A$1:$I$89,3,0)*VLOOKUP('Données projet'!$B$14,Paramètres!$A$1:$I$89,5,0)</f>
        <v>51.617280000000001</v>
      </c>
      <c r="DQ17" s="13">
        <f t="shared" si="43"/>
        <v>15.030652312628483</v>
      </c>
      <c r="DR17" s="20">
        <f t="shared" si="16"/>
        <v>116.07848211116128</v>
      </c>
      <c r="DS17" s="59">
        <f t="shared" si="17"/>
        <v>318.10834388343449</v>
      </c>
      <c r="DT17" s="59">
        <f ca="1">AVERAGE(OFFSET($DS$3,0,0,'Données projet'!$E$14+1,1))-AVERAGE(OFFSET($H$3,0,0,'Données projet'!$E$14+1,1))</f>
        <v>400.48995908576177</v>
      </c>
      <c r="DU17" s="59">
        <f t="shared" si="44"/>
        <v>384.86917865380076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6">
        <f t="shared" si="1"/>
        <v>183.33333333333334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4.0628205128205126</v>
      </c>
      <c r="N18" s="13">
        <f>IF('Données projet'!$A$36&gt;35,N17+M18-V17,IF(A18&lt;'Données projet'!$A$36,$K$205^A18,IF(A18='Données projet'!$A$36,'Données projet'!$B$36,N17+M18-V17)))</f>
        <v>11.040136565487554</v>
      </c>
      <c r="O18" s="13">
        <f>N18*VLOOKUP('Données projet'!$B$9,Paramètres!$A$1:$I$89,3,0)*VLOOKUP('Données projet'!$B$9,Paramètres!$A$1:$I$89,5,0)</f>
        <v>11.194698477404382</v>
      </c>
      <c r="P18" s="13">
        <f t="shared" si="33"/>
        <v>3.8945691741119406</v>
      </c>
      <c r="Q18" s="20">
        <f t="shared" si="2"/>
        <v>26.280474493057593</v>
      </c>
      <c r="R18" s="59">
        <f t="shared" si="0"/>
        <v>230.77722442593864</v>
      </c>
      <c r="S18" s="59">
        <f ca="1">AVERAGE(OFFSET($R$3,0,0,'Données projet'!$E$9+1,1))-AVERAGE(OFFSET($H$3,0,0,'Données projet'!$E$9+1,1))</f>
        <v>626.09203985399904</v>
      </c>
      <c r="T18" s="59">
        <f t="shared" si="34"/>
        <v>327.65191293226667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4.0628205128205126</v>
      </c>
      <c r="AI18" s="13">
        <f>IF('Données projet'!$A$62&gt;35,AI17+AH18-AQ17,IF(A18&lt;'Données projet'!$A$62,$AF$205^A18,IF(A18='Données projet'!$A$62,'Données projet'!$B$62,AI17+AH18-AQ17)))</f>
        <v>11.040136565487554</v>
      </c>
      <c r="AJ18" s="13">
        <f>AI18*VLOOKUP('Données projet'!$B$10,Paramètres!$A$1:$I$89,3,0)*VLOOKUP('Données projet'!$B$10,Paramètres!$A$1:$I$89,5,0)</f>
        <v>9.9891155644531384</v>
      </c>
      <c r="AK18" s="13">
        <f t="shared" si="35"/>
        <v>3.5215524019177353</v>
      </c>
      <c r="AL18" s="20">
        <f t="shared" si="4"/>
        <v>23.531080041429274</v>
      </c>
      <c r="AM18" s="59">
        <f t="shared" si="5"/>
        <v>228.02782997431032</v>
      </c>
      <c r="AN18" s="59">
        <f ca="1">AVERAGE(OFFSET($AM$3,0,0,'Données projet'!$E$10+1,1))-AVERAGE(OFFSET($H$3,0,0,'Données projet'!$E$10+1,1))</f>
        <v>567.42635821336114</v>
      </c>
      <c r="AO18" s="59">
        <f t="shared" si="36"/>
        <v>299.0473530693472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85</v>
      </c>
      <c r="BB18" s="12">
        <f>VLOOKUP(A18,'Données projet'!$A$87:$I$107,9,0)</f>
        <v>14.6</v>
      </c>
      <c r="BC18" s="12">
        <f t="array" ref="BC18">INDEX(BB:BB,MIN(IF(ISNUMBER(BB18:BB214),ROW(BB18:BB214),"")))</f>
        <v>14.6</v>
      </c>
      <c r="BD18" s="12">
        <f>IF('Données projet'!$A$88&gt;35,BD17+BC18-BL17,IF(A18&lt;'Données projet'!$A$88,$BA$205^A18,IF(A18='Données projet'!$A$88,'Données projet'!$B$88,BD17+BC18-BL17)))</f>
        <v>85</v>
      </c>
      <c r="BE18" s="13">
        <f>BD18*VLOOKUP('Données projet'!$B$11,Paramètres!$A$1:$I$89,3,0)*VLOOKUP('Données projet'!$B$11,Paramètres!$A$1:$I$89,5,0)</f>
        <v>68.952000000000012</v>
      </c>
      <c r="BF18" s="13">
        <f t="shared" si="37"/>
        <v>19.412974191553594</v>
      </c>
      <c r="BG18" s="20">
        <f t="shared" si="7"/>
        <v>153.90233005028921</v>
      </c>
      <c r="BH18" s="59">
        <f t="shared" si="8"/>
        <v>358.39907998317028</v>
      </c>
      <c r="BI18" s="59">
        <f ca="1">AVERAGE(OFFSET($BH$3,0,0,'Données projet'!$E$11+1,1))-AVERAGE(OFFSET($H$3,0,0,'Données projet'!$E$11+1,1))</f>
        <v>436.50252985867149</v>
      </c>
      <c r="BJ18" s="59">
        <f t="shared" si="38"/>
        <v>419.00806288456329</v>
      </c>
      <c r="BK18" s="15">
        <f>IF(ISNA(VLOOKUP(A18,'Données projet'!$A$87:$I$107,3,0)),0,VLOOKUP(A18,'Données projet'!$A$87:$I$107,3,0))</f>
        <v>2</v>
      </c>
      <c r="BL18" s="15">
        <f>IF(ISNA(VLOOKUP(A18,'Données projet'!$A$87:$I$107,4,0)),0,VLOOKUP(A18,'Données projet'!$A$87:$I$107,4,0))</f>
        <v>42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4.0628205128205126</v>
      </c>
      <c r="BY18" s="12">
        <f>IF('Données projet'!$A$114&gt;35,BY17+BX18-CG17,IF(A18&lt;'Données projet'!$A$114,$BV$205^A18,IF(A18='Données projet'!$A$114,'Données projet'!$B$114,BY17+BX18-CG17)))</f>
        <v>11.040136565487554</v>
      </c>
      <c r="BZ18" s="13">
        <f>BY18*VLOOKUP('Données projet'!$B$12,Paramètres!$A$1:$I$89,3,0)*VLOOKUP('Données projet'!$B$12,Paramètres!$A$1:$I$89,5,0)</f>
        <v>10.505793955717957</v>
      </c>
      <c r="CA18" s="13">
        <f t="shared" si="39"/>
        <v>3.6820240623674367</v>
      </c>
      <c r="CB18" s="20">
        <f t="shared" si="10"/>
        <v>24.710449714832063</v>
      </c>
      <c r="CC18" s="59">
        <f t="shared" si="11"/>
        <v>229.20719964771311</v>
      </c>
      <c r="CD18" s="59">
        <f ca="1">AVERAGE(OFFSET($CC$3,0,0,'Données projet'!$E$12+1,1))-AVERAGE(OFFSET($H$3,0,0,'Données projet'!$E$12+1,1))</f>
        <v>592.58528888957346</v>
      </c>
      <c r="CE18" s="59">
        <f t="shared" si="40"/>
        <v>311.31528017256846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170</v>
      </c>
      <c r="CR18" s="12">
        <f>VLOOKUP(A18,'Données projet'!$A$139:$I$159,9,0)</f>
        <v>17.2</v>
      </c>
      <c r="CS18" s="12">
        <f t="array" ref="CS18">INDEX(CR:CR,MIN(IF(ISNUMBER(CR18:CR214),ROW(CR18:CR214),"")))</f>
        <v>17.2</v>
      </c>
      <c r="CT18" s="12">
        <f>IF('Données projet'!$A$140&gt;35,CT17+CS18-DB17,IF(A18&lt;'Données projet'!$A$140,$CQ$205^A18,IF(A18='Données projet'!$A$140,'Données projet'!$B$140,CT17+CS18-DB17)))</f>
        <v>169.99999999999997</v>
      </c>
      <c r="CU18" s="17">
        <f>CT18*VLOOKUP('Données projet'!$B$13,Paramètres!$A$1:$I$89,3,0)*VLOOKUP('Données projet'!$B$13,Paramètres!$A$1:$I$89,5,0)</f>
        <v>153.81599999999997</v>
      </c>
      <c r="CV18" s="13">
        <f t="shared" si="41"/>
        <v>39.444513325737063</v>
      </c>
      <c r="CW18" s="20">
        <f t="shared" si="13"/>
        <v>336.59539404232532</v>
      </c>
      <c r="CX18" s="59">
        <f t="shared" si="14"/>
        <v>541.09214397520634</v>
      </c>
      <c r="CY18" s="59">
        <f ca="1">AVERAGE(OFFSET($CX$3,0,0,'Données projet'!$E$13+1,1))-AVERAGE(OFFSET($H$3,0,0,'Données projet'!$E$13+1,1))</f>
        <v>446.2695382688679</v>
      </c>
      <c r="CZ18" s="59">
        <f t="shared" si="42"/>
        <v>630.54710489646072</v>
      </c>
      <c r="DA18" s="15">
        <f>IF(ISNA(VLOOKUP(A18,'Données projet'!$A$139:$I$159,3,0)),0,VLOOKUP(A18,'Données projet'!$A$139:$I$159,3,0))</f>
        <v>3</v>
      </c>
      <c r="DB18" s="15">
        <f>IF(ISNA(VLOOKUP(A18,'Données projet'!$A$139:$I$159,4,0)),0,VLOOKUP(A18,'Données projet'!$A$139:$I$159,4,0))</f>
        <v>29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85</v>
      </c>
      <c r="DM18" s="12">
        <f>VLOOKUP(A18,'Données projet'!$A$165:$I$185,9,0)</f>
        <v>14.6</v>
      </c>
      <c r="DN18" s="12">
        <f t="array" ref="DN18">INDEX(DM:DM,MIN(IF(ISNUMBER(DM18:DM214),ROW(DM18:DM214),"")))</f>
        <v>14.6</v>
      </c>
      <c r="DO18" s="12">
        <f>IF('Données projet'!$A$166&gt;35,DO17+DN18-DW17,IF(A18&lt;'Données projet'!$A$166,$DL$205^A18,IF(A18='Données projet'!$A$166,'Données projet'!$B$166,DO17+DN18-DW17)))</f>
        <v>85</v>
      </c>
      <c r="DP18" s="17">
        <f>DO18*VLOOKUP('Données projet'!$B$14,Paramètres!$A$1:$I$89,3,0)*VLOOKUP('Données projet'!$B$14,Paramètres!$A$1:$I$89,5,0)</f>
        <v>62.321999999999996</v>
      </c>
      <c r="DQ18" s="13">
        <f t="shared" si="43"/>
        <v>17.754039836243702</v>
      </c>
      <c r="DR18" s="20">
        <f t="shared" si="16"/>
        <v>139.46576938145776</v>
      </c>
      <c r="DS18" s="59">
        <f t="shared" si="17"/>
        <v>343.96251931433881</v>
      </c>
      <c r="DT18" s="59">
        <f ca="1">AVERAGE(OFFSET($DS$3,0,0,'Données projet'!$E$14+1,1))-AVERAGE(OFFSET($H$3,0,0,'Données projet'!$E$14+1,1))</f>
        <v>400.48995908576177</v>
      </c>
      <c r="DU18" s="59">
        <f t="shared" si="44"/>
        <v>384.86917865380076</v>
      </c>
      <c r="DV18" s="15">
        <f>IF(ISNA(VLOOKUP(A18,'Données projet'!$A$165:$I$185,3,0)),0,VLOOKUP(A18,'Données projet'!$A$165:$I$185,3,0))</f>
        <v>2</v>
      </c>
      <c r="DW18" s="15">
        <f>IF(ISNA(VLOOKUP(A18,'Données projet'!$A$165:$I$185,4,0)),0,VLOOKUP(A18,'Données projet'!$A$165:$I$185,4,0))</f>
        <v>42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6">
        <f t="shared" si="1"/>
        <v>183.33333333333334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4.0628205128205126</v>
      </c>
      <c r="N19" s="13">
        <f>IF('Données projet'!$A$36&gt;35,N18+M19-V18,IF(A19&lt;'Données projet'!$A$36,$K$205^A19,IF(A19='Données projet'!$A$36,'Données projet'!$B$36,N18+M19-V18)))</f>
        <v>12.957048229201293</v>
      </c>
      <c r="O19" s="13">
        <f>N19*VLOOKUP('Données projet'!$B$9,Paramètres!$A$1:$I$89,3,0)*VLOOKUP('Données projet'!$B$9,Paramètres!$A$1:$I$89,5,0)</f>
        <v>13.138446904410113</v>
      </c>
      <c r="P19" s="13">
        <f t="shared" si="33"/>
        <v>4.486395641690498</v>
      </c>
      <c r="Q19" s="20">
        <f t="shared" si="2"/>
        <v>30.696600767791892</v>
      </c>
      <c r="R19" s="59">
        <f t="shared" si="0"/>
        <v>237.63864668990595</v>
      </c>
      <c r="S19" s="59">
        <f ca="1">AVERAGE(OFFSET($R$3,0,0,'Données projet'!$E$9+1,1))-AVERAGE(OFFSET($H$3,0,0,'Données projet'!$E$9+1,1))</f>
        <v>626.09203985399904</v>
      </c>
      <c r="T19" s="59">
        <f t="shared" si="34"/>
        <v>327.65191293226667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4.0628205128205126</v>
      </c>
      <c r="AI19" s="13">
        <f>IF('Données projet'!$A$62&gt;35,AI18+AH19-AQ18,IF(A19&lt;'Données projet'!$A$62,$AF$205^A19,IF(A19='Données projet'!$A$62,'Données projet'!$B$62,AI18+AH19-AQ18)))</f>
        <v>12.957048229201293</v>
      </c>
      <c r="AJ19" s="13">
        <f>AI19*VLOOKUP('Données projet'!$B$10,Paramètres!$A$1:$I$89,3,0)*VLOOKUP('Données projet'!$B$10,Paramètres!$A$1:$I$89,5,0)</f>
        <v>11.723537237781329</v>
      </c>
      <c r="AK19" s="13">
        <f t="shared" si="35"/>
        <v>4.0566944998610817</v>
      </c>
      <c r="AL19" s="20">
        <f t="shared" si="4"/>
        <v>27.483903609727193</v>
      </c>
      <c r="AM19" s="59">
        <f t="shared" si="5"/>
        <v>234.42594953184124</v>
      </c>
      <c r="AN19" s="59">
        <f ca="1">AVERAGE(OFFSET($AM$3,0,0,'Données projet'!$E$10+1,1))-AVERAGE(OFFSET($H$3,0,0,'Données projet'!$E$10+1,1))</f>
        <v>567.42635821336114</v>
      </c>
      <c r="AO19" s="59">
        <f t="shared" si="36"/>
        <v>299.0473530693472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16</v>
      </c>
      <c r="BD19" s="12">
        <f>IF('Données projet'!$A$88&gt;35,BD18+BC19-BL18,IF(A19&lt;'Données projet'!$A$88,$BA$205^A19,IF(A19='Données projet'!$A$88,'Données projet'!$B$88,BD18+BC19-BL18)))</f>
        <v>59</v>
      </c>
      <c r="BE19" s="13">
        <f>BD19*VLOOKUP('Données projet'!$B$11,Paramètres!$A$1:$I$89,3,0)*VLOOKUP('Données projet'!$B$11,Paramètres!$A$1:$I$89,5,0)</f>
        <v>47.860800000000005</v>
      </c>
      <c r="BF19" s="13">
        <f t="shared" si="37"/>
        <v>14.059903887836867</v>
      </c>
      <c r="BG19" s="20">
        <f t="shared" si="7"/>
        <v>107.84522593798255</v>
      </c>
      <c r="BH19" s="59">
        <f t="shared" si="8"/>
        <v>314.78727186009661</v>
      </c>
      <c r="BI19" s="59">
        <f ca="1">AVERAGE(OFFSET($BH$3,0,0,'Données projet'!$E$11+1,1))-AVERAGE(OFFSET($H$3,0,0,'Données projet'!$E$11+1,1))</f>
        <v>436.50252985867149</v>
      </c>
      <c r="BJ19" s="59">
        <f t="shared" si="38"/>
        <v>419.00806288456329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4.0628205128205126</v>
      </c>
      <c r="BY19" s="12">
        <f>IF('Données projet'!$A$114&gt;35,BY18+BX19-CG18,IF(A19&lt;'Données projet'!$A$114,$BV$205^A19,IF(A19='Données projet'!$A$114,'Données projet'!$B$114,BY18+BX19-CG18)))</f>
        <v>12.957048229201293</v>
      </c>
      <c r="BZ19" s="13">
        <f>BY19*VLOOKUP('Données projet'!$B$12,Paramètres!$A$1:$I$89,3,0)*VLOOKUP('Données projet'!$B$12,Paramètres!$A$1:$I$89,5,0)</f>
        <v>12.32992709490795</v>
      </c>
      <c r="CA19" s="13">
        <f t="shared" si="39"/>
        <v>4.2415517525816071</v>
      </c>
      <c r="CB19" s="20">
        <f t="shared" si="10"/>
        <v>28.861992326044312</v>
      </c>
      <c r="CC19" s="59">
        <f t="shared" si="11"/>
        <v>235.80403824815838</v>
      </c>
      <c r="CD19" s="59">
        <f ca="1">AVERAGE(OFFSET($CC$3,0,0,'Données projet'!$E$12+1,1))-AVERAGE(OFFSET($H$3,0,0,'Données projet'!$E$12+1,1))</f>
        <v>592.58528888957346</v>
      </c>
      <c r="CE19" s="59">
        <f t="shared" si="40"/>
        <v>311.31528017256846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15.2</v>
      </c>
      <c r="CT19" s="12">
        <f>IF('Données projet'!$A$140&gt;35,CT18+CS19-DB18,IF(A19&lt;'Données projet'!$A$140,$CQ$205^A19,IF(A19='Données projet'!$A$140,'Données projet'!$B$140,CT18+CS19-DB18)))</f>
        <v>156.19999999999996</v>
      </c>
      <c r="CU19" s="17">
        <f>CT19*VLOOKUP('Données projet'!$B$13,Paramètres!$A$1:$I$89,3,0)*VLOOKUP('Données projet'!$B$13,Paramètres!$A$1:$I$89,5,0)</f>
        <v>141.32975999999996</v>
      </c>
      <c r="CV19" s="13">
        <f t="shared" si="41"/>
        <v>36.601467030988793</v>
      </c>
      <c r="CW19" s="20">
        <f t="shared" si="13"/>
        <v>309.89688707897204</v>
      </c>
      <c r="CX19" s="59">
        <f t="shared" si="14"/>
        <v>516.83893300108616</v>
      </c>
      <c r="CY19" s="59">
        <f ca="1">AVERAGE(OFFSET($CX$3,0,0,'Données projet'!$E$13+1,1))-AVERAGE(OFFSET($H$3,0,0,'Données projet'!$E$13+1,1))</f>
        <v>446.2695382688679</v>
      </c>
      <c r="CZ19" s="59">
        <f t="shared" si="42"/>
        <v>630.54710489646072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16</v>
      </c>
      <c r="DO19" s="12">
        <f>IF('Données projet'!$A$166&gt;35,DO18+DN19-DW18,IF(A19&lt;'Données projet'!$A$166,$DL$205^A19,IF(A19='Données projet'!$A$166,'Données projet'!$B$166,DO18+DN19-DW18)))</f>
        <v>59</v>
      </c>
      <c r="DP19" s="17">
        <f>DO19*VLOOKUP('Données projet'!$B$14,Paramètres!$A$1:$I$89,3,0)*VLOOKUP('Données projet'!$B$14,Paramètres!$A$1:$I$89,5,0)</f>
        <v>43.258799999999994</v>
      </c>
      <c r="DQ19" s="13">
        <f t="shared" si="43"/>
        <v>12.858415781906348</v>
      </c>
      <c r="DR19" s="20">
        <f t="shared" si="16"/>
        <v>97.737484153486875</v>
      </c>
      <c r="DS19" s="59">
        <f t="shared" si="17"/>
        <v>304.67953007560095</v>
      </c>
      <c r="DT19" s="59">
        <f ca="1">AVERAGE(OFFSET($DS$3,0,0,'Données projet'!$E$14+1,1))-AVERAGE(OFFSET($H$3,0,0,'Données projet'!$E$14+1,1))</f>
        <v>400.48995908576177</v>
      </c>
      <c r="DU19" s="59">
        <f t="shared" si="44"/>
        <v>384.86917865380076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6">
        <f t="shared" si="1"/>
        <v>183.33333333333334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4.0628205128205126</v>
      </c>
      <c r="N20" s="13">
        <f>IF('Données projet'!$A$36&gt;35,N19+M20-V19,IF(A20&lt;'Données projet'!$A$36,$K$205^A20,IF(A20='Données projet'!$A$36,'Données projet'!$B$36,N19+M20-V19)))</f>
        <v>15.206795479203771</v>
      </c>
      <c r="O20" s="13">
        <f>N20*VLOOKUP('Données projet'!$B$9,Paramètres!$A$1:$I$89,3,0)*VLOOKUP('Données projet'!$B$9,Paramètres!$A$1:$I$89,5,0)</f>
        <v>15.419690615912625</v>
      </c>
      <c r="P20" s="13">
        <f t="shared" si="33"/>
        <v>5.1681572348420586</v>
      </c>
      <c r="Q20" s="20">
        <f t="shared" si="2"/>
        <v>35.857168340064412</v>
      </c>
      <c r="R20" s="59">
        <f t="shared" si="0"/>
        <v>245.22329265593714</v>
      </c>
      <c r="S20" s="59">
        <f ca="1">AVERAGE(OFFSET($R$3,0,0,'Données projet'!$E$9+1,1))-AVERAGE(OFFSET($H$3,0,0,'Données projet'!$E$9+1,1))</f>
        <v>626.09203985399904</v>
      </c>
      <c r="T20" s="59">
        <f t="shared" si="34"/>
        <v>327.65191293226667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4.0628205128205126</v>
      </c>
      <c r="AI20" s="13">
        <f>IF('Données projet'!$A$62&gt;35,AI19+AH20-AQ19,IF(A20&lt;'Données projet'!$A$62,$AF$205^A20,IF(A20='Données projet'!$A$62,'Données projet'!$B$62,AI19+AH20-AQ19)))</f>
        <v>15.206795479203771</v>
      </c>
      <c r="AJ20" s="13">
        <f>AI20*VLOOKUP('Données projet'!$B$10,Paramètres!$A$1:$I$89,3,0)*VLOOKUP('Données projet'!$B$10,Paramètres!$A$1:$I$89,5,0)</f>
        <v>13.759108549583573</v>
      </c>
      <c r="AK20" s="13">
        <f t="shared" si="35"/>
        <v>4.6731578539740832</v>
      </c>
      <c r="AL20" s="20">
        <f t="shared" si="4"/>
        <v>32.102863986196247</v>
      </c>
      <c r="AM20" s="59">
        <f t="shared" si="5"/>
        <v>241.46898830206896</v>
      </c>
      <c r="AN20" s="59">
        <f ca="1">AVERAGE(OFFSET($AM$3,0,0,'Données projet'!$E$10+1,1))-AVERAGE(OFFSET($H$3,0,0,'Données projet'!$E$10+1,1))</f>
        <v>567.42635821336114</v>
      </c>
      <c r="AO20" s="59">
        <f t="shared" si="36"/>
        <v>299.0473530693472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16</v>
      </c>
      <c r="BD20" s="12">
        <f>IF('Données projet'!$A$88&gt;35,BD19+BC20-BL19,IF(A20&lt;'Données projet'!$A$88,$BA$205^A20,IF(A20='Données projet'!$A$88,'Données projet'!$B$88,BD19+BC20-BL19)))</f>
        <v>75</v>
      </c>
      <c r="BE20" s="13">
        <f>BD20*VLOOKUP('Données projet'!$B$11,Paramètres!$A$1:$I$89,3,0)*VLOOKUP('Données projet'!$B$11,Paramètres!$A$1:$I$89,5,0)</f>
        <v>60.84</v>
      </c>
      <c r="BF20" s="13">
        <f t="shared" si="37"/>
        <v>17.380475216531455</v>
      </c>
      <c r="BG20" s="20">
        <f t="shared" si="7"/>
        <v>136.23399433545893</v>
      </c>
      <c r="BH20" s="59">
        <f t="shared" si="8"/>
        <v>345.60011865133163</v>
      </c>
      <c r="BI20" s="59">
        <f ca="1">AVERAGE(OFFSET($BH$3,0,0,'Données projet'!$E$11+1,1))-AVERAGE(OFFSET($H$3,0,0,'Données projet'!$E$11+1,1))</f>
        <v>436.50252985867149</v>
      </c>
      <c r="BJ20" s="59">
        <f t="shared" si="38"/>
        <v>419.00806288456329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4.0628205128205126</v>
      </c>
      <c r="BY20" s="12">
        <f>IF('Données projet'!$A$114&gt;35,BY19+BX20-CG19,IF(A20&lt;'Données projet'!$A$114,$BV$205^A20,IF(A20='Données projet'!$A$114,'Données projet'!$B$114,BY19+BX20-CG19)))</f>
        <v>15.206795479203771</v>
      </c>
      <c r="BZ20" s="13">
        <f>BY20*VLOOKUP('Données projet'!$B$12,Paramètres!$A$1:$I$89,3,0)*VLOOKUP('Données projet'!$B$12,Paramètres!$A$1:$I$89,5,0)</f>
        <v>14.470786578010308</v>
      </c>
      <c r="CA20" s="13">
        <f t="shared" si="39"/>
        <v>4.8861063820046198</v>
      </c>
      <c r="CB20" s="20">
        <f t="shared" si="10"/>
        <v>33.713255238692668</v>
      </c>
      <c r="CC20" s="59">
        <f t="shared" si="11"/>
        <v>243.07937955456538</v>
      </c>
      <c r="CD20" s="59">
        <f ca="1">AVERAGE(OFFSET($CC$3,0,0,'Données projet'!$E$12+1,1))-AVERAGE(OFFSET($H$3,0,0,'Données projet'!$E$12+1,1))</f>
        <v>592.58528888957346</v>
      </c>
      <c r="CE20" s="59">
        <f t="shared" si="40"/>
        <v>311.31528017256846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15.2</v>
      </c>
      <c r="CT20" s="12">
        <f>IF('Données projet'!$A$140&gt;35,CT19+CS20-DB19,IF(A20&lt;'Données projet'!$A$140,$CQ$205^A20,IF(A20='Données projet'!$A$140,'Données projet'!$B$140,CT19+CS20-DB19)))</f>
        <v>171.39999999999995</v>
      </c>
      <c r="CU20" s="17">
        <f>CT20*VLOOKUP('Données projet'!$B$13,Paramètres!$A$1:$I$89,3,0)*VLOOKUP('Données projet'!$B$13,Paramètres!$A$1:$I$89,5,0)</f>
        <v>155.08271999999994</v>
      </c>
      <c r="CV20" s="13">
        <f t="shared" si="41"/>
        <v>39.731402297721985</v>
      </c>
      <c r="CW20" s="20">
        <f t="shared" si="13"/>
        <v>339.30126300186566</v>
      </c>
      <c r="CX20" s="59">
        <f t="shared" si="14"/>
        <v>548.66738731773842</v>
      </c>
      <c r="CY20" s="59">
        <f ca="1">AVERAGE(OFFSET($CX$3,0,0,'Données projet'!$E$13+1,1))-AVERAGE(OFFSET($H$3,0,0,'Données projet'!$E$13+1,1))</f>
        <v>446.2695382688679</v>
      </c>
      <c r="CZ20" s="59">
        <f t="shared" si="42"/>
        <v>630.54710489646072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16</v>
      </c>
      <c r="DO20" s="12">
        <f>IF('Données projet'!$A$166&gt;35,DO19+DN20-DW19,IF(A20&lt;'Données projet'!$A$166,$DL$205^A20,IF(A20='Données projet'!$A$166,'Données projet'!$B$166,DO19+DN20-DW19)))</f>
        <v>75</v>
      </c>
      <c r="DP20" s="17">
        <f>DO20*VLOOKUP('Données projet'!$B$14,Paramètres!$A$1:$I$89,3,0)*VLOOKUP('Données projet'!$B$14,Paramètres!$A$1:$I$89,5,0)</f>
        <v>54.99</v>
      </c>
      <c r="DQ20" s="13">
        <f t="shared" si="43"/>
        <v>15.895227919347008</v>
      </c>
      <c r="DR20" s="20">
        <f t="shared" si="16"/>
        <v>123.45843862619604</v>
      </c>
      <c r="DS20" s="59">
        <f t="shared" si="17"/>
        <v>332.82456294206878</v>
      </c>
      <c r="DT20" s="59">
        <f ca="1">AVERAGE(OFFSET($DS$3,0,0,'Données projet'!$E$14+1,1))-AVERAGE(OFFSET($H$3,0,0,'Données projet'!$E$14+1,1))</f>
        <v>400.48995908576177</v>
      </c>
      <c r="DU20" s="59">
        <f t="shared" si="44"/>
        <v>384.86917865380076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6">
        <f t="shared" si="1"/>
        <v>183.33333333333334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4.0628205128205126</v>
      </c>
      <c r="N21" s="13">
        <f>IF('Données projet'!$A$36&gt;35,N20+M21-V20,IF(A21&lt;'Données projet'!$A$36,$K$205^A21,IF(A21='Données projet'!$A$36,'Données projet'!$B$36,N20+M21-V20)))</f>
        <v>17.847168942782186</v>
      </c>
      <c r="O21" s="13">
        <f>N21*VLOOKUP('Données projet'!$B$9,Paramètres!$A$1:$I$89,3,0)*VLOOKUP('Données projet'!$B$9,Paramètres!$A$1:$I$89,5,0)</f>
        <v>18.097029307981138</v>
      </c>
      <c r="P21" s="13">
        <f t="shared" si="33"/>
        <v>5.9535206738890976</v>
      </c>
      <c r="Q21" s="20">
        <f t="shared" si="2"/>
        <v>41.888041218423993</v>
      </c>
      <c r="R21" s="59">
        <f t="shared" si="0"/>
        <v>253.65739441042712</v>
      </c>
      <c r="S21" s="59">
        <f ca="1">AVERAGE(OFFSET($R$3,0,0,'Données projet'!$E$9+1,1))-AVERAGE(OFFSET($H$3,0,0,'Données projet'!$E$9+1,1))</f>
        <v>626.09203985399904</v>
      </c>
      <c r="T21" s="59">
        <f t="shared" si="34"/>
        <v>327.65191293226667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4.0628205128205126</v>
      </c>
      <c r="AI21" s="13">
        <f>IF('Données projet'!$A$62&gt;35,AI20+AH21-AQ20,IF(A21&lt;'Données projet'!$A$62,$AF$205^A21,IF(A21='Données projet'!$A$62,'Données projet'!$B$62,AI20+AH21-AQ20)))</f>
        <v>17.847168942782186</v>
      </c>
      <c r="AJ21" s="13">
        <f>AI21*VLOOKUP('Données projet'!$B$10,Paramètres!$A$1:$I$89,3,0)*VLOOKUP('Données projet'!$B$10,Paramètres!$A$1:$I$89,5,0)</f>
        <v>16.148118459429323</v>
      </c>
      <c r="AK21" s="13">
        <f t="shared" si="35"/>
        <v>5.3833002038747271</v>
      </c>
      <c r="AL21" s="20">
        <f t="shared" si="4"/>
        <v>37.500554171921223</v>
      </c>
      <c r="AM21" s="59">
        <f t="shared" si="5"/>
        <v>249.26990736392435</v>
      </c>
      <c r="AN21" s="59">
        <f ca="1">AVERAGE(OFFSET($AM$3,0,0,'Données projet'!$E$10+1,1))-AVERAGE(OFFSET($H$3,0,0,'Données projet'!$E$10+1,1))</f>
        <v>567.42635821336114</v>
      </c>
      <c r="AO21" s="59">
        <f t="shared" si="36"/>
        <v>299.0473530693472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16</v>
      </c>
      <c r="BD21" s="12">
        <f>IF('Données projet'!$A$88&gt;35,BD20+BC21-BL20,IF(A21&lt;'Données projet'!$A$88,$BA$205^A21,IF(A21='Données projet'!$A$88,'Données projet'!$B$88,BD20+BC21-BL20)))</f>
        <v>91</v>
      </c>
      <c r="BE21" s="13">
        <f>BD21*VLOOKUP('Données projet'!$B$11,Paramètres!$A$1:$I$89,3,0)*VLOOKUP('Données projet'!$B$11,Paramètres!$A$1:$I$89,5,0)</f>
        <v>73.819200000000009</v>
      </c>
      <c r="BF21" s="13">
        <f t="shared" si="37"/>
        <v>20.618947302373467</v>
      </c>
      <c r="BG21" s="20">
        <f t="shared" si="7"/>
        <v>164.47977321830047</v>
      </c>
      <c r="BH21" s="59">
        <f t="shared" si="8"/>
        <v>376.24912641030357</v>
      </c>
      <c r="BI21" s="59">
        <f ca="1">AVERAGE(OFFSET($BH$3,0,0,'Données projet'!$E$11+1,1))-AVERAGE(OFFSET($H$3,0,0,'Données projet'!$E$11+1,1))</f>
        <v>436.50252985867149</v>
      </c>
      <c r="BJ21" s="59">
        <f t="shared" si="38"/>
        <v>419.00806288456329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4.0628205128205126</v>
      </c>
      <c r="BY21" s="12">
        <f>IF('Données projet'!$A$114&gt;35,BY20+BX21-CG20,IF(A21&lt;'Données projet'!$A$114,$BV$205^A21,IF(A21='Données projet'!$A$114,'Données projet'!$B$114,BY20+BX21-CG20)))</f>
        <v>17.847168942782186</v>
      </c>
      <c r="BZ21" s="13">
        <f>BY21*VLOOKUP('Données projet'!$B$12,Paramètres!$A$1:$I$89,3,0)*VLOOKUP('Données projet'!$B$12,Paramètres!$A$1:$I$89,5,0)</f>
        <v>16.983365965951528</v>
      </c>
      <c r="CA21" s="13">
        <f t="shared" si="39"/>
        <v>5.6286088132097909</v>
      </c>
      <c r="CB21" s="20">
        <f t="shared" si="10"/>
        <v>39.382522740372629</v>
      </c>
      <c r="CC21" s="59">
        <f t="shared" si="11"/>
        <v>251.15187593237573</v>
      </c>
      <c r="CD21" s="59">
        <f ca="1">AVERAGE(OFFSET($CC$3,0,0,'Données projet'!$E$12+1,1))-AVERAGE(OFFSET($H$3,0,0,'Données projet'!$E$12+1,1))</f>
        <v>592.58528888957346</v>
      </c>
      <c r="CE21" s="59">
        <f t="shared" si="40"/>
        <v>311.31528017256846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15.2</v>
      </c>
      <c r="CT21" s="12">
        <f>IF('Données projet'!$A$140&gt;35,CT20+CS21-DB20,IF(A21&lt;'Données projet'!$A$140,$CQ$205^A21,IF(A21='Données projet'!$A$140,'Données projet'!$B$140,CT20+CS21-DB20)))</f>
        <v>186.59999999999994</v>
      </c>
      <c r="CU21" s="17">
        <f>CT21*VLOOKUP('Données projet'!$B$13,Paramètres!$A$1:$I$89,3,0)*VLOOKUP('Données projet'!$B$13,Paramètres!$A$1:$I$89,5,0)</f>
        <v>168.83567999999994</v>
      </c>
      <c r="CV21" s="13">
        <f t="shared" si="41"/>
        <v>42.829150426593394</v>
      </c>
      <c r="CW21" s="20">
        <f t="shared" si="13"/>
        <v>368.64957965965004</v>
      </c>
      <c r="CX21" s="59">
        <f t="shared" si="14"/>
        <v>580.41893285165315</v>
      </c>
      <c r="CY21" s="59">
        <f ca="1">AVERAGE(OFFSET($CX$3,0,0,'Données projet'!$E$13+1,1))-AVERAGE(OFFSET($H$3,0,0,'Données projet'!$E$13+1,1))</f>
        <v>446.2695382688679</v>
      </c>
      <c r="CZ21" s="59">
        <f t="shared" si="42"/>
        <v>630.54710489646072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16</v>
      </c>
      <c r="DO21" s="12">
        <f>IF('Données projet'!$A$166&gt;35,DO20+DN21-DW20,IF(A21&lt;'Données projet'!$A$166,$DL$205^A21,IF(A21='Données projet'!$A$166,'Données projet'!$B$166,DO20+DN21-DW20)))</f>
        <v>91</v>
      </c>
      <c r="DP21" s="17">
        <f>DO21*VLOOKUP('Données projet'!$B$14,Paramètres!$A$1:$I$89,3,0)*VLOOKUP('Données projet'!$B$14,Paramètres!$A$1:$I$89,5,0)</f>
        <v>66.721199999999996</v>
      </c>
      <c r="DQ21" s="13">
        <f t="shared" si="43"/>
        <v>18.856956599005905</v>
      </c>
      <c r="DR21" s="20">
        <f t="shared" si="16"/>
        <v>149.0486227432686</v>
      </c>
      <c r="DS21" s="59">
        <f t="shared" si="17"/>
        <v>360.8179759352717</v>
      </c>
      <c r="DT21" s="59">
        <f ca="1">AVERAGE(OFFSET($DS$3,0,0,'Données projet'!$E$14+1,1))-AVERAGE(OFFSET($H$3,0,0,'Données projet'!$E$14+1,1))</f>
        <v>400.48995908576177</v>
      </c>
      <c r="DU21" s="59">
        <f t="shared" si="44"/>
        <v>384.86917865380076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6">
        <f t="shared" si="1"/>
        <v>183.33333333333334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4.0628205128205126</v>
      </c>
      <c r="N22" s="13">
        <f>IF('Données projet'!$A$36&gt;35,N21+M22-V21,IF(A22&lt;'Données projet'!$A$36,$K$205^A22,IF(A22='Données projet'!$A$36,'Données projet'!$B$36,N21+M22-V21)))</f>
        <v>20.945993500590358</v>
      </c>
      <c r="O22" s="13">
        <f>N22*VLOOKUP('Données projet'!$B$9,Paramètres!$A$1:$I$89,3,0)*VLOOKUP('Données projet'!$B$9,Paramètres!$A$1:$I$89,5,0)</f>
        <v>21.239237409598623</v>
      </c>
      <c r="P22" s="13">
        <f t="shared" si="33"/>
        <v>6.8582295011208343</v>
      </c>
      <c r="Q22" s="20">
        <f t="shared" si="2"/>
        <v>48.936421536169718</v>
      </c>
      <c r="R22" s="59">
        <f t="shared" si="0"/>
        <v>263.08851577919324</v>
      </c>
      <c r="S22" s="59">
        <f ca="1">AVERAGE(OFFSET($R$3,0,0,'Données projet'!$E$9+1,1))-AVERAGE(OFFSET($H$3,0,0,'Données projet'!$E$9+1,1))</f>
        <v>626.09203985399904</v>
      </c>
      <c r="T22" s="59">
        <f t="shared" si="34"/>
        <v>327.65191293226667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4.0628205128205126</v>
      </c>
      <c r="AI22" s="13">
        <f>IF('Données projet'!$A$62&gt;35,AI21+AH22-AQ21,IF(A22&lt;'Données projet'!$A$62,$AF$205^A22,IF(A22='Données projet'!$A$62,'Données projet'!$B$62,AI21+AH22-AQ21)))</f>
        <v>20.945993500590358</v>
      </c>
      <c r="AJ22" s="13">
        <f>AI22*VLOOKUP('Données projet'!$B$10,Paramètres!$A$1:$I$89,3,0)*VLOOKUP('Données projet'!$B$10,Paramètres!$A$1:$I$89,5,0)</f>
        <v>18.951934919334153</v>
      </c>
      <c r="AK22" s="13">
        <f t="shared" si="35"/>
        <v>6.2013571958398481</v>
      </c>
      <c r="AL22" s="20">
        <f t="shared" si="4"/>
        <v>43.808650433928051</v>
      </c>
      <c r="AM22" s="59">
        <f t="shared" si="5"/>
        <v>257.96074467695155</v>
      </c>
      <c r="AN22" s="59">
        <f ca="1">AVERAGE(OFFSET($AM$3,0,0,'Données projet'!$E$10+1,1))-AVERAGE(OFFSET($H$3,0,0,'Données projet'!$E$10+1,1))</f>
        <v>567.42635821336114</v>
      </c>
      <c r="AO22" s="59">
        <f t="shared" si="36"/>
        <v>299.0473530693472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16</v>
      </c>
      <c r="BD22" s="12">
        <f>IF('Données projet'!$A$88&gt;35,BD21+BC22-BL21,IF(A22&lt;'Données projet'!$A$88,$BA$205^A22,IF(A22='Données projet'!$A$88,'Données projet'!$B$88,BD21+BC22-BL21)))</f>
        <v>107</v>
      </c>
      <c r="BE22" s="13">
        <f>BD22*VLOOKUP('Données projet'!$B$11,Paramètres!$A$1:$I$89,3,0)*VLOOKUP('Données projet'!$B$11,Paramètres!$A$1:$I$89,5,0)</f>
        <v>86.798400000000001</v>
      </c>
      <c r="BF22" s="13">
        <f t="shared" si="37"/>
        <v>23.791455965948352</v>
      </c>
      <c r="BG22" s="20">
        <f t="shared" si="7"/>
        <v>192.61066580735999</v>
      </c>
      <c r="BH22" s="59">
        <f t="shared" si="8"/>
        <v>406.76276005038352</v>
      </c>
      <c r="BI22" s="59">
        <f ca="1">AVERAGE(OFFSET($BH$3,0,0,'Données projet'!$E$11+1,1))-AVERAGE(OFFSET($H$3,0,0,'Données projet'!$E$11+1,1))</f>
        <v>436.50252985867149</v>
      </c>
      <c r="BJ22" s="59">
        <f t="shared" si="38"/>
        <v>419.00806288456329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4.0628205128205126</v>
      </c>
      <c r="BY22" s="12">
        <f>IF('Données projet'!$A$114&gt;35,BY21+BX22-CG21,IF(A22&lt;'Données projet'!$A$114,$BV$205^A22,IF(A22='Données projet'!$A$114,'Données projet'!$B$114,BY21+BX22-CG21)))</f>
        <v>20.945993500590358</v>
      </c>
      <c r="BZ22" s="13">
        <f>BY22*VLOOKUP('Données projet'!$B$12,Paramètres!$A$1:$I$89,3,0)*VLOOKUP('Données projet'!$B$12,Paramètres!$A$1:$I$89,5,0)</f>
        <v>19.932207415161784</v>
      </c>
      <c r="CA22" s="13">
        <f t="shared" si="39"/>
        <v>6.4839433887121185</v>
      </c>
      <c r="CB22" s="20">
        <f t="shared" si="10"/>
        <v>46.008129316747045</v>
      </c>
      <c r="CC22" s="59">
        <f t="shared" si="11"/>
        <v>260.16022355977054</v>
      </c>
      <c r="CD22" s="59">
        <f ca="1">AVERAGE(OFFSET($CC$3,0,0,'Données projet'!$E$12+1,1))-AVERAGE(OFFSET($H$3,0,0,'Données projet'!$E$12+1,1))</f>
        <v>592.58528888957346</v>
      </c>
      <c r="CE22" s="59">
        <f t="shared" si="40"/>
        <v>311.31528017256846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15.2</v>
      </c>
      <c r="CT22" s="12">
        <f>IF('Données projet'!$A$140&gt;35,CT21+CS22-DB21,IF(A22&lt;'Données projet'!$A$140,$CQ$205^A22,IF(A22='Données projet'!$A$140,'Données projet'!$B$140,CT21+CS22-DB21)))</f>
        <v>201.79999999999993</v>
      </c>
      <c r="CU22" s="17">
        <f>CT22*VLOOKUP('Données projet'!$B$13,Paramètres!$A$1:$I$89,3,0)*VLOOKUP('Données projet'!$B$13,Paramètres!$A$1:$I$89,5,0)</f>
        <v>182.58863999999994</v>
      </c>
      <c r="CV22" s="13">
        <f t="shared" si="41"/>
        <v>45.897631388749296</v>
      </c>
      <c r="CW22" s="20">
        <f t="shared" si="13"/>
        <v>397.9469226687383</v>
      </c>
      <c r="CX22" s="59">
        <f t="shared" si="14"/>
        <v>612.09901691176185</v>
      </c>
      <c r="CY22" s="59">
        <f ca="1">AVERAGE(OFFSET($CX$3,0,0,'Données projet'!$E$13+1,1))-AVERAGE(OFFSET($H$3,0,0,'Données projet'!$E$13+1,1))</f>
        <v>446.2695382688679</v>
      </c>
      <c r="CZ22" s="59">
        <f t="shared" si="42"/>
        <v>630.54710489646072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16</v>
      </c>
      <c r="DO22" s="12">
        <f>IF('Données projet'!$A$166&gt;35,DO21+DN22-DW21,IF(A22&lt;'Données projet'!$A$166,$DL$205^A22,IF(A22='Données projet'!$A$166,'Données projet'!$B$166,DO21+DN22-DW21)))</f>
        <v>107</v>
      </c>
      <c r="DP22" s="17">
        <f>DO22*VLOOKUP('Données projet'!$B$14,Paramètres!$A$1:$I$89,3,0)*VLOOKUP('Données projet'!$B$14,Paramètres!$A$1:$I$89,5,0)</f>
        <v>78.452399999999997</v>
      </c>
      <c r="DQ22" s="13">
        <f t="shared" si="43"/>
        <v>21.75835875604599</v>
      </c>
      <c r="DR22" s="20">
        <f t="shared" si="16"/>
        <v>174.53373816678013</v>
      </c>
      <c r="DS22" s="59">
        <f t="shared" si="17"/>
        <v>388.68583240980365</v>
      </c>
      <c r="DT22" s="59">
        <f ca="1">AVERAGE(OFFSET($DS$3,0,0,'Données projet'!$E$14+1,1))-AVERAGE(OFFSET($H$3,0,0,'Données projet'!$E$14+1,1))</f>
        <v>400.48995908576177</v>
      </c>
      <c r="DU22" s="59">
        <f t="shared" si="44"/>
        <v>384.86917865380076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6">
        <f t="shared" si="1"/>
        <v>183.33333333333334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4.0628205128205126</v>
      </c>
      <c r="N23" s="13">
        <f>IF('Données projet'!$A$36&gt;35,N22+M23-V22,IF(A23&lt;'Données projet'!$A$36,$K$205^A23,IF(A23='Données projet'!$A$36,'Données projet'!$B$36,N22+M23-V22)))</f>
        <v>24.582870545650774</v>
      </c>
      <c r="O23" s="13">
        <f>N23*VLOOKUP('Données projet'!$B$9,Paramètres!$A$1:$I$89,3,0)*VLOOKUP('Données projet'!$B$9,Paramètres!$A$1:$I$89,5,0)</f>
        <v>24.927030733289886</v>
      </c>
      <c r="P23" s="13">
        <f t="shared" si="33"/>
        <v>7.900419678784556</v>
      </c>
      <c r="Q23" s="20">
        <f t="shared" si="2"/>
        <v>57.174476134362976</v>
      </c>
      <c r="R23" s="59">
        <f t="shared" si="0"/>
        <v>273.68917902125872</v>
      </c>
      <c r="S23" s="59">
        <f ca="1">AVERAGE(OFFSET($R$3,0,0,'Données projet'!$E$9+1,1))-AVERAGE(OFFSET($H$3,0,0,'Données projet'!$E$9+1,1))</f>
        <v>626.09203985399904</v>
      </c>
      <c r="T23" s="59">
        <f t="shared" si="34"/>
        <v>327.65191293226667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4.0628205128205126</v>
      </c>
      <c r="AI23" s="13">
        <f>IF('Données projet'!$A$62&gt;35,AI22+AH23-AQ22,IF(A23&lt;'Données projet'!$A$62,$AF$205^A23,IF(A23='Données projet'!$A$62,'Données projet'!$B$62,AI22+AH23-AQ22)))</f>
        <v>24.582870545650774</v>
      </c>
      <c r="AJ23" s="13">
        <f>AI23*VLOOKUP('Données projet'!$B$10,Paramètres!$A$1:$I$89,3,0)*VLOOKUP('Données projet'!$B$10,Paramètres!$A$1:$I$89,5,0)</f>
        <v>22.242581269704818</v>
      </c>
      <c r="AK23" s="13">
        <f t="shared" si="35"/>
        <v>7.1437277532311274</v>
      </c>
      <c r="AL23" s="20">
        <f t="shared" si="4"/>
        <v>51.181154881613445</v>
      </c>
      <c r="AM23" s="59">
        <f t="shared" si="5"/>
        <v>267.69585776850914</v>
      </c>
      <c r="AN23" s="59">
        <f ca="1">AVERAGE(OFFSET($AM$3,0,0,'Données projet'!$E$10+1,1))-AVERAGE(OFFSET($H$3,0,0,'Données projet'!$E$10+1,1))</f>
        <v>567.42635821336114</v>
      </c>
      <c r="AO23" s="59">
        <f t="shared" si="36"/>
        <v>299.0473530693472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123</v>
      </c>
      <c r="BB23" s="12">
        <f>VLOOKUP(A23,'Données projet'!$A$87:$I$107,9,0)</f>
        <v>16</v>
      </c>
      <c r="BC23" s="12">
        <f t="array" ref="BC23">INDEX(BB:BB,MIN(IF(ISNUMBER(BB23:BB219),ROW(BB23:BB219),"")))</f>
        <v>16</v>
      </c>
      <c r="BD23" s="12">
        <f>IF('Données projet'!$A$88&gt;35,BD22+BC23-BL22,IF(A23&lt;'Données projet'!$A$88,$BA$205^A23,IF(A23='Données projet'!$A$88,'Données projet'!$B$88,BD22+BC23-BL22)))</f>
        <v>123</v>
      </c>
      <c r="BE23" s="13">
        <f>BD23*VLOOKUP('Données projet'!$B$11,Paramètres!$A$1:$I$89,3,0)*VLOOKUP('Données projet'!$B$11,Paramètres!$A$1:$I$89,5,0)</f>
        <v>99.777600000000007</v>
      </c>
      <c r="BF23" s="13">
        <f t="shared" si="37"/>
        <v>26.909006951444532</v>
      </c>
      <c r="BG23" s="20">
        <f t="shared" si="7"/>
        <v>220.64584044043252</v>
      </c>
      <c r="BH23" s="59">
        <f t="shared" si="8"/>
        <v>437.16054332732824</v>
      </c>
      <c r="BI23" s="59">
        <f ca="1">AVERAGE(OFFSET($BH$3,0,0,'Données projet'!$E$11+1,1))-AVERAGE(OFFSET($H$3,0,0,'Données projet'!$E$11+1,1))</f>
        <v>436.50252985867149</v>
      </c>
      <c r="BJ23" s="59">
        <f t="shared" si="38"/>
        <v>419.00806288456329</v>
      </c>
      <c r="BK23" s="15">
        <f>IF(ISNA(VLOOKUP(A23,'Données projet'!$A$87:$I$107,3,0)),0,VLOOKUP(A23,'Données projet'!$A$87:$I$107,3,0))</f>
        <v>3</v>
      </c>
      <c r="BL23" s="15">
        <f>IF(ISNA(VLOOKUP(A23,'Données projet'!$A$87:$I$107,4,0)),0,VLOOKUP(A23,'Données projet'!$A$87:$I$107,4,0))</f>
        <v>42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4.0628205128205126</v>
      </c>
      <c r="BY23" s="12">
        <f>IF('Données projet'!$A$114&gt;35,BY22+BX23-CG22,IF(A23&lt;'Données projet'!$A$114,$BV$205^A23,IF(A23='Données projet'!$A$114,'Données projet'!$B$114,BY22+BX23-CG22)))</f>
        <v>24.582870545650774</v>
      </c>
      <c r="BZ23" s="13">
        <f>BY23*VLOOKUP('Données projet'!$B$12,Paramètres!$A$1:$I$89,3,0)*VLOOKUP('Données projet'!$B$12,Paramètres!$A$1:$I$89,5,0)</f>
        <v>23.393059611241277</v>
      </c>
      <c r="CA23" s="13">
        <f t="shared" si="39"/>
        <v>7.4692563052803118</v>
      </c>
      <c r="CB23" s="20">
        <f t="shared" si="10"/>
        <v>53.751866887941766</v>
      </c>
      <c r="CC23" s="59">
        <f t="shared" si="11"/>
        <v>270.26656977483748</v>
      </c>
      <c r="CD23" s="59">
        <f ca="1">AVERAGE(OFFSET($CC$3,0,0,'Données projet'!$E$12+1,1))-AVERAGE(OFFSET($H$3,0,0,'Données projet'!$E$12+1,1))</f>
        <v>592.58528888957346</v>
      </c>
      <c r="CE23" s="59">
        <f t="shared" si="40"/>
        <v>311.31528017256846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217</v>
      </c>
      <c r="CR23" s="12">
        <f>VLOOKUP(A23,'Données projet'!$A$139:$I$159,9,0)</f>
        <v>15.2</v>
      </c>
      <c r="CS23" s="12">
        <f t="array" ref="CS23">INDEX(CR:CR,MIN(IF(ISNUMBER(CR23:CR219),ROW(CR23:CR219),"")))</f>
        <v>15.2</v>
      </c>
      <c r="CT23" s="12">
        <f>IF('Données projet'!$A$140&gt;35,CT22+CS23-DB22,IF(A23&lt;'Données projet'!$A$140,$CQ$205^A23,IF(A23='Données projet'!$A$140,'Données projet'!$B$140,CT22+CS23-DB22)))</f>
        <v>216.99999999999991</v>
      </c>
      <c r="CU23" s="17">
        <f>CT23*VLOOKUP('Données projet'!$B$13,Paramètres!$A$1:$I$89,3,0)*VLOOKUP('Données projet'!$B$13,Paramètres!$A$1:$I$89,5,0)</f>
        <v>196.34159999999991</v>
      </c>
      <c r="CV23" s="13">
        <f t="shared" si="41"/>
        <v>48.939300310809159</v>
      </c>
      <c r="CW23" s="20">
        <f t="shared" si="13"/>
        <v>427.19756804132584</v>
      </c>
      <c r="CX23" s="59">
        <f t="shared" si="14"/>
        <v>643.71227092822153</v>
      </c>
      <c r="CY23" s="59">
        <f ca="1">AVERAGE(OFFSET($CX$3,0,0,'Données projet'!$E$13+1,1))-AVERAGE(OFFSET($H$3,0,0,'Données projet'!$E$13+1,1))</f>
        <v>446.2695382688679</v>
      </c>
      <c r="CZ23" s="59">
        <f t="shared" si="42"/>
        <v>630.54710489646072</v>
      </c>
      <c r="DA23" s="15">
        <f>IF(ISNA(VLOOKUP(A23,'Données projet'!$A$139:$I$159,3,0)),0,VLOOKUP(A23,'Données projet'!$A$139:$I$159,3,0))</f>
        <v>4</v>
      </c>
      <c r="DB23" s="15">
        <f>IF(ISNA(VLOOKUP(A23,'Données projet'!$A$139:$I$159,4,0)),0,VLOOKUP(A23,'Données projet'!$A$139:$I$159,4,0))</f>
        <v>23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123</v>
      </c>
      <c r="DM23" s="12">
        <f>VLOOKUP(A23,'Données projet'!$A$165:$I$185,9,0)</f>
        <v>16</v>
      </c>
      <c r="DN23" s="12">
        <f t="array" ref="DN23">INDEX(DM:DM,MIN(IF(ISNUMBER(DM23:DM219),ROW(DM23:DM219),"")))</f>
        <v>16</v>
      </c>
      <c r="DO23" s="12">
        <f>IF('Données projet'!$A$166&gt;35,DO22+DN23-DW22,IF(A23&lt;'Données projet'!$A$166,$DL$205^A23,IF(A23='Données projet'!$A$166,'Données projet'!$B$166,DO22+DN23-DW22)))</f>
        <v>123</v>
      </c>
      <c r="DP23" s="17">
        <f>DO23*VLOOKUP('Données projet'!$B$14,Paramètres!$A$1:$I$89,3,0)*VLOOKUP('Données projet'!$B$14,Paramètres!$A$1:$I$89,5,0)</f>
        <v>90.183599999999998</v>
      </c>
      <c r="DQ23" s="13">
        <f t="shared" si="43"/>
        <v>24.609499639553789</v>
      </c>
      <c r="DR23" s="20">
        <f t="shared" si="16"/>
        <v>199.93131520555619</v>
      </c>
      <c r="DS23" s="59">
        <f t="shared" si="17"/>
        <v>416.44601809245194</v>
      </c>
      <c r="DT23" s="59">
        <f ca="1">AVERAGE(OFFSET($DS$3,0,0,'Données projet'!$E$14+1,1))-AVERAGE(OFFSET($H$3,0,0,'Données projet'!$E$14+1,1))</f>
        <v>400.48995908576177</v>
      </c>
      <c r="DU23" s="59">
        <f t="shared" si="44"/>
        <v>384.86917865380076</v>
      </c>
      <c r="DV23" s="15">
        <f>IF(ISNA(VLOOKUP(A23,'Données projet'!$A$165:$I$185,3,0)),0,VLOOKUP(A23,'Données projet'!$A$165:$I$185,3,0))</f>
        <v>3</v>
      </c>
      <c r="DW23" s="15">
        <f>IF(ISNA(VLOOKUP(A23,'Données projet'!$A$165:$I$185,4,0)),0,VLOOKUP(A23,'Données projet'!$A$165:$I$185,4,0))</f>
        <v>42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6">
        <f t="shared" si="1"/>
        <v>183.33333333333334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4.0628205128205126</v>
      </c>
      <c r="N24" s="13">
        <f>IF('Données projet'!$A$36&gt;35,N23+M24-V23,IF(A24&lt;'Données projet'!$A$36,$K$205^A24,IF(A24='Données projet'!$A$36,'Données projet'!$B$36,N23+M24-V23)))</f>
        <v>28.851222752799568</v>
      </c>
      <c r="O24" s="13">
        <f>N24*VLOOKUP('Données projet'!$B$9,Paramètres!$A$1:$I$89,3,0)*VLOOKUP('Données projet'!$B$9,Paramètres!$A$1:$I$89,5,0)</f>
        <v>29.255139871338766</v>
      </c>
      <c r="P24" s="13">
        <f t="shared" si="33"/>
        <v>9.1009831459745705</v>
      </c>
      <c r="Q24" s="20">
        <f t="shared" si="2"/>
        <v>66.803580921820739</v>
      </c>
      <c r="R24" s="59">
        <f t="shared" si="0"/>
        <v>285.66110929769513</v>
      </c>
      <c r="S24" s="59">
        <f ca="1">AVERAGE(OFFSET($R$3,0,0,'Données projet'!$E$9+1,1))-AVERAGE(OFFSET($H$3,0,0,'Données projet'!$E$9+1,1))</f>
        <v>626.09203985399904</v>
      </c>
      <c r="T24" s="59">
        <f t="shared" si="34"/>
        <v>327.65191293226667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4.0628205128205126</v>
      </c>
      <c r="AI24" s="13">
        <f>IF('Données projet'!$A$62&gt;35,AI23+AH24-AQ23,IF(A24&lt;'Données projet'!$A$62,$AF$205^A24,IF(A24='Données projet'!$A$62,'Données projet'!$B$62,AI23+AH24-AQ23)))</f>
        <v>28.851222752799568</v>
      </c>
      <c r="AJ24" s="13">
        <f>AI24*VLOOKUP('Données projet'!$B$10,Paramètres!$A$1:$I$89,3,0)*VLOOKUP('Données projet'!$B$10,Paramètres!$A$1:$I$89,5,0)</f>
        <v>26.104586346733051</v>
      </c>
      <c r="AK24" s="13">
        <f t="shared" si="35"/>
        <v>8.2293028123778775</v>
      </c>
      <c r="AL24" s="20">
        <f t="shared" si="4"/>
        <v>59.798190285451518</v>
      </c>
      <c r="AM24" s="59">
        <f t="shared" si="5"/>
        <v>278.65571866132592</v>
      </c>
      <c r="AN24" s="59">
        <f ca="1">AVERAGE(OFFSET($AM$3,0,0,'Données projet'!$E$10+1,1))-AVERAGE(OFFSET($H$3,0,0,'Données projet'!$E$10+1,1))</f>
        <v>567.42635821336114</v>
      </c>
      <c r="AO24" s="59">
        <f t="shared" si="36"/>
        <v>299.0473530693472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16.8</v>
      </c>
      <c r="BD24" s="12">
        <f>IF('Données projet'!$A$88&gt;35,BD23+BC24-BL23,IF(A24&lt;'Données projet'!$A$88,$BA$205^A24,IF(A24='Données projet'!$A$88,'Données projet'!$B$88,BD23+BC24-BL23)))</f>
        <v>97.800000000000011</v>
      </c>
      <c r="BE24" s="13">
        <f>BD24*VLOOKUP('Données projet'!$B$11,Paramètres!$A$1:$I$89,3,0)*VLOOKUP('Données projet'!$B$11,Paramètres!$A$1:$I$89,5,0)</f>
        <v>79.335360000000023</v>
      </c>
      <c r="BF24" s="13">
        <f t="shared" si="37"/>
        <v>21.974597372641874</v>
      </c>
      <c r="BG24" s="20">
        <f t="shared" si="7"/>
        <v>176.44817575735132</v>
      </c>
      <c r="BH24" s="59">
        <f t="shared" si="8"/>
        <v>395.30570413322573</v>
      </c>
      <c r="BI24" s="59">
        <f ca="1">AVERAGE(OFFSET($BH$3,0,0,'Données projet'!$E$11+1,1))-AVERAGE(OFFSET($H$3,0,0,'Données projet'!$E$11+1,1))</f>
        <v>436.50252985867149</v>
      </c>
      <c r="BJ24" s="59">
        <f t="shared" si="38"/>
        <v>419.00806288456329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4.0628205128205126</v>
      </c>
      <c r="BY24" s="12">
        <f>IF('Données projet'!$A$114&gt;35,BY23+BX24-CG23,IF(A24&lt;'Données projet'!$A$114,$BV$205^A24,IF(A24='Données projet'!$A$114,'Données projet'!$B$114,BY23+BX24-CG23)))</f>
        <v>28.851222752799568</v>
      </c>
      <c r="BZ24" s="13">
        <f>BY24*VLOOKUP('Données projet'!$B$12,Paramètres!$A$1:$I$89,3,0)*VLOOKUP('Données projet'!$B$12,Paramètres!$A$1:$I$89,5,0)</f>
        <v>27.45482357156407</v>
      </c>
      <c r="CA24" s="13">
        <f t="shared" si="39"/>
        <v>8.6042993298019912</v>
      </c>
      <c r="CB24" s="20">
        <f t="shared" si="10"/>
        <v>62.802972386545882</v>
      </c>
      <c r="CC24" s="59">
        <f t="shared" si="11"/>
        <v>281.66050076242027</v>
      </c>
      <c r="CD24" s="59">
        <f ca="1">AVERAGE(OFFSET($CC$3,0,0,'Données projet'!$E$12+1,1))-AVERAGE(OFFSET($H$3,0,0,'Données projet'!$E$12+1,1))</f>
        <v>592.58528888957346</v>
      </c>
      <c r="CE24" s="59">
        <f t="shared" si="40"/>
        <v>311.31528017256846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13</v>
      </c>
      <c r="CT24" s="12">
        <f>IF('Données projet'!$A$140&gt;35,CT23+CS24-DB23,IF(A24&lt;'Données projet'!$A$140,$CQ$205^A24,IF(A24='Données projet'!$A$140,'Données projet'!$B$140,CT23+CS24-DB23)))</f>
        <v>206.99999999999991</v>
      </c>
      <c r="CU24" s="17">
        <f>CT24*VLOOKUP('Données projet'!$B$13,Paramètres!$A$1:$I$89,3,0)*VLOOKUP('Données projet'!$B$13,Paramètres!$A$1:$I$89,5,0)</f>
        <v>187.29359999999991</v>
      </c>
      <c r="CV24" s="13">
        <f t="shared" si="41"/>
        <v>46.941107550760421</v>
      </c>
      <c r="CW24" s="20">
        <f t="shared" si="13"/>
        <v>407.95878231757428</v>
      </c>
      <c r="CX24" s="59">
        <f t="shared" si="14"/>
        <v>626.81631069344871</v>
      </c>
      <c r="CY24" s="59">
        <f ca="1">AVERAGE(OFFSET($CX$3,0,0,'Données projet'!$E$13+1,1))-AVERAGE(OFFSET($H$3,0,0,'Données projet'!$E$13+1,1))</f>
        <v>446.2695382688679</v>
      </c>
      <c r="CZ24" s="59">
        <f t="shared" si="42"/>
        <v>630.54710489646072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16.8</v>
      </c>
      <c r="DO24" s="12">
        <f>IF('Données projet'!$A$166&gt;35,DO23+DN24-DW23,IF(A24&lt;'Données projet'!$A$166,$DL$205^A24,IF(A24='Données projet'!$A$166,'Données projet'!$B$166,DO23+DN24-DW23)))</f>
        <v>97.800000000000011</v>
      </c>
      <c r="DP24" s="17">
        <f>DO24*VLOOKUP('Données projet'!$B$14,Paramètres!$A$1:$I$89,3,0)*VLOOKUP('Données projet'!$B$14,Paramètres!$A$1:$I$89,5,0)</f>
        <v>71.706960000000009</v>
      </c>
      <c r="DQ24" s="13">
        <f t="shared" si="43"/>
        <v>20.096759687088312</v>
      </c>
      <c r="DR24" s="20">
        <f t="shared" si="16"/>
        <v>159.89147845501216</v>
      </c>
      <c r="DS24" s="59">
        <f t="shared" si="17"/>
        <v>378.74900683088651</v>
      </c>
      <c r="DT24" s="59">
        <f ca="1">AVERAGE(OFFSET($DS$3,0,0,'Données projet'!$E$14+1,1))-AVERAGE(OFFSET($H$3,0,0,'Données projet'!$E$14+1,1))</f>
        <v>400.48995908576177</v>
      </c>
      <c r="DU24" s="59">
        <f t="shared" si="44"/>
        <v>384.86917865380076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6">
        <f t="shared" si="1"/>
        <v>183.33333333333334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4.0628205128205126</v>
      </c>
      <c r="N25" s="13">
        <f>IF('Données projet'!$A$36&gt;35,N24+M25-V24,IF(A25&lt;'Données projet'!$A$36,$K$205^A25,IF(A25='Données projet'!$A$36,'Données projet'!$B$36,N24+M25-V24)))</f>
        <v>33.860693883812012</v>
      </c>
      <c r="O25" s="13">
        <f>N25*VLOOKUP('Données projet'!$B$9,Paramètres!$A$1:$I$89,3,0)*VLOOKUP('Données projet'!$B$9,Paramètres!$A$1:$I$89,5,0)</f>
        <v>34.334743598185383</v>
      </c>
      <c r="P25" s="13">
        <f t="shared" si="33"/>
        <v>10.48398662234813</v>
      </c>
      <c r="Q25" s="20">
        <f t="shared" si="2"/>
        <v>78.059288467429198</v>
      </c>
      <c r="R25" s="59">
        <f t="shared" si="0"/>
        <v>299.24020237089758</v>
      </c>
      <c r="S25" s="59">
        <f ca="1">AVERAGE(OFFSET($R$3,0,0,'Données projet'!$E$9+1,1))-AVERAGE(OFFSET($H$3,0,0,'Données projet'!$E$9+1,1))</f>
        <v>626.09203985399904</v>
      </c>
      <c r="T25" s="59">
        <f t="shared" si="34"/>
        <v>327.65191293226667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4.0628205128205126</v>
      </c>
      <c r="AI25" s="13">
        <f>IF('Données projet'!$A$62&gt;35,AI24+AH25-AQ24,IF(A25&lt;'Données projet'!$A$62,$AF$205^A25,IF(A25='Données projet'!$A$62,'Données projet'!$B$62,AI24+AH25-AQ24)))</f>
        <v>33.860693883812012</v>
      </c>
      <c r="AJ25" s="13">
        <f>AI25*VLOOKUP('Données projet'!$B$10,Paramètres!$A$1:$I$89,3,0)*VLOOKUP('Données projet'!$B$10,Paramètres!$A$1:$I$89,5,0)</f>
        <v>30.637155826073108</v>
      </c>
      <c r="AK25" s="13">
        <f t="shared" si="35"/>
        <v>9.4798440138175533</v>
      </c>
      <c r="AL25" s="20">
        <f t="shared" si="4"/>
        <v>69.870441387809549</v>
      </c>
      <c r="AM25" s="59">
        <f t="shared" si="5"/>
        <v>291.05135529127796</v>
      </c>
      <c r="AN25" s="59">
        <f ca="1">AVERAGE(OFFSET($AM$3,0,0,'Données projet'!$E$10+1,1))-AVERAGE(OFFSET($H$3,0,0,'Données projet'!$E$10+1,1))</f>
        <v>567.42635821336114</v>
      </c>
      <c r="AO25" s="59">
        <f t="shared" si="36"/>
        <v>299.0473530693472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16.8</v>
      </c>
      <c r="BD25" s="12">
        <f>IF('Données projet'!$A$88&gt;35,BD24+BC25-BL24,IF(A25&lt;'Données projet'!$A$88,$BA$205^A25,IF(A25='Données projet'!$A$88,'Données projet'!$B$88,BD24+BC25-BL24)))</f>
        <v>114.60000000000001</v>
      </c>
      <c r="BE25" s="13">
        <f>BD25*VLOOKUP('Données projet'!$B$11,Paramètres!$A$1:$I$89,3,0)*VLOOKUP('Données projet'!$B$11,Paramètres!$A$1:$I$89,5,0)</f>
        <v>92.963520000000017</v>
      </c>
      <c r="BF25" s="13">
        <f t="shared" si="37"/>
        <v>25.278601439114567</v>
      </c>
      <c r="BG25" s="20">
        <f t="shared" si="7"/>
        <v>205.93836150645791</v>
      </c>
      <c r="BH25" s="59">
        <f t="shared" si="8"/>
        <v>427.11927540992633</v>
      </c>
      <c r="BI25" s="59">
        <f ca="1">AVERAGE(OFFSET($BH$3,0,0,'Données projet'!$E$11+1,1))-AVERAGE(OFFSET($H$3,0,0,'Données projet'!$E$11+1,1))</f>
        <v>436.50252985867149</v>
      </c>
      <c r="BJ25" s="59">
        <f t="shared" si="38"/>
        <v>419.00806288456329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4.0628205128205126</v>
      </c>
      <c r="BY25" s="12">
        <f>IF('Données projet'!$A$114&gt;35,BY24+BX25-CG24,IF(A25&lt;'Données projet'!$A$114,$BV$205^A25,IF(A25='Données projet'!$A$114,'Données projet'!$B$114,BY24+BX25-CG24)))</f>
        <v>33.860693883812012</v>
      </c>
      <c r="BZ25" s="13">
        <f>BY25*VLOOKUP('Données projet'!$B$12,Paramètres!$A$1:$I$89,3,0)*VLOOKUP('Données projet'!$B$12,Paramètres!$A$1:$I$89,5,0)</f>
        <v>32.221836299835509</v>
      </c>
      <c r="CA25" s="13">
        <f t="shared" si="39"/>
        <v>9.9118257468944293</v>
      </c>
      <c r="CB25" s="20">
        <f t="shared" si="10"/>
        <v>73.382794731387975</v>
      </c>
      <c r="CC25" s="59">
        <f t="shared" si="11"/>
        <v>294.56370863485637</v>
      </c>
      <c r="CD25" s="59">
        <f ca="1">AVERAGE(OFFSET($CC$3,0,0,'Données projet'!$E$12+1,1))-AVERAGE(OFFSET($H$3,0,0,'Données projet'!$E$12+1,1))</f>
        <v>592.58528888957346</v>
      </c>
      <c r="CE25" s="59">
        <f t="shared" si="40"/>
        <v>311.31528017256846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13</v>
      </c>
      <c r="CT25" s="12">
        <f>IF('Données projet'!$A$140&gt;35,CT24+CS25-DB24,IF(A25&lt;'Données projet'!$A$140,$CQ$205^A25,IF(A25='Données projet'!$A$140,'Données projet'!$B$140,CT24+CS25-DB24)))</f>
        <v>219.99999999999991</v>
      </c>
      <c r="CU25" s="17">
        <f>CT25*VLOOKUP('Données projet'!$B$13,Paramètres!$A$1:$I$89,3,0)*VLOOKUP('Données projet'!$B$13,Paramètres!$A$1:$I$89,5,0)</f>
        <v>199.0559999999999</v>
      </c>
      <c r="CV25" s="13">
        <f t="shared" si="41"/>
        <v>49.536648006253891</v>
      </c>
      <c r="CW25" s="20">
        <f t="shared" si="13"/>
        <v>432.96552861089202</v>
      </c>
      <c r="CX25" s="59">
        <f t="shared" si="14"/>
        <v>654.14644251436039</v>
      </c>
      <c r="CY25" s="59">
        <f ca="1">AVERAGE(OFFSET($CX$3,0,0,'Données projet'!$E$13+1,1))-AVERAGE(OFFSET($H$3,0,0,'Données projet'!$E$13+1,1))</f>
        <v>446.2695382688679</v>
      </c>
      <c r="CZ25" s="59">
        <f t="shared" si="42"/>
        <v>630.54710489646072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16.8</v>
      </c>
      <c r="DO25" s="12">
        <f>IF('Données projet'!$A$166&gt;35,DO24+DN25-DW24,IF(A25&lt;'Données projet'!$A$166,$DL$205^A25,IF(A25='Données projet'!$A$166,'Données projet'!$B$166,DO24+DN25-DW24)))</f>
        <v>114.60000000000001</v>
      </c>
      <c r="DP25" s="17">
        <f>DO25*VLOOKUP('Données projet'!$B$14,Paramètres!$A$1:$I$89,3,0)*VLOOKUP('Données projet'!$B$14,Paramètres!$A$1:$I$89,5,0)</f>
        <v>84.024720000000002</v>
      </c>
      <c r="DQ25" s="13">
        <f t="shared" si="43"/>
        <v>23.11842031654454</v>
      </c>
      <c r="DR25" s="20">
        <f t="shared" si="16"/>
        <v>186.6076360513151</v>
      </c>
      <c r="DS25" s="59">
        <f t="shared" si="17"/>
        <v>407.78854995478349</v>
      </c>
      <c r="DT25" s="59">
        <f ca="1">AVERAGE(OFFSET($DS$3,0,0,'Données projet'!$E$14+1,1))-AVERAGE(OFFSET($H$3,0,0,'Données projet'!$E$14+1,1))</f>
        <v>400.48995908576177</v>
      </c>
      <c r="DU25" s="59">
        <f t="shared" si="44"/>
        <v>384.86917865380076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6">
        <f t="shared" si="1"/>
        <v>183.33333333333334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4.0628205128205126</v>
      </c>
      <c r="N26" s="13">
        <f>IF('Données projet'!$A$36&gt;35,N25+M26-V25,IF(A26&lt;'Données projet'!$A$36,$K$205^A26,IF(A26='Données projet'!$A$36,'Données projet'!$B$36,N25+M26-V25)))</f>
        <v>39.739965273463824</v>
      </c>
      <c r="O26" s="13">
        <f>N26*VLOOKUP('Données projet'!$B$9,Paramètres!$A$1:$I$89,3,0)*VLOOKUP('Données projet'!$B$9,Paramètres!$A$1:$I$89,5,0)</f>
        <v>40.29632478729232</v>
      </c>
      <c r="P26" s="13">
        <f t="shared" si="33"/>
        <v>12.077154054085931</v>
      </c>
      <c r="Q26" s="20">
        <f t="shared" si="2"/>
        <v>91.217142315400451</v>
      </c>
      <c r="R26" s="59">
        <f t="shared" si="0"/>
        <v>314.70233902494692</v>
      </c>
      <c r="S26" s="59">
        <f ca="1">AVERAGE(OFFSET($R$3,0,0,'Données projet'!$E$9+1,1))-AVERAGE(OFFSET($H$3,0,0,'Données projet'!$E$9+1,1))</f>
        <v>626.09203985399904</v>
      </c>
      <c r="T26" s="59">
        <f t="shared" si="34"/>
        <v>327.65191293226667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4.0628205128205126</v>
      </c>
      <c r="AI26" s="13">
        <f>IF('Données projet'!$A$62&gt;35,AI25+AH26-AQ25,IF(A26&lt;'Données projet'!$A$62,$AF$205^A26,IF(A26='Données projet'!$A$62,'Données projet'!$B$62,AI25+AH26-AQ25)))</f>
        <v>39.739965273463824</v>
      </c>
      <c r="AJ26" s="13">
        <f>AI26*VLOOKUP('Données projet'!$B$10,Paramètres!$A$1:$I$89,3,0)*VLOOKUP('Données projet'!$B$10,Paramètres!$A$1:$I$89,5,0)</f>
        <v>35.956720579430062</v>
      </c>
      <c r="AK26" s="13">
        <f t="shared" si="35"/>
        <v>10.920419940209383</v>
      </c>
      <c r="AL26" s="20">
        <f t="shared" si="4"/>
        <v>81.644353071705368</v>
      </c>
      <c r="AM26" s="59">
        <f t="shared" si="5"/>
        <v>305.12954978125185</v>
      </c>
      <c r="AN26" s="59">
        <f ca="1">AVERAGE(OFFSET($AM$3,0,0,'Données projet'!$E$10+1,1))-AVERAGE(OFFSET($H$3,0,0,'Données projet'!$E$10+1,1))</f>
        <v>567.42635821336114</v>
      </c>
      <c r="AO26" s="59">
        <f t="shared" si="36"/>
        <v>299.0473530693472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16.8</v>
      </c>
      <c r="BD26" s="12">
        <f>IF('Données projet'!$A$88&gt;35,BD25+BC26-BL25,IF(A26&lt;'Données projet'!$A$88,$BA$205^A26,IF(A26='Données projet'!$A$88,'Données projet'!$B$88,BD25+BC26-BL25)))</f>
        <v>131.4</v>
      </c>
      <c r="BE26" s="13">
        <f>BD26*VLOOKUP('Données projet'!$B$11,Paramètres!$A$1:$I$89,3,0)*VLOOKUP('Données projet'!$B$11,Paramètres!$A$1:$I$89,5,0)</f>
        <v>106.59168000000001</v>
      </c>
      <c r="BF26" s="13">
        <f t="shared" si="37"/>
        <v>28.526492713060108</v>
      </c>
      <c r="BG26" s="20">
        <f t="shared" si="7"/>
        <v>235.33081747524636</v>
      </c>
      <c r="BH26" s="59">
        <f t="shared" si="8"/>
        <v>458.81601418479283</v>
      </c>
      <c r="BI26" s="59">
        <f ca="1">AVERAGE(OFFSET($BH$3,0,0,'Données projet'!$E$11+1,1))-AVERAGE(OFFSET($H$3,0,0,'Données projet'!$E$11+1,1))</f>
        <v>436.50252985867149</v>
      </c>
      <c r="BJ26" s="59">
        <f t="shared" si="38"/>
        <v>419.00806288456329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4.0628205128205126</v>
      </c>
      <c r="BY26" s="12">
        <f>IF('Données projet'!$A$114&gt;35,BY25+BX26-CG25,IF(A26&lt;'Données projet'!$A$114,$BV$205^A26,IF(A26='Données projet'!$A$114,'Données projet'!$B$114,BY25+BX26-CG25)))</f>
        <v>39.739965273463824</v>
      </c>
      <c r="BZ26" s="13">
        <f>BY26*VLOOKUP('Données projet'!$B$12,Paramètres!$A$1:$I$89,3,0)*VLOOKUP('Données projet'!$B$12,Paramètres!$A$1:$I$89,5,0)</f>
        <v>37.816550954228177</v>
      </c>
      <c r="CA26" s="13">
        <f t="shared" si="39"/>
        <v>11.418046475500782</v>
      </c>
      <c r="CB26" s="20">
        <f t="shared" si="10"/>
        <v>85.75025719011127</v>
      </c>
      <c r="CC26" s="59">
        <f t="shared" si="11"/>
        <v>309.23545389965778</v>
      </c>
      <c r="CD26" s="59">
        <f ca="1">AVERAGE(OFFSET($CC$3,0,0,'Données projet'!$E$12+1,1))-AVERAGE(OFFSET($H$3,0,0,'Données projet'!$E$12+1,1))</f>
        <v>592.58528888957346</v>
      </c>
      <c r="CE26" s="59">
        <f t="shared" si="40"/>
        <v>311.31528017256846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13</v>
      </c>
      <c r="CT26" s="12">
        <f>IF('Données projet'!$A$140&gt;35,CT25+CS26-DB25,IF(A26&lt;'Données projet'!$A$140,$CQ$205^A26,IF(A26='Données projet'!$A$140,'Données projet'!$B$140,CT25+CS26-DB25)))</f>
        <v>232.99999999999991</v>
      </c>
      <c r="CU26" s="17">
        <f>CT26*VLOOKUP('Données projet'!$B$13,Paramètres!$A$1:$I$89,3,0)*VLOOKUP('Données projet'!$B$13,Paramètres!$A$1:$I$89,5,0)</f>
        <v>210.81839999999988</v>
      </c>
      <c r="CV26" s="13">
        <f t="shared" si="41"/>
        <v>52.114386184062155</v>
      </c>
      <c r="CW26" s="20">
        <f t="shared" si="13"/>
        <v>457.94126927057465</v>
      </c>
      <c r="CX26" s="59">
        <f t="shared" si="14"/>
        <v>681.42646598012118</v>
      </c>
      <c r="CY26" s="59">
        <f ca="1">AVERAGE(OFFSET($CX$3,0,0,'Données projet'!$E$13+1,1))-AVERAGE(OFFSET($H$3,0,0,'Données projet'!$E$13+1,1))</f>
        <v>446.2695382688679</v>
      </c>
      <c r="CZ26" s="59">
        <f t="shared" si="42"/>
        <v>630.54710489646072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16.8</v>
      </c>
      <c r="DO26" s="12">
        <f>IF('Données projet'!$A$166&gt;35,DO25+DN26-DW25,IF(A26&lt;'Données projet'!$A$166,$DL$205^A26,IF(A26='Données projet'!$A$166,'Données projet'!$B$166,DO25+DN26-DW25)))</f>
        <v>131.4</v>
      </c>
      <c r="DP26" s="17">
        <f>DO26*VLOOKUP('Données projet'!$B$14,Paramètres!$A$1:$I$89,3,0)*VLOOKUP('Données projet'!$B$14,Paramètres!$A$1:$I$89,5,0)</f>
        <v>96.342480000000009</v>
      </c>
      <c r="DQ26" s="13">
        <f t="shared" si="43"/>
        <v>26.088763268244669</v>
      </c>
      <c r="DR26" s="20">
        <f t="shared" si="16"/>
        <v>213.23441535885948</v>
      </c>
      <c r="DS26" s="59">
        <f t="shared" si="17"/>
        <v>436.71961206840598</v>
      </c>
      <c r="DT26" s="59">
        <f ca="1">AVERAGE(OFFSET($DS$3,0,0,'Données projet'!$E$14+1,1))-AVERAGE(OFFSET($H$3,0,0,'Données projet'!$E$14+1,1))</f>
        <v>400.48995908576177</v>
      </c>
      <c r="DU26" s="59">
        <f t="shared" si="44"/>
        <v>384.86917865380076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6">
        <f t="shared" si="1"/>
        <v>183.33333333333334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4.0628205128205126</v>
      </c>
      <c r="N27" s="13">
        <f>IF('Données projet'!$A$36&gt;35,N26+M27-V26,IF(A27&lt;'Données projet'!$A$36,$K$205^A27,IF(A27='Données projet'!$A$36,'Données projet'!$B$36,N26+M27-V26)))</f>
        <v>46.640061345320483</v>
      </c>
      <c r="O27" s="13">
        <f>N27*VLOOKUP('Données projet'!$B$9,Paramètres!$A$1:$I$89,3,0)*VLOOKUP('Données projet'!$B$9,Paramètres!$A$1:$I$89,5,0)</f>
        <v>47.293022204154973</v>
      </c>
      <c r="P27" s="13">
        <f t="shared" si="33"/>
        <v>13.912422373299071</v>
      </c>
      <c r="Q27" s="20">
        <f t="shared" si="2"/>
        <v>106.5994826390658</v>
      </c>
      <c r="R27" s="59">
        <f t="shared" si="0"/>
        <v>332.37019082268557</v>
      </c>
      <c r="S27" s="59">
        <f ca="1">AVERAGE(OFFSET($R$3,0,0,'Données projet'!$E$9+1,1))-AVERAGE(OFFSET($H$3,0,0,'Données projet'!$E$9+1,1))</f>
        <v>626.09203985399904</v>
      </c>
      <c r="T27" s="59">
        <f t="shared" si="34"/>
        <v>327.65191293226667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4.0628205128205126</v>
      </c>
      <c r="AI27" s="13">
        <f>IF('Données projet'!$A$62&gt;35,AI26+AH27-AQ26,IF(A27&lt;'Données projet'!$A$62,$AF$205^A27,IF(A27='Données projet'!$A$62,'Données projet'!$B$62,AI26+AH27-AQ26)))</f>
        <v>46.640061345320483</v>
      </c>
      <c r="AJ27" s="13">
        <f>AI27*VLOOKUP('Données projet'!$B$10,Paramètres!$A$1:$I$89,3,0)*VLOOKUP('Données projet'!$B$10,Paramètres!$A$1:$I$89,5,0)</f>
        <v>42.199927505245967</v>
      </c>
      <c r="AK27" s="13">
        <f t="shared" si="35"/>
        <v>12.579908645827834</v>
      </c>
      <c r="AL27" s="20">
        <f t="shared" si="4"/>
        <v>95.408214629786869</v>
      </c>
      <c r="AM27" s="59">
        <f t="shared" si="5"/>
        <v>321.17892281340664</v>
      </c>
      <c r="AN27" s="59">
        <f ca="1">AVERAGE(OFFSET($AM$3,0,0,'Données projet'!$E$10+1,1))-AVERAGE(OFFSET($H$3,0,0,'Données projet'!$E$10+1,1))</f>
        <v>567.42635821336114</v>
      </c>
      <c r="AO27" s="59">
        <f t="shared" si="36"/>
        <v>299.0473530693472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16.8</v>
      </c>
      <c r="BD27" s="12">
        <f>IF('Données projet'!$A$88&gt;35,BD26+BC27-BL26,IF(A27&lt;'Données projet'!$A$88,$BA$205^A27,IF(A27='Données projet'!$A$88,'Données projet'!$B$88,BD26+BC27-BL26)))</f>
        <v>148.20000000000002</v>
      </c>
      <c r="BE27" s="13">
        <f>BD27*VLOOKUP('Données projet'!$B$11,Paramètres!$A$1:$I$89,3,0)*VLOOKUP('Données projet'!$B$11,Paramètres!$A$1:$I$89,5,0)</f>
        <v>120.21984000000002</v>
      </c>
      <c r="BF27" s="13">
        <f t="shared" si="37"/>
        <v>31.726267900699519</v>
      </c>
      <c r="BG27" s="20">
        <f t="shared" si="7"/>
        <v>264.63947126038499</v>
      </c>
      <c r="BH27" s="59">
        <f t="shared" si="8"/>
        <v>490.41017944400483</v>
      </c>
      <c r="BI27" s="59">
        <f ca="1">AVERAGE(OFFSET($BH$3,0,0,'Données projet'!$E$11+1,1))-AVERAGE(OFFSET($H$3,0,0,'Données projet'!$E$11+1,1))</f>
        <v>436.50252985867149</v>
      </c>
      <c r="BJ27" s="59">
        <f t="shared" si="38"/>
        <v>419.00806288456329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4.0628205128205126</v>
      </c>
      <c r="BY27" s="12">
        <f>IF('Données projet'!$A$114&gt;35,BY26+BX27-CG26,IF(A27&lt;'Données projet'!$A$114,$BV$205^A27,IF(A27='Données projet'!$A$114,'Données projet'!$B$114,BY26+BX27-CG26)))</f>
        <v>46.640061345320483</v>
      </c>
      <c r="BZ27" s="13">
        <f>BY27*VLOOKUP('Données projet'!$B$12,Paramètres!$A$1:$I$89,3,0)*VLOOKUP('Données projet'!$B$12,Paramètres!$A$1:$I$89,5,0)</f>
        <v>44.382682376206972</v>
      </c>
      <c r="CA27" s="13">
        <f t="shared" si="39"/>
        <v>13.153155497870197</v>
      </c>
      <c r="CB27" s="20">
        <f t="shared" si="10"/>
        <v>100.20825096401774</v>
      </c>
      <c r="CC27" s="59">
        <f t="shared" si="11"/>
        <v>325.97895914763751</v>
      </c>
      <c r="CD27" s="59">
        <f ca="1">AVERAGE(OFFSET($CC$3,0,0,'Données projet'!$E$12+1,1))-AVERAGE(OFFSET($H$3,0,0,'Données projet'!$E$12+1,1))</f>
        <v>592.58528888957346</v>
      </c>
      <c r="CE27" s="59">
        <f t="shared" si="40"/>
        <v>311.31528017256846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13</v>
      </c>
      <c r="CT27" s="12">
        <f>IF('Données projet'!$A$140&gt;35,CT26+CS27-DB26,IF(A27&lt;'Données projet'!$A$140,$CQ$205^A27,IF(A27='Données projet'!$A$140,'Données projet'!$B$140,CT26+CS27-DB26)))</f>
        <v>245.99999999999991</v>
      </c>
      <c r="CU27" s="17">
        <f>CT27*VLOOKUP('Données projet'!$B$13,Paramètres!$A$1:$I$89,3,0)*VLOOKUP('Données projet'!$B$13,Paramètres!$A$1:$I$89,5,0)</f>
        <v>222.58079999999993</v>
      </c>
      <c r="CV27" s="13">
        <f t="shared" si="41"/>
        <v>54.675428546153199</v>
      </c>
      <c r="CW27" s="20">
        <f t="shared" si="13"/>
        <v>482.88793138454997</v>
      </c>
      <c r="CX27" s="59">
        <f t="shared" si="14"/>
        <v>708.65863956816975</v>
      </c>
      <c r="CY27" s="59">
        <f ca="1">AVERAGE(OFFSET($CX$3,0,0,'Données projet'!$E$13+1,1))-AVERAGE(OFFSET($H$3,0,0,'Données projet'!$E$13+1,1))</f>
        <v>446.2695382688679</v>
      </c>
      <c r="CZ27" s="59">
        <f t="shared" si="42"/>
        <v>630.54710489646072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16.8</v>
      </c>
      <c r="DO27" s="12">
        <f>IF('Données projet'!$A$166&gt;35,DO26+DN27-DW26,IF(A27&lt;'Données projet'!$A$166,$DL$205^A27,IF(A27='Données projet'!$A$166,'Données projet'!$B$166,DO26+DN27-DW26)))</f>
        <v>148.20000000000002</v>
      </c>
      <c r="DP27" s="17">
        <f>DO27*VLOOKUP('Données projet'!$B$14,Paramètres!$A$1:$I$89,3,0)*VLOOKUP('Données projet'!$B$14,Paramètres!$A$1:$I$89,5,0)</f>
        <v>108.66024000000002</v>
      </c>
      <c r="DQ27" s="13">
        <f t="shared" si="43"/>
        <v>29.015101890437414</v>
      </c>
      <c r="DR27" s="20">
        <f t="shared" si="16"/>
        <v>239.78455379251184</v>
      </c>
      <c r="DS27" s="59">
        <f t="shared" si="17"/>
        <v>465.55526197613165</v>
      </c>
      <c r="DT27" s="59">
        <f ca="1">AVERAGE(OFFSET($DS$3,0,0,'Données projet'!$E$14+1,1))-AVERAGE(OFFSET($H$3,0,0,'Données projet'!$E$14+1,1))</f>
        <v>400.48995908576177</v>
      </c>
      <c r="DU27" s="59">
        <f t="shared" si="44"/>
        <v>384.86917865380076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6">
        <f t="shared" si="1"/>
        <v>183.33333333333334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4.0628205128205126</v>
      </c>
      <c r="N28" s="13">
        <f>IF('Données projet'!$A$36&gt;35,N27+M28-V27,IF(A28&lt;'Données projet'!$A$36,$K$205^A28,IF(A28='Données projet'!$A$36,'Données projet'!$B$36,N27+M28-V27)))</f>
        <v>54.738229068051083</v>
      </c>
      <c r="O28" s="13">
        <f>N28*VLOOKUP('Données projet'!$B$9,Paramètres!$A$1:$I$89,3,0)*VLOOKUP('Données projet'!$B$9,Paramètres!$A$1:$I$89,5,0)</f>
        <v>55.504564275003808</v>
      </c>
      <c r="P28" s="13">
        <f t="shared" si="33"/>
        <v>16.026581711739372</v>
      </c>
      <c r="Q28" s="20">
        <f t="shared" si="2"/>
        <v>124.58341259357769</v>
      </c>
      <c r="R28" s="59">
        <f t="shared" si="0"/>
        <v>352.6211865599098</v>
      </c>
      <c r="S28" s="59">
        <f ca="1">AVERAGE(OFFSET($R$3,0,0,'Données projet'!$E$9+1,1))-AVERAGE(OFFSET($H$3,0,0,'Données projet'!$E$9+1,1))</f>
        <v>626.09203985399904</v>
      </c>
      <c r="T28" s="59">
        <f t="shared" si="34"/>
        <v>327.65191293226667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4.0628205128205126</v>
      </c>
      <c r="AI28" s="13">
        <f>IF('Données projet'!$A$62&gt;35,AI27+AH28-AQ27,IF(A28&lt;'Données projet'!$A$62,$AF$205^A28,IF(A28='Données projet'!$A$62,'Données projet'!$B$62,AI27+AH28-AQ27)))</f>
        <v>54.738229068051083</v>
      </c>
      <c r="AJ28" s="13">
        <f>AI28*VLOOKUP('Données projet'!$B$10,Paramètres!$A$1:$I$89,3,0)*VLOOKUP('Données projet'!$B$10,Paramètres!$A$1:$I$89,5,0)</f>
        <v>49.527149660772622</v>
      </c>
      <c r="AK28" s="13">
        <f t="shared" si="35"/>
        <v>14.49157655143614</v>
      </c>
      <c r="AL28" s="20">
        <f t="shared" si="4"/>
        <v>111.49928148626357</v>
      </c>
      <c r="AM28" s="59">
        <f t="shared" si="5"/>
        <v>339.53705545259567</v>
      </c>
      <c r="AN28" s="59">
        <f ca="1">AVERAGE(OFFSET($AM$3,0,0,'Données projet'!$E$10+1,1))-AVERAGE(OFFSET($H$3,0,0,'Données projet'!$E$10+1,1))</f>
        <v>567.42635821336114</v>
      </c>
      <c r="AO28" s="59">
        <f t="shared" si="36"/>
        <v>299.0473530693472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165</v>
      </c>
      <c r="BB28" s="12">
        <f>VLOOKUP(A28,'Données projet'!$A$87:$I$107,9,0)</f>
        <v>16.8</v>
      </c>
      <c r="BC28" s="12">
        <f t="array" ref="BC28">INDEX(BB:BB,MIN(IF(ISNUMBER(BB28:BB224),ROW(BB28:BB224),"")))</f>
        <v>16.8</v>
      </c>
      <c r="BD28" s="12">
        <f>IF('Données projet'!$A$88&gt;35,BD27+BC28-BL27,IF(A28&lt;'Données projet'!$A$88,$BA$205^A28,IF(A28='Données projet'!$A$88,'Données projet'!$B$88,BD27+BC28-BL27)))</f>
        <v>165.00000000000003</v>
      </c>
      <c r="BE28" s="13">
        <f>BD28*VLOOKUP('Données projet'!$B$11,Paramètres!$A$1:$I$89,3,0)*VLOOKUP('Données projet'!$B$11,Paramètres!$A$1:$I$89,5,0)</f>
        <v>133.84800000000001</v>
      </c>
      <c r="BF28" s="13">
        <f t="shared" si="37"/>
        <v>34.884003992121691</v>
      </c>
      <c r="BG28" s="20">
        <f t="shared" si="7"/>
        <v>293.87490695294525</v>
      </c>
      <c r="BH28" s="59">
        <f t="shared" si="8"/>
        <v>521.91268091927736</v>
      </c>
      <c r="BI28" s="59">
        <f ca="1">AVERAGE(OFFSET($BH$3,0,0,'Données projet'!$E$11+1,1))-AVERAGE(OFFSET($H$3,0,0,'Données projet'!$E$11+1,1))</f>
        <v>436.50252985867149</v>
      </c>
      <c r="BJ28" s="59">
        <f t="shared" si="38"/>
        <v>419.00806288456329</v>
      </c>
      <c r="BK28" s="15">
        <f>IF(ISNA(VLOOKUP(A28,'Données projet'!$A$87:$I$107,3,0)),0,VLOOKUP(A28,'Données projet'!$A$87:$I$107,3,0))</f>
        <v>4</v>
      </c>
      <c r="BL28" s="15">
        <f>IF(ISNA(VLOOKUP(A28,'Données projet'!$A$87:$I$107,4,0)),0,VLOOKUP(A28,'Données projet'!$A$87:$I$107,4,0))</f>
        <v>42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4.0628205128205126</v>
      </c>
      <c r="BY28" s="12">
        <f>IF('Données projet'!$A$114&gt;35,BY27+BX28-CG27,IF(A28&lt;'Données projet'!$A$114,$BV$205^A28,IF(A28='Données projet'!$A$114,'Données projet'!$B$114,BY27+BX28-CG27)))</f>
        <v>54.738229068051083</v>
      </c>
      <c r="BZ28" s="13">
        <f>BY28*VLOOKUP('Données projet'!$B$12,Paramètres!$A$1:$I$89,3,0)*VLOOKUP('Données projet'!$B$12,Paramètres!$A$1:$I$89,5,0)</f>
        <v>52.088898781157418</v>
      </c>
      <c r="CA28" s="13">
        <f t="shared" si="39"/>
        <v>15.151935133769465</v>
      </c>
      <c r="CB28" s="20">
        <f t="shared" si="10"/>
        <v>117.11111906849764</v>
      </c>
      <c r="CC28" s="59">
        <f t="shared" si="11"/>
        <v>345.14889303482977</v>
      </c>
      <c r="CD28" s="59">
        <f ca="1">AVERAGE(OFFSET($CC$3,0,0,'Données projet'!$E$12+1,1))-AVERAGE(OFFSET($H$3,0,0,'Données projet'!$E$12+1,1))</f>
        <v>592.58528888957346</v>
      </c>
      <c r="CE28" s="59">
        <f t="shared" si="40"/>
        <v>311.31528017256846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259</v>
      </c>
      <c r="CR28" s="12">
        <f>VLOOKUP(A28,'Données projet'!$A$139:$I$159,9,0)</f>
        <v>13</v>
      </c>
      <c r="CS28" s="12">
        <f t="array" ref="CS28">INDEX(CR:CR,MIN(IF(ISNUMBER(CR28:CR224),ROW(CR28:CR224),"")))</f>
        <v>13</v>
      </c>
      <c r="CT28" s="12">
        <f>IF('Données projet'!$A$140&gt;35,CT27+CS28-DB27,IF(A28&lt;'Données projet'!$A$140,$CQ$205^A28,IF(A28='Données projet'!$A$140,'Données projet'!$B$140,CT27+CS28-DB27)))</f>
        <v>258.99999999999989</v>
      </c>
      <c r="CU28" s="17">
        <f>CT28*VLOOKUP('Données projet'!$B$13,Paramètres!$A$1:$I$89,3,0)*VLOOKUP('Données projet'!$B$13,Paramètres!$A$1:$I$89,5,0)</f>
        <v>234.34319999999988</v>
      </c>
      <c r="CV28" s="13">
        <f t="shared" si="41"/>
        <v>57.220758006491614</v>
      </c>
      <c r="CW28" s="20">
        <f t="shared" si="13"/>
        <v>507.80722686130594</v>
      </c>
      <c r="CX28" s="59">
        <f t="shared" si="14"/>
        <v>735.84500082763805</v>
      </c>
      <c r="CY28" s="59">
        <f ca="1">AVERAGE(OFFSET($CX$3,0,0,'Données projet'!$E$13+1,1))-AVERAGE(OFFSET($H$3,0,0,'Données projet'!$E$13+1,1))</f>
        <v>446.2695382688679</v>
      </c>
      <c r="CZ28" s="59">
        <f t="shared" si="42"/>
        <v>630.54710489646072</v>
      </c>
      <c r="DA28" s="15">
        <f>IF(ISNA(VLOOKUP(A28,'Données projet'!$A$139:$I$159,3,0)),0,VLOOKUP(A28,'Données projet'!$A$139:$I$159,3,0))</f>
        <v>5</v>
      </c>
      <c r="DB28" s="15">
        <f>IF(ISNA(VLOOKUP(A28,'Données projet'!$A$139:$I$159,4,0)),0,VLOOKUP(A28,'Données projet'!$A$139:$I$159,4,0))</f>
        <v>18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165</v>
      </c>
      <c r="DM28" s="12">
        <f>VLOOKUP(A28,'Données projet'!$A$165:$I$185,9,0)</f>
        <v>16.8</v>
      </c>
      <c r="DN28" s="12">
        <f t="array" ref="DN28">INDEX(DM:DM,MIN(IF(ISNUMBER(DM28:DM224),ROW(DM28:DM224),"")))</f>
        <v>16.8</v>
      </c>
      <c r="DO28" s="12">
        <f>IF('Données projet'!$A$166&gt;35,DO27+DN28-DW27,IF(A28&lt;'Données projet'!$A$166,$DL$205^A28,IF(A28='Données projet'!$A$166,'Données projet'!$B$166,DO27+DN28-DW27)))</f>
        <v>165.00000000000003</v>
      </c>
      <c r="DP28" s="17">
        <f>DO28*VLOOKUP('Données projet'!$B$14,Paramètres!$A$1:$I$89,3,0)*VLOOKUP('Données projet'!$B$14,Paramètres!$A$1:$I$89,5,0)</f>
        <v>120.97800000000002</v>
      </c>
      <c r="DQ28" s="13">
        <f t="shared" si="43"/>
        <v>31.902993864447531</v>
      </c>
      <c r="DR28" s="20">
        <f t="shared" si="16"/>
        <v>266.26773098057953</v>
      </c>
      <c r="DS28" s="59">
        <f t="shared" si="17"/>
        <v>494.30550494691164</v>
      </c>
      <c r="DT28" s="59">
        <f ca="1">AVERAGE(OFFSET($DS$3,0,0,'Données projet'!$E$14+1,1))-AVERAGE(OFFSET($H$3,0,0,'Données projet'!$E$14+1,1))</f>
        <v>400.48995908576177</v>
      </c>
      <c r="DU28" s="59">
        <f t="shared" si="44"/>
        <v>384.86917865380076</v>
      </c>
      <c r="DV28" s="15">
        <f>IF(ISNA(VLOOKUP(A28,'Données projet'!$A$165:$I$185,3,0)),0,VLOOKUP(A28,'Données projet'!$A$165:$I$185,3,0))</f>
        <v>4</v>
      </c>
      <c r="DW28" s="15">
        <f>IF(ISNA(VLOOKUP(A28,'Données projet'!$A$165:$I$185,4,0)),0,VLOOKUP(A28,'Données projet'!$A$165:$I$185,4,0))</f>
        <v>42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6">
        <f t="shared" si="1"/>
        <v>183.33333333333334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4.0628205128205126</v>
      </c>
      <c r="N29" s="13">
        <f>IF('Données projet'!$A$36&gt;35,N28+M29-V28,IF(A29&lt;'Données projet'!$A$36,$K$205^A29,IF(A29='Données projet'!$A$36,'Données projet'!$B$36,N28+M29-V28)))</f>
        <v>64.242491006222849</v>
      </c>
      <c r="O29" s="13">
        <f>N29*VLOOKUP('Données projet'!$B$9,Paramètres!$A$1:$I$89,3,0)*VLOOKUP('Données projet'!$B$9,Paramètres!$A$1:$I$89,5,0)</f>
        <v>65.141885880309971</v>
      </c>
      <c r="P29" s="13">
        <f t="shared" si="33"/>
        <v>18.462012902656809</v>
      </c>
      <c r="Q29" s="20">
        <f t="shared" si="2"/>
        <v>145.61012371366715</v>
      </c>
      <c r="R29" s="59">
        <f t="shared" si="0"/>
        <v>375.89683776285733</v>
      </c>
      <c r="S29" s="59">
        <f ca="1">AVERAGE(OFFSET($R$3,0,0,'Données projet'!$E$9+1,1))-AVERAGE(OFFSET($H$3,0,0,'Données projet'!$E$9+1,1))</f>
        <v>626.09203985399904</v>
      </c>
      <c r="T29" s="59">
        <f t="shared" si="34"/>
        <v>327.65191293226667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4.0628205128205126</v>
      </c>
      <c r="AI29" s="13">
        <f>IF('Données projet'!$A$62&gt;35,AI28+AH29-AQ28,IF(A29&lt;'Données projet'!$A$62,$AF$205^A29,IF(A29='Données projet'!$A$62,'Données projet'!$B$62,AI28+AH29-AQ28)))</f>
        <v>64.242491006222849</v>
      </c>
      <c r="AJ29" s="13">
        <f>AI29*VLOOKUP('Données projet'!$B$10,Paramètres!$A$1:$I$89,3,0)*VLOOKUP('Données projet'!$B$10,Paramètres!$A$1:$I$89,5,0)</f>
        <v>58.126605862430431</v>
      </c>
      <c r="AK29" s="13">
        <f t="shared" si="35"/>
        <v>16.69374530917462</v>
      </c>
      <c r="AL29" s="20">
        <f t="shared" si="4"/>
        <v>130.31211162387879</v>
      </c>
      <c r="AM29" s="59">
        <f t="shared" si="5"/>
        <v>360.59882567306897</v>
      </c>
      <c r="AN29" s="59">
        <f ca="1">AVERAGE(OFFSET($AM$3,0,0,'Données projet'!$E$10+1,1))-AVERAGE(OFFSET($H$3,0,0,'Données projet'!$E$10+1,1))</f>
        <v>567.42635821336114</v>
      </c>
      <c r="AO29" s="59">
        <f t="shared" si="36"/>
        <v>299.0473530693472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16.399999999999999</v>
      </c>
      <c r="BD29" s="12">
        <f>IF('Données projet'!$A$88&gt;35,BD28+BC29-BL28,IF(A29&lt;'Données projet'!$A$88,$BA$205^A29,IF(A29='Données projet'!$A$88,'Données projet'!$B$88,BD28+BC29-BL28)))</f>
        <v>139.40000000000003</v>
      </c>
      <c r="BE29" s="13">
        <f>BD29*VLOOKUP('Données projet'!$B$11,Paramètres!$A$1:$I$89,3,0)*VLOOKUP('Données projet'!$B$11,Paramètres!$A$1:$I$89,5,0)</f>
        <v>113.08128000000002</v>
      </c>
      <c r="BF29" s="13">
        <f t="shared" si="37"/>
        <v>30.05578679297923</v>
      </c>
      <c r="BG29" s="20">
        <f t="shared" si="7"/>
        <v>249.29705799777221</v>
      </c>
      <c r="BH29" s="59">
        <f t="shared" si="8"/>
        <v>479.58377204696239</v>
      </c>
      <c r="BI29" s="59">
        <f ca="1">AVERAGE(OFFSET($BH$3,0,0,'Données projet'!$E$11+1,1))-AVERAGE(OFFSET($H$3,0,0,'Données projet'!$E$11+1,1))</f>
        <v>436.50252985867149</v>
      </c>
      <c r="BJ29" s="59">
        <f t="shared" si="38"/>
        <v>419.00806288456329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4.0628205128205126</v>
      </c>
      <c r="BY29" s="12">
        <f>IF('Données projet'!$A$114&gt;35,BY28+BX29-CG28,IF(A29&lt;'Données projet'!$A$114,$BV$205^A29,IF(A29='Données projet'!$A$114,'Données projet'!$B$114,BY28+BX29-CG28)))</f>
        <v>64.242491006222849</v>
      </c>
      <c r="BZ29" s="13">
        <f>BY29*VLOOKUP('Données projet'!$B$12,Paramètres!$A$1:$I$89,3,0)*VLOOKUP('Données projet'!$B$12,Paramètres!$A$1:$I$89,5,0)</f>
        <v>61.133154441521668</v>
      </c>
      <c r="CA29" s="13">
        <f t="shared" si="39"/>
        <v>17.454453293366154</v>
      </c>
      <c r="CB29" s="20">
        <f t="shared" si="10"/>
        <v>136.87341680492963</v>
      </c>
      <c r="CC29" s="59">
        <f t="shared" si="11"/>
        <v>367.16013085411981</v>
      </c>
      <c r="CD29" s="59">
        <f ca="1">AVERAGE(OFFSET($CC$3,0,0,'Données projet'!$E$12+1,1))-AVERAGE(OFFSET($H$3,0,0,'Données projet'!$E$12+1,1))</f>
        <v>592.58528888957346</v>
      </c>
      <c r="CE29" s="59">
        <f t="shared" si="40"/>
        <v>311.31528017256846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10.6</v>
      </c>
      <c r="CT29" s="12">
        <f>IF('Données projet'!$A$140&gt;35,CT28+CS29-DB28,IF(A29&lt;'Données projet'!$A$140,$CQ$205^A29,IF(A29='Données projet'!$A$140,'Données projet'!$B$140,CT28+CS29-DB28)))</f>
        <v>251.59999999999991</v>
      </c>
      <c r="CU29" s="17">
        <f>CT29*VLOOKUP('Données projet'!$B$13,Paramètres!$A$1:$I$89,3,0)*VLOOKUP('Données projet'!$B$13,Paramètres!$A$1:$I$89,5,0)</f>
        <v>227.64767999999992</v>
      </c>
      <c r="CV29" s="13">
        <f t="shared" si="41"/>
        <v>55.773751036838313</v>
      </c>
      <c r="CW29" s="20">
        <f t="shared" si="13"/>
        <v>493.62565905582659</v>
      </c>
      <c r="CX29" s="59">
        <f t="shared" si="14"/>
        <v>723.91237310501674</v>
      </c>
      <c r="CY29" s="59">
        <f ca="1">AVERAGE(OFFSET($CX$3,0,0,'Données projet'!$E$13+1,1))-AVERAGE(OFFSET($H$3,0,0,'Données projet'!$E$13+1,1))</f>
        <v>446.2695382688679</v>
      </c>
      <c r="CZ29" s="59">
        <f t="shared" si="42"/>
        <v>630.54710489646072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16.399999999999999</v>
      </c>
      <c r="DO29" s="12">
        <f>IF('Données projet'!$A$166&gt;35,DO28+DN29-DW28,IF(A29&lt;'Données projet'!$A$166,$DL$205^A29,IF(A29='Données projet'!$A$166,'Données projet'!$B$166,DO28+DN29-DW28)))</f>
        <v>139.40000000000003</v>
      </c>
      <c r="DP29" s="17">
        <f>DO29*VLOOKUP('Données projet'!$B$14,Paramètres!$A$1:$I$89,3,0)*VLOOKUP('Données projet'!$B$14,Paramètres!$A$1:$I$89,5,0)</f>
        <v>102.20808000000002</v>
      </c>
      <c r="DQ29" s="13">
        <f t="shared" si="43"/>
        <v>27.487371629246301</v>
      </c>
      <c r="DR29" s="20">
        <f t="shared" si="16"/>
        <v>225.88624492093732</v>
      </c>
      <c r="DS29" s="59">
        <f t="shared" si="17"/>
        <v>456.17295897012752</v>
      </c>
      <c r="DT29" s="59">
        <f ca="1">AVERAGE(OFFSET($DS$3,0,0,'Données projet'!$E$14+1,1))-AVERAGE(OFFSET($H$3,0,0,'Données projet'!$E$14+1,1))</f>
        <v>400.48995908576177</v>
      </c>
      <c r="DU29" s="59">
        <f t="shared" si="44"/>
        <v>384.86917865380076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6">
        <f t="shared" si="1"/>
        <v>183.33333333333334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4.0628205128205126</v>
      </c>
      <c r="N30" s="13">
        <f>IF('Données projet'!$A$36&gt;35,N29+M30-V29,IF(A30&lt;'Données projet'!$A$36,$K$205^A30,IF(A30='Données projet'!$A$36,'Données projet'!$B$36,N29+M30-V29)))</f>
        <v>75.396988922564091</v>
      </c>
      <c r="O30" s="13">
        <f>N30*VLOOKUP('Données projet'!$B$9,Paramètres!$A$1:$I$89,3,0)*VLOOKUP('Données projet'!$B$9,Paramètres!$A$1:$I$89,5,0)</f>
        <v>76.452546767480001</v>
      </c>
      <c r="P30" s="13">
        <f t="shared" si="33"/>
        <v>21.267537054904178</v>
      </c>
      <c r="Q30" s="20">
        <f t="shared" si="2"/>
        <v>170.19581265731912</v>
      </c>
      <c r="R30" s="59">
        <f t="shared" si="0"/>
        <v>402.71365552988266</v>
      </c>
      <c r="S30" s="59">
        <f ca="1">AVERAGE(OFFSET($R$3,0,0,'Données projet'!$E$9+1,1))-AVERAGE(OFFSET($H$3,0,0,'Données projet'!$E$9+1,1))</f>
        <v>626.09203985399904</v>
      </c>
      <c r="T30" s="59">
        <f t="shared" si="34"/>
        <v>327.65191293226667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4.0628205128205126</v>
      </c>
      <c r="AI30" s="13">
        <f>IF('Données projet'!$A$62&gt;35,AI29+AH30-AQ29,IF(A30&lt;'Données projet'!$A$62,$AF$205^A30,IF(A30='Données projet'!$A$62,'Données projet'!$B$62,AI29+AH30-AQ29)))</f>
        <v>75.396988922564091</v>
      </c>
      <c r="AJ30" s="13">
        <f>AI30*VLOOKUP('Données projet'!$B$10,Paramètres!$A$1:$I$89,3,0)*VLOOKUP('Données projet'!$B$10,Paramètres!$A$1:$I$89,5,0)</f>
        <v>68.219195577135991</v>
      </c>
      <c r="AK30" s="13">
        <f t="shared" si="35"/>
        <v>19.230560005562129</v>
      </c>
      <c r="AL30" s="20">
        <f t="shared" si="4"/>
        <v>152.30832430653254</v>
      </c>
      <c r="AM30" s="59">
        <f t="shared" si="5"/>
        <v>384.82616717909605</v>
      </c>
      <c r="AN30" s="59">
        <f ca="1">AVERAGE(OFFSET($AM$3,0,0,'Données projet'!$E$10+1,1))-AVERAGE(OFFSET($H$3,0,0,'Données projet'!$E$10+1,1))</f>
        <v>567.42635821336114</v>
      </c>
      <c r="AO30" s="59">
        <f t="shared" si="36"/>
        <v>299.0473530693472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16.399999999999999</v>
      </c>
      <c r="BD30" s="12">
        <f>IF('Données projet'!$A$88&gt;35,BD29+BC30-BL29,IF(A30&lt;'Données projet'!$A$88,$BA$205^A30,IF(A30='Données projet'!$A$88,'Données projet'!$B$88,BD29+BC30-BL29)))</f>
        <v>155.80000000000004</v>
      </c>
      <c r="BE30" s="13">
        <f>BD30*VLOOKUP('Données projet'!$B$11,Paramètres!$A$1:$I$89,3,0)*VLOOKUP('Données projet'!$B$11,Paramètres!$A$1:$I$89,5,0)</f>
        <v>126.38496000000004</v>
      </c>
      <c r="BF30" s="13">
        <f t="shared" si="37"/>
        <v>33.159663610206088</v>
      </c>
      <c r="BG30" s="20">
        <f t="shared" si="7"/>
        <v>277.87355278777568</v>
      </c>
      <c r="BH30" s="59">
        <f t="shared" si="8"/>
        <v>510.39139566033919</v>
      </c>
      <c r="BI30" s="59">
        <f ca="1">AVERAGE(OFFSET($BH$3,0,0,'Données projet'!$E$11+1,1))-AVERAGE(OFFSET($H$3,0,0,'Données projet'!$E$11+1,1))</f>
        <v>436.50252985867149</v>
      </c>
      <c r="BJ30" s="59">
        <f t="shared" si="38"/>
        <v>419.00806288456329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4.0628205128205126</v>
      </c>
      <c r="BY30" s="12">
        <f>IF('Données projet'!$A$114&gt;35,BY29+BX30-CG29,IF(A30&lt;'Données projet'!$A$114,$BV$205^A30,IF(A30='Données projet'!$A$114,'Données projet'!$B$114,BY29+BX30-CG29)))</f>
        <v>75.396988922564091</v>
      </c>
      <c r="BZ30" s="13">
        <f>BY30*VLOOKUP('Données projet'!$B$12,Paramètres!$A$1:$I$89,3,0)*VLOOKUP('Données projet'!$B$12,Paramètres!$A$1:$I$89,5,0)</f>
        <v>71.74777465871199</v>
      </c>
      <c r="CA30" s="13">
        <f t="shared" si="39"/>
        <v>20.106866686044771</v>
      </c>
      <c r="CB30" s="20">
        <f t="shared" si="10"/>
        <v>159.98016700878466</v>
      </c>
      <c r="CC30" s="59">
        <f t="shared" si="11"/>
        <v>392.49800988134814</v>
      </c>
      <c r="CD30" s="59">
        <f ca="1">AVERAGE(OFFSET($CC$3,0,0,'Données projet'!$E$12+1,1))-AVERAGE(OFFSET($H$3,0,0,'Données projet'!$E$12+1,1))</f>
        <v>592.58528888957346</v>
      </c>
      <c r="CE30" s="59">
        <f t="shared" si="40"/>
        <v>311.31528017256846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10.6</v>
      </c>
      <c r="CT30" s="12">
        <f>IF('Données projet'!$A$140&gt;35,CT29+CS30-DB29,IF(A30&lt;'Données projet'!$A$140,$CQ$205^A30,IF(A30='Données projet'!$A$140,'Données projet'!$B$140,CT29+CS30-DB29)))</f>
        <v>262.19999999999993</v>
      </c>
      <c r="CU30" s="17">
        <f>CT30*VLOOKUP('Données projet'!$B$13,Paramètres!$A$1:$I$89,3,0)*VLOOKUP('Données projet'!$B$13,Paramètres!$A$1:$I$89,5,0)</f>
        <v>237.23855999999992</v>
      </c>
      <c r="CV30" s="13">
        <f t="shared" si="41"/>
        <v>57.84499363660688</v>
      </c>
      <c r="CW30" s="20">
        <f t="shared" si="13"/>
        <v>513.93718925042344</v>
      </c>
      <c r="CX30" s="59">
        <f t="shared" si="14"/>
        <v>746.45503212298695</v>
      </c>
      <c r="CY30" s="59">
        <f ca="1">AVERAGE(OFFSET($CX$3,0,0,'Données projet'!$E$13+1,1))-AVERAGE(OFFSET($H$3,0,0,'Données projet'!$E$13+1,1))</f>
        <v>446.2695382688679</v>
      </c>
      <c r="CZ30" s="59">
        <f t="shared" si="42"/>
        <v>630.54710489646072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16.399999999999999</v>
      </c>
      <c r="DO30" s="12">
        <f>IF('Données projet'!$A$166&gt;35,DO29+DN30-DW29,IF(A30&lt;'Données projet'!$A$166,$DL$205^A30,IF(A30='Données projet'!$A$166,'Données projet'!$B$166,DO29+DN30-DW29)))</f>
        <v>155.80000000000004</v>
      </c>
      <c r="DP30" s="17">
        <f>DO30*VLOOKUP('Données projet'!$B$14,Paramètres!$A$1:$I$89,3,0)*VLOOKUP('Données projet'!$B$14,Paramètres!$A$1:$I$89,5,0)</f>
        <v>114.23256000000002</v>
      </c>
      <c r="DQ30" s="13">
        <f t="shared" si="43"/>
        <v>30.326006869580301</v>
      </c>
      <c r="DR30" s="20">
        <f t="shared" si="16"/>
        <v>251.77283729785236</v>
      </c>
      <c r="DS30" s="59">
        <f t="shared" si="17"/>
        <v>484.29068017041584</v>
      </c>
      <c r="DT30" s="59">
        <f ca="1">AVERAGE(OFFSET($DS$3,0,0,'Données projet'!$E$14+1,1))-AVERAGE(OFFSET($H$3,0,0,'Données projet'!$E$14+1,1))</f>
        <v>400.48995908576177</v>
      </c>
      <c r="DU30" s="59">
        <f t="shared" si="44"/>
        <v>384.86917865380076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6">
        <f t="shared" si="1"/>
        <v>183.33333333333334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4.0628205128205126</v>
      </c>
      <c r="N31" s="13">
        <f>IF('Données projet'!$A$36&gt;35,N30+M31-V30,IF(A31&lt;'Données projet'!$A$36,$K$205^A31,IF(A31='Données projet'!$A$36,'Données projet'!$B$36,N30+M31-V30)))</f>
        <v>88.488255196060223</v>
      </c>
      <c r="O31" s="13">
        <f>N31*VLOOKUP('Données projet'!$B$9,Paramètres!$A$1:$I$89,3,0)*VLOOKUP('Données projet'!$B$9,Paramètres!$A$1:$I$89,5,0)</f>
        <v>89.72709076880507</v>
      </c>
      <c r="P31" s="13">
        <f t="shared" si="33"/>
        <v>24.499394230010086</v>
      </c>
      <c r="Q31" s="20">
        <f t="shared" si="2"/>
        <v>198.94446137293639</v>
      </c>
      <c r="R31" s="59">
        <f t="shared" si="0"/>
        <v>433.67593079492048</v>
      </c>
      <c r="S31" s="59">
        <f ca="1">AVERAGE(OFFSET($R$3,0,0,'Données projet'!$E$9+1,1))-AVERAGE(OFFSET($H$3,0,0,'Données projet'!$E$9+1,1))</f>
        <v>626.09203985399904</v>
      </c>
      <c r="T31" s="59">
        <f t="shared" si="34"/>
        <v>327.65191293226667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4.0628205128205126</v>
      </c>
      <c r="AI31" s="13">
        <f>IF('Données projet'!$A$62&gt;35,AI30+AH31-AQ30,IF(A31&lt;'Données projet'!$A$62,$AF$205^A31,IF(A31='Données projet'!$A$62,'Données projet'!$B$62,AI30+AH31-AQ30)))</f>
        <v>88.488255196060223</v>
      </c>
      <c r="AJ31" s="13">
        <f>AI31*VLOOKUP('Données projet'!$B$10,Paramètres!$A$1:$I$89,3,0)*VLOOKUP('Données projet'!$B$10,Paramètres!$A$1:$I$89,5,0)</f>
        <v>80.064173301395286</v>
      </c>
      <c r="AK31" s="13">
        <f t="shared" si="35"/>
        <v>22.15287410215139</v>
      </c>
      <c r="AL31" s="20">
        <f t="shared" si="4"/>
        <v>178.02802422784376</v>
      </c>
      <c r="AM31" s="59">
        <f t="shared" si="5"/>
        <v>412.75949364982785</v>
      </c>
      <c r="AN31" s="59">
        <f ca="1">AVERAGE(OFFSET($AM$3,0,0,'Données projet'!$E$10+1,1))-AVERAGE(OFFSET($H$3,0,0,'Données projet'!$E$10+1,1))</f>
        <v>567.42635821336114</v>
      </c>
      <c r="AO31" s="59">
        <f t="shared" si="36"/>
        <v>299.0473530693472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16.399999999999999</v>
      </c>
      <c r="BD31" s="12">
        <f>IF('Données projet'!$A$88&gt;35,BD30+BC31-BL30,IF(A31&lt;'Données projet'!$A$88,$BA$205^A31,IF(A31='Données projet'!$A$88,'Données projet'!$B$88,BD30+BC31-BL30)))</f>
        <v>172.20000000000005</v>
      </c>
      <c r="BE31" s="13">
        <f>BD31*VLOOKUP('Données projet'!$B$11,Paramètres!$A$1:$I$89,3,0)*VLOOKUP('Données projet'!$B$11,Paramètres!$A$1:$I$89,5,0)</f>
        <v>139.68864000000005</v>
      </c>
      <c r="BF31" s="13">
        <f t="shared" si="37"/>
        <v>36.22566805112433</v>
      </c>
      <c r="BG31" s="20">
        <f t="shared" si="7"/>
        <v>306.38408652237496</v>
      </c>
      <c r="BH31" s="59">
        <f t="shared" si="8"/>
        <v>541.11555594435902</v>
      </c>
      <c r="BI31" s="59">
        <f ca="1">AVERAGE(OFFSET($BH$3,0,0,'Données projet'!$E$11+1,1))-AVERAGE(OFFSET($H$3,0,0,'Données projet'!$E$11+1,1))</f>
        <v>436.50252985867149</v>
      </c>
      <c r="BJ31" s="59">
        <f t="shared" si="38"/>
        <v>419.00806288456329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4.0628205128205126</v>
      </c>
      <c r="BY31" s="12">
        <f>IF('Données projet'!$A$114&gt;35,BY30+BX31-CG30,IF(A31&lt;'Données projet'!$A$114,$BV$205^A31,IF(A31='Données projet'!$A$114,'Données projet'!$B$114,BY30+BX31-CG30)))</f>
        <v>88.488255196060223</v>
      </c>
      <c r="BZ31" s="13">
        <f>BY31*VLOOKUP('Données projet'!$B$12,Paramètres!$A$1:$I$89,3,0)*VLOOKUP('Données projet'!$B$12,Paramètres!$A$1:$I$89,5,0)</f>
        <v>84.205423644570914</v>
      </c>
      <c r="CA31" s="13">
        <f t="shared" si="39"/>
        <v>23.162346086430109</v>
      </c>
      <c r="CB31" s="20">
        <f t="shared" si="10"/>
        <v>186.99886561482674</v>
      </c>
      <c r="CC31" s="59">
        <f t="shared" si="11"/>
        <v>421.73033503681086</v>
      </c>
      <c r="CD31" s="59">
        <f ca="1">AVERAGE(OFFSET($CC$3,0,0,'Données projet'!$E$12+1,1))-AVERAGE(OFFSET($H$3,0,0,'Données projet'!$E$12+1,1))</f>
        <v>592.58528888957346</v>
      </c>
      <c r="CE31" s="59">
        <f t="shared" si="40"/>
        <v>311.31528017256846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10.6</v>
      </c>
      <c r="CT31" s="12">
        <f>IF('Données projet'!$A$140&gt;35,CT30+CS31-DB30,IF(A31&lt;'Données projet'!$A$140,$CQ$205^A31,IF(A31='Données projet'!$A$140,'Données projet'!$B$140,CT30+CS31-DB30)))</f>
        <v>272.79999999999995</v>
      </c>
      <c r="CU31" s="17">
        <f>CT31*VLOOKUP('Données projet'!$B$13,Paramètres!$A$1:$I$89,3,0)*VLOOKUP('Données projet'!$B$13,Paramètres!$A$1:$I$89,5,0)</f>
        <v>246.82943999999995</v>
      </c>
      <c r="CV31" s="13">
        <f t="shared" si="41"/>
        <v>59.906509645447485</v>
      </c>
      <c r="CW31" s="20">
        <f t="shared" si="13"/>
        <v>534.23177896582081</v>
      </c>
      <c r="CX31" s="59">
        <f t="shared" si="14"/>
        <v>768.96324838780492</v>
      </c>
      <c r="CY31" s="59">
        <f ca="1">AVERAGE(OFFSET($CX$3,0,0,'Données projet'!$E$13+1,1))-AVERAGE(OFFSET($H$3,0,0,'Données projet'!$E$13+1,1))</f>
        <v>446.2695382688679</v>
      </c>
      <c r="CZ31" s="59">
        <f t="shared" si="42"/>
        <v>630.54710489646072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16.399999999999999</v>
      </c>
      <c r="DO31" s="12">
        <f>IF('Données projet'!$A$166&gt;35,DO30+DN31-DW30,IF(A31&lt;'Données projet'!$A$166,$DL$205^A31,IF(A31='Données projet'!$A$166,'Données projet'!$B$166,DO30+DN31-DW30)))</f>
        <v>172.20000000000005</v>
      </c>
      <c r="DP31" s="17">
        <f>DO31*VLOOKUP('Données projet'!$B$14,Paramètres!$A$1:$I$89,3,0)*VLOOKUP('Données projet'!$B$14,Paramètres!$A$1:$I$89,5,0)</f>
        <v>126.25704000000002</v>
      </c>
      <c r="DQ31" s="13">
        <f t="shared" si="43"/>
        <v>33.130006114881255</v>
      </c>
      <c r="DR31" s="20">
        <f t="shared" si="16"/>
        <v>277.59910531675155</v>
      </c>
      <c r="DS31" s="59">
        <f t="shared" si="17"/>
        <v>512.33057473873566</v>
      </c>
      <c r="DT31" s="59">
        <f ca="1">AVERAGE(OFFSET($DS$3,0,0,'Données projet'!$E$14+1,1))-AVERAGE(OFFSET($H$3,0,0,'Données projet'!$E$14+1,1))</f>
        <v>400.48995908576177</v>
      </c>
      <c r="DU31" s="59">
        <f t="shared" si="44"/>
        <v>384.86917865380076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6">
        <f t="shared" si="1"/>
        <v>183.33333333333334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4.0628205128205126</v>
      </c>
      <c r="N32" s="13">
        <f>IF('Données projet'!$A$36&gt;35,N31+M32-V31,IF(A32&lt;'Données projet'!$A$36,$K$205^A32,IF(A32='Données projet'!$A$36,'Données projet'!$B$36,N31+M32-V31)))</f>
        <v>103.85257315361756</v>
      </c>
      <c r="O32" s="13">
        <f>N32*VLOOKUP('Données projet'!$B$9,Paramètres!$A$1:$I$89,3,0)*VLOOKUP('Données projet'!$B$9,Paramètres!$A$1:$I$89,5,0)</f>
        <v>105.30650917776822</v>
      </c>
      <c r="P32" s="13">
        <f t="shared" si="33"/>
        <v>28.222370840964146</v>
      </c>
      <c r="Q32" s="20">
        <f t="shared" si="2"/>
        <v>232.56279936595885</v>
      </c>
      <c r="R32" s="59">
        <f t="shared" si="0"/>
        <v>469.49069668873472</v>
      </c>
      <c r="S32" s="59">
        <f ca="1">AVERAGE(OFFSET($R$3,0,0,'Données projet'!$E$9+1,1))-AVERAGE(OFFSET($H$3,0,0,'Données projet'!$E$9+1,1))</f>
        <v>626.09203985399904</v>
      </c>
      <c r="T32" s="59">
        <f t="shared" si="34"/>
        <v>327.65191293226667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4.0628205128205126</v>
      </c>
      <c r="AI32" s="13">
        <f>IF('Données projet'!$A$62&gt;35,AI31+AH32-AQ31,IF(A32&lt;'Données projet'!$A$62,$AF$205^A32,IF(A32='Données projet'!$A$62,'Données projet'!$B$62,AI31+AH32-AQ31)))</f>
        <v>103.85257315361756</v>
      </c>
      <c r="AJ32" s="13">
        <f>AI32*VLOOKUP('Données projet'!$B$10,Paramètres!$A$1:$I$89,3,0)*VLOOKUP('Données projet'!$B$10,Paramètres!$A$1:$I$89,5,0)</f>
        <v>93.965808189393158</v>
      </c>
      <c r="AK32" s="13">
        <f t="shared" si="35"/>
        <v>25.519268853524185</v>
      </c>
      <c r="AL32" s="20">
        <f t="shared" si="4"/>
        <v>208.10317584974769</v>
      </c>
      <c r="AM32" s="59">
        <f t="shared" si="5"/>
        <v>445.03107317252352</v>
      </c>
      <c r="AN32" s="59">
        <f ca="1">AVERAGE(OFFSET($AM$3,0,0,'Données projet'!$E$10+1,1))-AVERAGE(OFFSET($H$3,0,0,'Données projet'!$E$10+1,1))</f>
        <v>567.42635821336114</v>
      </c>
      <c r="AO32" s="59">
        <f t="shared" si="36"/>
        <v>299.0473530693472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16.399999999999999</v>
      </c>
      <c r="BD32" s="12">
        <f>IF('Données projet'!$A$88&gt;35,BD31+BC32-BL31,IF(A32&lt;'Données projet'!$A$88,$BA$205^A32,IF(A32='Données projet'!$A$88,'Données projet'!$B$88,BD31+BC32-BL31)))</f>
        <v>188.60000000000005</v>
      </c>
      <c r="BE32" s="13">
        <f>BD32*VLOOKUP('Données projet'!$B$11,Paramètres!$A$1:$I$89,3,0)*VLOOKUP('Données projet'!$B$11,Paramètres!$A$1:$I$89,5,0)</f>
        <v>152.99232000000006</v>
      </c>
      <c r="BF32" s="13">
        <f t="shared" si="37"/>
        <v>39.257817366657008</v>
      </c>
      <c r="BG32" s="20">
        <f t="shared" si="7"/>
        <v>334.83565591359439</v>
      </c>
      <c r="BH32" s="59">
        <f t="shared" si="8"/>
        <v>571.76355323637017</v>
      </c>
      <c r="BI32" s="59">
        <f ca="1">AVERAGE(OFFSET($BH$3,0,0,'Données projet'!$E$11+1,1))-AVERAGE(OFFSET($H$3,0,0,'Données projet'!$E$11+1,1))</f>
        <v>436.50252985867149</v>
      </c>
      <c r="BJ32" s="59">
        <f t="shared" si="38"/>
        <v>419.00806288456329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4.0628205128205126</v>
      </c>
      <c r="BY32" s="12">
        <f>IF('Données projet'!$A$114&gt;35,BY31+BX32-CG31,IF(A32&lt;'Données projet'!$A$114,$BV$205^A32,IF(A32='Données projet'!$A$114,'Données projet'!$B$114,BY31+BX32-CG31)))</f>
        <v>103.85257315361756</v>
      </c>
      <c r="BZ32" s="13">
        <f>BY32*VLOOKUP('Données projet'!$B$12,Paramètres!$A$1:$I$89,3,0)*VLOOKUP('Données projet'!$B$12,Paramètres!$A$1:$I$89,5,0)</f>
        <v>98.826108612982466</v>
      </c>
      <c r="CA32" s="13">
        <f t="shared" si="39"/>
        <v>26.682142205673451</v>
      </c>
      <c r="CB32" s="20">
        <f t="shared" si="10"/>
        <v>218.59353684249234</v>
      </c>
      <c r="CC32" s="59">
        <f t="shared" si="11"/>
        <v>455.52143416526815</v>
      </c>
      <c r="CD32" s="59">
        <f ca="1">AVERAGE(OFFSET($CC$3,0,0,'Données projet'!$E$12+1,1))-AVERAGE(OFFSET($H$3,0,0,'Données projet'!$E$12+1,1))</f>
        <v>592.58528888957346</v>
      </c>
      <c r="CE32" s="59">
        <f t="shared" si="40"/>
        <v>311.31528017256846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10.6</v>
      </c>
      <c r="CT32" s="12">
        <f>IF('Données projet'!$A$140&gt;35,CT31+CS32-DB31,IF(A32&lt;'Données projet'!$A$140,$CQ$205^A32,IF(A32='Données projet'!$A$140,'Données projet'!$B$140,CT31+CS32-DB31)))</f>
        <v>283.39999999999998</v>
      </c>
      <c r="CU32" s="17">
        <f>CT32*VLOOKUP('Données projet'!$B$13,Paramètres!$A$1:$I$89,3,0)*VLOOKUP('Données projet'!$B$13,Paramètres!$A$1:$I$89,5,0)</f>
        <v>256.42032</v>
      </c>
      <c r="CV32" s="13">
        <f t="shared" si="41"/>
        <v>61.958720258016918</v>
      </c>
      <c r="CW32" s="20">
        <f t="shared" si="13"/>
        <v>554.51016178271277</v>
      </c>
      <c r="CX32" s="59">
        <f t="shared" si="14"/>
        <v>791.43805910548861</v>
      </c>
      <c r="CY32" s="59">
        <f ca="1">AVERAGE(OFFSET($CX$3,0,0,'Données projet'!$E$13+1,1))-AVERAGE(OFFSET($H$3,0,0,'Données projet'!$E$13+1,1))</f>
        <v>446.2695382688679</v>
      </c>
      <c r="CZ32" s="59">
        <f t="shared" si="42"/>
        <v>630.54710489646072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16.399999999999999</v>
      </c>
      <c r="DO32" s="12">
        <f>IF('Données projet'!$A$166&gt;35,DO31+DN32-DW31,IF(A32&lt;'Données projet'!$A$166,$DL$205^A32,IF(A32='Données projet'!$A$166,'Données projet'!$B$166,DO31+DN32-DW31)))</f>
        <v>188.60000000000005</v>
      </c>
      <c r="DP32" s="17">
        <f>DO32*VLOOKUP('Données projet'!$B$14,Paramètres!$A$1:$I$89,3,0)*VLOOKUP('Données projet'!$B$14,Paramètres!$A$1:$I$89,5,0)</f>
        <v>138.28152000000003</v>
      </c>
      <c r="DQ32" s="13">
        <f t="shared" si="43"/>
        <v>35.903043322174675</v>
      </c>
      <c r="DR32" s="20">
        <f t="shared" si="16"/>
        <v>303.37144778612094</v>
      </c>
      <c r="DS32" s="59">
        <f t="shared" si="17"/>
        <v>540.29934510889677</v>
      </c>
      <c r="DT32" s="59">
        <f ca="1">AVERAGE(OFFSET($DS$3,0,0,'Données projet'!$E$14+1,1))-AVERAGE(OFFSET($H$3,0,0,'Données projet'!$E$14+1,1))</f>
        <v>400.48995908576177</v>
      </c>
      <c r="DU32" s="59">
        <f t="shared" si="44"/>
        <v>384.86917865380076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6">
        <f t="shared" si="1"/>
        <v>183.33333333333334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121.88461538461537</v>
      </c>
      <c r="L33" s="12">
        <f>VLOOKUP(A33,'Données projet'!$A$35:$I$55,9,0)</f>
        <v>4.0628205128205126</v>
      </c>
      <c r="M33" s="12">
        <f t="array" ref="M33">INDEX(L:L,MIN(IF(ISNUMBER(L33:L229),ROW(L33:L229),"")))</f>
        <v>4.0628205128205126</v>
      </c>
      <c r="N33" s="13">
        <f>IF('Données projet'!$A$36&gt;35,N32+M33-V32,IF(A33&lt;'Données projet'!$A$36,$K$205^A33,IF(A33='Données projet'!$A$36,'Données projet'!$B$36,N32+M33-V32)))</f>
        <v>121.88461538461537</v>
      </c>
      <c r="O33" s="13">
        <f>N33*VLOOKUP('Données projet'!$B$9,Paramètres!$A$1:$I$89,3,0)*VLOOKUP('Données projet'!$B$9,Paramètres!$A$1:$I$89,5,0)</f>
        <v>123.59099999999999</v>
      </c>
      <c r="P33" s="13">
        <f t="shared" si="33"/>
        <v>32.511098372760657</v>
      </c>
      <c r="Q33" s="20">
        <f t="shared" si="2"/>
        <v>271.87782133255809</v>
      </c>
      <c r="R33" s="59">
        <f t="shared" si="0"/>
        <v>510.98524626560004</v>
      </c>
      <c r="S33" s="59">
        <f ca="1">AVERAGE(OFFSET($R$3,0,0,'Données projet'!$E$9+1,1))-AVERAGE(OFFSET($H$3,0,0,'Données projet'!$E$9+1,1))</f>
        <v>626.09203985399904</v>
      </c>
      <c r="T33" s="59">
        <f t="shared" si="34"/>
        <v>327.65191293226667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121.88461538461537</v>
      </c>
      <c r="AG33" s="12">
        <f>VLOOKUP(A33,'Données projet'!$A$61:$I$81,9,0)</f>
        <v>4.0628205128205126</v>
      </c>
      <c r="AH33" s="12">
        <f t="array" ref="AH33">INDEX(AG:AG,MIN(IF(ISNUMBER(AG33:AG229),ROW(AG33:AG229),"")))</f>
        <v>4.0628205128205126</v>
      </c>
      <c r="AI33" s="13">
        <f>IF('Données projet'!$A$62&gt;35,AI32+AH33-AQ32,IF(A33&lt;'Données projet'!$A$62,$AF$205^A33,IF(A33='Données projet'!$A$62,'Données projet'!$B$62,AI32+AH33-AQ32)))</f>
        <v>121.88461538461537</v>
      </c>
      <c r="AJ33" s="13">
        <f>AI33*VLOOKUP('Données projet'!$B$10,Paramètres!$A$1:$I$89,3,0)*VLOOKUP('Données projet'!$B$10,Paramètres!$A$1:$I$89,5,0)</f>
        <v>110.2812</v>
      </c>
      <c r="AK33" s="13">
        <f t="shared" si="35"/>
        <v>29.397227638069996</v>
      </c>
      <c r="AL33" s="20">
        <f t="shared" si="4"/>
        <v>243.27326146963856</v>
      </c>
      <c r="AM33" s="59">
        <f t="shared" si="5"/>
        <v>482.38068640268057</v>
      </c>
      <c r="AN33" s="59">
        <f ca="1">AVERAGE(OFFSET($AM$3,0,0,'Données projet'!$E$10+1,1))-AVERAGE(OFFSET($H$3,0,0,'Données projet'!$E$10+1,1))</f>
        <v>567.42635821336114</v>
      </c>
      <c r="AO33" s="59">
        <f t="shared" si="36"/>
        <v>299.0473530693472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205</v>
      </c>
      <c r="BB33" s="12">
        <f>VLOOKUP(A33,'Données projet'!$A$87:$I$107,9,0)</f>
        <v>16.399999999999999</v>
      </c>
      <c r="BC33" s="12">
        <f t="array" ref="BC33">INDEX(BB:BB,MIN(IF(ISNUMBER(BB33:BB229),ROW(BB33:BB229),"")))</f>
        <v>16.399999999999999</v>
      </c>
      <c r="BD33" s="12">
        <f>IF('Données projet'!$A$88&gt;35,BD32+BC33-BL32,IF(A33&lt;'Données projet'!$A$88,$BA$205^A33,IF(A33='Données projet'!$A$88,'Données projet'!$B$88,BD32+BC33-BL32)))</f>
        <v>205.00000000000006</v>
      </c>
      <c r="BE33" s="13">
        <f>BD33*VLOOKUP('Données projet'!$B$11,Paramètres!$A$1:$I$89,3,0)*VLOOKUP('Données projet'!$B$11,Paramètres!$A$1:$I$89,5,0)</f>
        <v>166.29600000000005</v>
      </c>
      <c r="BF33" s="13">
        <f t="shared" si="37"/>
        <v>42.259390211399776</v>
      </c>
      <c r="BG33" s="20">
        <f t="shared" si="7"/>
        <v>363.2339712848547</v>
      </c>
      <c r="BH33" s="59">
        <f t="shared" si="8"/>
        <v>602.34139621789666</v>
      </c>
      <c r="BI33" s="59">
        <f ca="1">AVERAGE(OFFSET($BH$3,0,0,'Données projet'!$E$11+1,1))-AVERAGE(OFFSET($H$3,0,0,'Données projet'!$E$11+1,1))</f>
        <v>436.50252985867149</v>
      </c>
      <c r="BJ33" s="59">
        <f t="shared" si="38"/>
        <v>419.00806288456329</v>
      </c>
      <c r="BK33" s="15">
        <f>IF(ISNA(VLOOKUP(A33,'Données projet'!$A$87:$I$107,3,0)),0,VLOOKUP(A33,'Données projet'!$A$87:$I$107,3,0))</f>
        <v>5</v>
      </c>
      <c r="BL33" s="15">
        <f>IF(ISNA(VLOOKUP(A33,'Données projet'!$A$87:$I$107,4,0)),0,VLOOKUP(A33,'Données projet'!$A$87:$I$107,4,0))</f>
        <v>42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121.88461538461537</v>
      </c>
      <c r="BW33" s="12">
        <f>VLOOKUP(A33,'Données projet'!$A$113:$I$133,9,0)</f>
        <v>4.0628205128205126</v>
      </c>
      <c r="BX33" s="12">
        <f t="array" ref="BX33">INDEX(BW:BW,MIN(IF(ISNUMBER(BW33:BW229),ROW(BW33:BW229),"")))</f>
        <v>4.0628205128205126</v>
      </c>
      <c r="BY33" s="12">
        <f>IF('Données projet'!$A$114&gt;35,BY32+BX33-CG32,IF(A33&lt;'Données projet'!$A$114,$BV$205^A33,IF(A33='Données projet'!$A$114,'Données projet'!$B$114,BY32+BX33-CG32)))</f>
        <v>121.88461538461537</v>
      </c>
      <c r="BZ33" s="13">
        <f>BY33*VLOOKUP('Données projet'!$B$12,Paramètres!$A$1:$I$89,3,0)*VLOOKUP('Données projet'!$B$12,Paramètres!$A$1:$I$89,5,0)</f>
        <v>115.98539999999998</v>
      </c>
      <c r="CA33" s="13">
        <f t="shared" si="39"/>
        <v>30.736813534656417</v>
      </c>
      <c r="CB33" s="20">
        <f t="shared" si="10"/>
        <v>255.54118857285985</v>
      </c>
      <c r="CC33" s="59">
        <f t="shared" si="11"/>
        <v>494.64861350590184</v>
      </c>
      <c r="CD33" s="59">
        <f ca="1">AVERAGE(OFFSET($CC$3,0,0,'Données projet'!$E$12+1,1))-AVERAGE(OFFSET($H$3,0,0,'Données projet'!$E$12+1,1))</f>
        <v>592.58528888957346</v>
      </c>
      <c r="CE33" s="59">
        <f t="shared" si="40"/>
        <v>311.31528017256846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294</v>
      </c>
      <c r="CR33" s="12">
        <f>VLOOKUP(A33,'Données projet'!$A$139:$I$159,9,0)</f>
        <v>10.6</v>
      </c>
      <c r="CS33" s="12">
        <f t="array" ref="CS33">INDEX(CR:CR,MIN(IF(ISNUMBER(CR33:CR229),ROW(CR33:CR229),"")))</f>
        <v>10.6</v>
      </c>
      <c r="CT33" s="12">
        <f>IF('Données projet'!$A$140&gt;35,CT32+CS33-DB32,IF(A33&lt;'Données projet'!$A$140,$CQ$205^A33,IF(A33='Données projet'!$A$140,'Données projet'!$B$140,CT32+CS33-DB32)))</f>
        <v>294</v>
      </c>
      <c r="CU33" s="17">
        <f>CT33*VLOOKUP('Données projet'!$B$13,Paramètres!$A$1:$I$89,3,0)*VLOOKUP('Données projet'!$B$13,Paramètres!$A$1:$I$89,5,0)</f>
        <v>266.01119999999997</v>
      </c>
      <c r="CV33" s="13">
        <f t="shared" si="41"/>
        <v>64.00201337612566</v>
      </c>
      <c r="CW33" s="20">
        <f t="shared" si="13"/>
        <v>574.77301329675208</v>
      </c>
      <c r="CX33" s="59">
        <f t="shared" si="14"/>
        <v>813.88043822979409</v>
      </c>
      <c r="CY33" s="59">
        <f ca="1">AVERAGE(OFFSET($CX$3,0,0,'Données projet'!$E$13+1,1))-AVERAGE(OFFSET($H$3,0,0,'Données projet'!$E$13+1,1))</f>
        <v>446.2695382688679</v>
      </c>
      <c r="CZ33" s="59">
        <f t="shared" si="42"/>
        <v>630.54710489646072</v>
      </c>
      <c r="DA33" s="15">
        <f>IF(ISNA(VLOOKUP(A33,'Données projet'!$A$139:$I$159,3,0)),0,VLOOKUP(A33,'Données projet'!$A$139:$I$159,3,0))</f>
        <v>6</v>
      </c>
      <c r="DB33" s="15">
        <f>IF(ISNA(VLOOKUP(A33,'Données projet'!$A$139:$I$159,4,0)),0,VLOOKUP(A33,'Données projet'!$A$139:$I$159,4,0))</f>
        <v>14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205</v>
      </c>
      <c r="DM33" s="12">
        <f>VLOOKUP(A33,'Données projet'!$A$165:$I$185,9,0)</f>
        <v>16.399999999999999</v>
      </c>
      <c r="DN33" s="12">
        <f t="array" ref="DN33">INDEX(DM:DM,MIN(IF(ISNUMBER(DM33:DM229),ROW(DM33:DM229),"")))</f>
        <v>16.399999999999999</v>
      </c>
      <c r="DO33" s="12">
        <f>IF('Données projet'!$A$166&gt;35,DO32+DN33-DW32,IF(A33&lt;'Données projet'!$A$166,$DL$205^A33,IF(A33='Données projet'!$A$166,'Données projet'!$B$166,DO32+DN33-DW32)))</f>
        <v>205.00000000000006</v>
      </c>
      <c r="DP33" s="17">
        <f>DO33*VLOOKUP('Données projet'!$B$14,Paramètres!$A$1:$I$89,3,0)*VLOOKUP('Données projet'!$B$14,Paramètres!$A$1:$I$89,5,0)</f>
        <v>150.30600000000004</v>
      </c>
      <c r="DQ33" s="13">
        <f t="shared" si="43"/>
        <v>38.648116968856677</v>
      </c>
      <c r="DR33" s="20">
        <f t="shared" si="16"/>
        <v>329.09508705409212</v>
      </c>
      <c r="DS33" s="59">
        <f t="shared" si="17"/>
        <v>568.20251198713413</v>
      </c>
      <c r="DT33" s="59">
        <f ca="1">AVERAGE(OFFSET($DS$3,0,0,'Données projet'!$E$14+1,1))-AVERAGE(OFFSET($H$3,0,0,'Données projet'!$E$14+1,1))</f>
        <v>400.48995908576177</v>
      </c>
      <c r="DU33" s="59">
        <f t="shared" si="44"/>
        <v>384.86917865380076</v>
      </c>
      <c r="DV33" s="15">
        <f>IF(ISNA(VLOOKUP(A33,'Données projet'!$A$165:$I$185,3,0)),0,VLOOKUP(A33,'Données projet'!$A$165:$I$185,3,0))</f>
        <v>5</v>
      </c>
      <c r="DW33" s="15">
        <f>IF(ISNA(VLOOKUP(A33,'Données projet'!$A$165:$I$185,4,0)),0,VLOOKUP(A33,'Données projet'!$A$165:$I$185,4,0))</f>
        <v>42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6">
        <f t="shared" si="1"/>
        <v>183.33333333333334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15.881076923076924</v>
      </c>
      <c r="N34" s="13">
        <f>IF('Données projet'!$A$36&gt;35,N33+M34-V33,IF(A34&lt;'Données projet'!$A$36,$K$205^A34,IF(A34='Données projet'!$A$36,'Données projet'!$B$36,N33+M34-V33)))</f>
        <v>137.76569230769229</v>
      </c>
      <c r="O34" s="13">
        <f>N34*VLOOKUP('Données projet'!$B$9,Paramètres!$A$1:$I$89,3,0)*VLOOKUP('Données projet'!$B$9,Paramètres!$A$1:$I$89,5,0)</f>
        <v>139.694412</v>
      </c>
      <c r="P34" s="13">
        <f t="shared" si="33"/>
        <v>36.226990674820662</v>
      </c>
      <c r="Q34" s="20">
        <f t="shared" si="2"/>
        <v>306.39644299197931</v>
      </c>
      <c r="R34" s="59">
        <f t="shared" si="0"/>
        <v>546.44456620479684</v>
      </c>
      <c r="S34" s="59">
        <f ca="1">AVERAGE(OFFSET($R$3,0,0,'Données projet'!$E$9+1,1))-AVERAGE(OFFSET($H$3,0,0,'Données projet'!$E$9+1,1))</f>
        <v>626.09203985399904</v>
      </c>
      <c r="T34" s="59">
        <f t="shared" si="34"/>
        <v>327.65191293226667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15.881076923076924</v>
      </c>
      <c r="AI34" s="13">
        <f>IF('Données projet'!$A$62&gt;35,AI33+AH34-AQ33,IF(A34&lt;'Données projet'!$A$62,$AF$205^A34,IF(A34='Données projet'!$A$62,'Données projet'!$B$62,AI33+AH34-AQ33)))</f>
        <v>137.76569230769229</v>
      </c>
      <c r="AJ34" s="13">
        <f>AI34*VLOOKUP('Données projet'!$B$10,Paramètres!$A$1:$I$89,3,0)*VLOOKUP('Données projet'!$B$10,Paramètres!$A$1:$I$89,5,0)</f>
        <v>124.65039839999997</v>
      </c>
      <c r="AK34" s="13">
        <f t="shared" si="35"/>
        <v>32.757216606444366</v>
      </c>
      <c r="AL34" s="20">
        <f t="shared" si="4"/>
        <v>274.15159613622387</v>
      </c>
      <c r="AM34" s="59">
        <f t="shared" si="5"/>
        <v>514.1997193490414</v>
      </c>
      <c r="AN34" s="59">
        <f ca="1">AVERAGE(OFFSET($AM$3,0,0,'Données projet'!$E$10+1,1))-AVERAGE(OFFSET($H$3,0,0,'Données projet'!$E$10+1,1))</f>
        <v>567.42635821336114</v>
      </c>
      <c r="AO34" s="59">
        <f t="shared" si="36"/>
        <v>299.0473530693472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15.2</v>
      </c>
      <c r="BD34" s="12">
        <f>IF('Données projet'!$A$88&gt;35,BD33+BC34-BL33,IF(A34&lt;'Données projet'!$A$88,$BA$205^A34,IF(A34='Données projet'!$A$88,'Données projet'!$B$88,BD33+BC34-BL33)))</f>
        <v>178.20000000000005</v>
      </c>
      <c r="BE34" s="13">
        <f>BD34*VLOOKUP('Données projet'!$B$11,Paramètres!$A$1:$I$89,3,0)*VLOOKUP('Données projet'!$B$11,Paramètres!$A$1:$I$89,5,0)</f>
        <v>144.55584000000005</v>
      </c>
      <c r="BF34" s="13">
        <f t="shared" si="37"/>
        <v>37.338731344230482</v>
      </c>
      <c r="BG34" s="20">
        <f t="shared" si="7"/>
        <v>316.79971175786812</v>
      </c>
      <c r="BH34" s="59">
        <f t="shared" si="8"/>
        <v>556.84783497068565</v>
      </c>
      <c r="BI34" s="59">
        <f ca="1">AVERAGE(OFFSET($BH$3,0,0,'Données projet'!$E$11+1,1))-AVERAGE(OFFSET($H$3,0,0,'Données projet'!$E$11+1,1))</f>
        <v>436.50252985867149</v>
      </c>
      <c r="BJ34" s="59">
        <f t="shared" si="38"/>
        <v>419.00806288456329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15.881076923076924</v>
      </c>
      <c r="BY34" s="12">
        <f>IF('Données projet'!$A$114&gt;35,BY33+BX34-CG33,IF(A34&lt;'Données projet'!$A$114,$BV$205^A34,IF(A34='Données projet'!$A$114,'Données projet'!$B$114,BY33+BX34-CG33)))</f>
        <v>137.76569230769229</v>
      </c>
      <c r="BZ34" s="13">
        <f>BY34*VLOOKUP('Données projet'!$B$12,Paramètres!$A$1:$I$89,3,0)*VLOOKUP('Données projet'!$B$12,Paramètres!$A$1:$I$89,5,0)</f>
        <v>131.09783279999999</v>
      </c>
      <c r="CA34" s="13">
        <f t="shared" si="39"/>
        <v>34.249911969342861</v>
      </c>
      <c r="CB34" s="20">
        <f t="shared" si="10"/>
        <v>287.98065547327218</v>
      </c>
      <c r="CC34" s="59">
        <f t="shared" si="11"/>
        <v>528.02877868608971</v>
      </c>
      <c r="CD34" s="59">
        <f ca="1">AVERAGE(OFFSET($CC$3,0,0,'Données projet'!$E$12+1,1))-AVERAGE(OFFSET($H$3,0,0,'Données projet'!$E$12+1,1))</f>
        <v>592.58528888957346</v>
      </c>
      <c r="CE34" s="59">
        <f t="shared" si="40"/>
        <v>311.31528017256846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8.6</v>
      </c>
      <c r="CT34" s="12">
        <f>IF('Données projet'!$A$140&gt;35,CT33+CS34-DB33,IF(A34&lt;'Données projet'!$A$140,$CQ$205^A34,IF(A34='Données projet'!$A$140,'Données projet'!$B$140,CT33+CS34-DB33)))</f>
        <v>288.60000000000002</v>
      </c>
      <c r="CU34" s="17">
        <f>CT34*VLOOKUP('Données projet'!$B$13,Paramètres!$A$1:$I$89,3,0)*VLOOKUP('Données projet'!$B$13,Paramètres!$A$1:$I$89,5,0)</f>
        <v>261.12528000000003</v>
      </c>
      <c r="CV34" s="13">
        <f t="shared" si="41"/>
        <v>62.962181856353716</v>
      </c>
      <c r="CW34" s="20">
        <f t="shared" si="13"/>
        <v>564.45232939981599</v>
      </c>
      <c r="CX34" s="59">
        <f t="shared" si="14"/>
        <v>804.50045261263358</v>
      </c>
      <c r="CY34" s="59">
        <f ca="1">AVERAGE(OFFSET($CX$3,0,0,'Données projet'!$E$13+1,1))-AVERAGE(OFFSET($H$3,0,0,'Données projet'!$E$13+1,1))</f>
        <v>446.2695382688679</v>
      </c>
      <c r="CZ34" s="59">
        <f t="shared" si="42"/>
        <v>630.54710489646072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15.2</v>
      </c>
      <c r="DO34" s="12">
        <f>IF('Données projet'!$A$166&gt;35,DO33+DN34-DW33,IF(A34&lt;'Données projet'!$A$166,$DL$205^A34,IF(A34='Données projet'!$A$166,'Données projet'!$B$166,DO33+DN34-DW33)))</f>
        <v>178.20000000000005</v>
      </c>
      <c r="DP34" s="17">
        <f>DO34*VLOOKUP('Données projet'!$B$14,Paramètres!$A$1:$I$89,3,0)*VLOOKUP('Données projet'!$B$14,Paramètres!$A$1:$I$89,5,0)</f>
        <v>130.65624000000003</v>
      </c>
      <c r="DQ34" s="13">
        <f t="shared" si="43"/>
        <v>34.147952661921146</v>
      </c>
      <c r="DR34" s="20">
        <f t="shared" si="16"/>
        <v>287.03396888617937</v>
      </c>
      <c r="DS34" s="59">
        <f t="shared" si="17"/>
        <v>527.0820920989969</v>
      </c>
      <c r="DT34" s="59">
        <f ca="1">AVERAGE(OFFSET($DS$3,0,0,'Données projet'!$E$14+1,1))-AVERAGE(OFFSET($H$3,0,0,'Données projet'!$E$14+1,1))</f>
        <v>400.48995908576177</v>
      </c>
      <c r="DU34" s="59">
        <f t="shared" si="44"/>
        <v>384.86917865380076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6">
        <f t="shared" si="1"/>
        <v>183.33333333333334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15.881076923076924</v>
      </c>
      <c r="N35" s="13">
        <f>IF('Données projet'!$A$36&gt;35,N34+M35-V34,IF(A35&lt;'Données projet'!$A$36,$K$205^A35,IF(A35='Données projet'!$A$36,'Données projet'!$B$36,N34+M35-V34)))</f>
        <v>153.64676923076922</v>
      </c>
      <c r="O35" s="13">
        <f>N35*VLOOKUP('Données projet'!$B$9,Paramètres!$A$1:$I$89,3,0)*VLOOKUP('Données projet'!$B$9,Paramètres!$A$1:$I$89,5,0)</f>
        <v>155.79782400000002</v>
      </c>
      <c r="P35" s="13">
        <f t="shared" si="33"/>
        <v>39.893239749727989</v>
      </c>
      <c r="Q35" s="20">
        <f t="shared" ref="Q35:Q66" si="53">(O35+P35)*0.475*44/12</f>
        <v>340.82860269744293</v>
      </c>
      <c r="R35" s="59">
        <f t="shared" si="0"/>
        <v>581.80110517796822</v>
      </c>
      <c r="S35" s="59">
        <f ca="1">AVERAGE(OFFSET($R$3,0,0,'Données projet'!$E$9+1,1))-AVERAGE(OFFSET($H$3,0,0,'Données projet'!$E$9+1,1))</f>
        <v>626.09203985399904</v>
      </c>
      <c r="T35" s="59">
        <f t="shared" si="34"/>
        <v>327.65191293226667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15.881076923076924</v>
      </c>
      <c r="AI35" s="13">
        <f>IF('Données projet'!$A$62&gt;35,AI34+AH35-AQ34,IF(A35&lt;'Données projet'!$A$62,$AF$205^A35,IF(A35='Données projet'!$A$62,'Données projet'!$B$62,AI34+AH35-AQ34)))</f>
        <v>153.64676923076922</v>
      </c>
      <c r="AJ35" s="13">
        <f>AI35*VLOOKUP('Données projet'!$B$10,Paramètres!$A$1:$I$89,3,0)*VLOOKUP('Données projet'!$B$10,Paramètres!$A$1:$I$89,5,0)</f>
        <v>139.01959679999999</v>
      </c>
      <c r="AK35" s="13">
        <f t="shared" si="35"/>
        <v>36.072317111421967</v>
      </c>
      <c r="AL35" s="20">
        <f t="shared" si="4"/>
        <v>304.95175006239322</v>
      </c>
      <c r="AM35" s="59">
        <f t="shared" si="5"/>
        <v>545.92425254291857</v>
      </c>
      <c r="AN35" s="59">
        <f ca="1">AVERAGE(OFFSET($AM$3,0,0,'Données projet'!$E$10+1,1))-AVERAGE(OFFSET($H$3,0,0,'Données projet'!$E$10+1,1))</f>
        <v>567.42635821336114</v>
      </c>
      <c r="AO35" s="59">
        <f t="shared" si="36"/>
        <v>299.0473530693472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15.2</v>
      </c>
      <c r="BD35" s="12">
        <f>IF('Données projet'!$A$88&gt;35,BD34+BC35-BL34,IF(A35&lt;'Données projet'!$A$88,$BA$205^A35,IF(A35='Données projet'!$A$88,'Données projet'!$B$88,BD34+BC35-BL34)))</f>
        <v>193.40000000000003</v>
      </c>
      <c r="BE35" s="13">
        <f>BD35*VLOOKUP('Données projet'!$B$11,Paramètres!$A$1:$I$89,3,0)*VLOOKUP('Données projet'!$B$11,Paramètres!$A$1:$I$89,5,0)</f>
        <v>156.88608000000005</v>
      </c>
      <c r="BF35" s="13">
        <f t="shared" si="37"/>
        <v>40.13936068943687</v>
      </c>
      <c r="BG35" s="20">
        <f t="shared" si="7"/>
        <v>343.1526425341026</v>
      </c>
      <c r="BH35" s="59">
        <f t="shared" si="8"/>
        <v>584.12514501462795</v>
      </c>
      <c r="BI35" s="59">
        <f ca="1">AVERAGE(OFFSET($BH$3,0,0,'Données projet'!$E$11+1,1))-AVERAGE(OFFSET($H$3,0,0,'Données projet'!$E$11+1,1))</f>
        <v>436.50252985867149</v>
      </c>
      <c r="BJ35" s="59">
        <f t="shared" si="38"/>
        <v>419.00806288456329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15.881076923076924</v>
      </c>
      <c r="BY35" s="12">
        <f>IF('Données projet'!$A$114&gt;35,BY34+BX35-CG34,IF(A35&lt;'Données projet'!$A$114,$BV$205^A35,IF(A35='Données projet'!$A$114,'Données projet'!$B$114,BY34+BX35-CG34)))</f>
        <v>153.64676923076922</v>
      </c>
      <c r="BZ35" s="13">
        <f>BY35*VLOOKUP('Données projet'!$B$12,Paramètres!$A$1:$I$89,3,0)*VLOOKUP('Données projet'!$B$12,Paramètres!$A$1:$I$89,5,0)</f>
        <v>146.21026559999999</v>
      </c>
      <c r="CA35" s="13">
        <f t="shared" si="39"/>
        <v>37.716076443239849</v>
      </c>
      <c r="CB35" s="20">
        <f t="shared" si="10"/>
        <v>320.33837905864272</v>
      </c>
      <c r="CC35" s="59">
        <f t="shared" si="11"/>
        <v>561.31088153916801</v>
      </c>
      <c r="CD35" s="59">
        <f ca="1">AVERAGE(OFFSET($CC$3,0,0,'Données projet'!$E$12+1,1))-AVERAGE(OFFSET($H$3,0,0,'Données projet'!$E$12+1,1))</f>
        <v>592.58528888957346</v>
      </c>
      <c r="CE35" s="59">
        <f t="shared" si="40"/>
        <v>311.31528017256846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8.6</v>
      </c>
      <c r="CT35" s="12">
        <f>IF('Données projet'!$A$140&gt;35,CT34+CS35-DB34,IF(A35&lt;'Données projet'!$A$140,$CQ$205^A35,IF(A35='Données projet'!$A$140,'Données projet'!$B$140,CT34+CS35-DB34)))</f>
        <v>297.20000000000005</v>
      </c>
      <c r="CU35" s="17">
        <f>CT35*VLOOKUP('Données projet'!$B$13,Paramètres!$A$1:$I$89,3,0)*VLOOKUP('Données projet'!$B$13,Paramètres!$A$1:$I$89,5,0)</f>
        <v>268.90656000000001</v>
      </c>
      <c r="CV35" s="13">
        <f t="shared" si="41"/>
        <v>64.617158945843769</v>
      </c>
      <c r="CW35" s="20">
        <f t="shared" si="13"/>
        <v>580.88714383067793</v>
      </c>
      <c r="CX35" s="59">
        <f t="shared" si="14"/>
        <v>821.85964631120328</v>
      </c>
      <c r="CY35" s="59">
        <f ca="1">AVERAGE(OFFSET($CX$3,0,0,'Données projet'!$E$13+1,1))-AVERAGE(OFFSET($H$3,0,0,'Données projet'!$E$13+1,1))</f>
        <v>446.2695382688679</v>
      </c>
      <c r="CZ35" s="59">
        <f t="shared" si="42"/>
        <v>630.54710489646072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15.2</v>
      </c>
      <c r="DO35" s="12">
        <f>IF('Données projet'!$A$166&gt;35,DO34+DN35-DW34,IF(A35&lt;'Données projet'!$A$166,$DL$205^A35,IF(A35='Données projet'!$A$166,'Données projet'!$B$166,DO34+DN35-DW34)))</f>
        <v>193.40000000000003</v>
      </c>
      <c r="DP35" s="17">
        <f>DO35*VLOOKUP('Données projet'!$B$14,Paramètres!$A$1:$I$89,3,0)*VLOOKUP('Données projet'!$B$14,Paramètres!$A$1:$I$89,5,0)</f>
        <v>141.80088000000003</v>
      </c>
      <c r="DQ35" s="13">
        <f t="shared" si="43"/>
        <v>36.709254421801973</v>
      </c>
      <c r="DR35" s="20">
        <f t="shared" si="16"/>
        <v>310.90515078463847</v>
      </c>
      <c r="DS35" s="59">
        <f t="shared" si="17"/>
        <v>551.87765326516376</v>
      </c>
      <c r="DT35" s="59">
        <f ca="1">AVERAGE(OFFSET($DS$3,0,0,'Données projet'!$E$14+1,1))-AVERAGE(OFFSET($H$3,0,0,'Données projet'!$E$14+1,1))</f>
        <v>400.48995908576177</v>
      </c>
      <c r="DU35" s="59">
        <f t="shared" si="44"/>
        <v>384.86917865380076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6">
        <f t="shared" si="1"/>
        <v>183.33333333333334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15.881076923076924</v>
      </c>
      <c r="N36" s="13">
        <f>IF('Données projet'!$A$36&gt;35,N35+M36-V35,IF(A36&lt;'Données projet'!$A$36,$K$205^A36,IF(A36='Données projet'!$A$36,'Données projet'!$B$36,N35+M36-V35)))</f>
        <v>169.52784615384616</v>
      </c>
      <c r="O36" s="13">
        <f>N36*VLOOKUP('Données projet'!$B$9,Paramètres!$A$1:$I$89,3,0)*VLOOKUP('Données projet'!$B$9,Paramètres!$A$1:$I$89,5,0)</f>
        <v>171.90123600000001</v>
      </c>
      <c r="P36" s="13">
        <f t="shared" si="33"/>
        <v>43.515561190764792</v>
      </c>
      <c r="Q36" s="20">
        <f t="shared" si="53"/>
        <v>375.18425510724865</v>
      </c>
      <c r="R36" s="59">
        <f t="shared" si="0"/>
        <v>617.06510094178941</v>
      </c>
      <c r="S36" s="59">
        <f ca="1">AVERAGE(OFFSET($R$3,0,0,'Données projet'!$E$9+1,1))-AVERAGE(OFFSET($H$3,0,0,'Données projet'!$E$9+1,1))</f>
        <v>626.09203985399904</v>
      </c>
      <c r="T36" s="59">
        <f t="shared" si="34"/>
        <v>327.65191293226667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15.881076923076924</v>
      </c>
      <c r="AI36" s="13">
        <f>IF('Données projet'!$A$62&gt;35,AI35+AH36-AQ35,IF(A36&lt;'Données projet'!$A$62,$AF$205^A36,IF(A36='Données projet'!$A$62,'Données projet'!$B$62,AI35+AH36-AQ35)))</f>
        <v>169.52784615384616</v>
      </c>
      <c r="AJ36" s="13">
        <f>AI36*VLOOKUP('Données projet'!$B$10,Paramètres!$A$1:$I$89,3,0)*VLOOKUP('Données projet'!$B$10,Paramètres!$A$1:$I$89,5,0)</f>
        <v>153.3887952</v>
      </c>
      <c r="AK36" s="13">
        <f t="shared" si="35"/>
        <v>39.347697314191088</v>
      </c>
      <c r="AL36" s="20">
        <f t="shared" si="4"/>
        <v>335.68272446221619</v>
      </c>
      <c r="AM36" s="59">
        <f t="shared" si="5"/>
        <v>577.56357029675689</v>
      </c>
      <c r="AN36" s="59">
        <f ca="1">AVERAGE(OFFSET($AM$3,0,0,'Données projet'!$E$10+1,1))-AVERAGE(OFFSET($H$3,0,0,'Données projet'!$E$10+1,1))</f>
        <v>567.42635821336114</v>
      </c>
      <c r="AO36" s="59">
        <f t="shared" si="36"/>
        <v>299.0473530693472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15.2</v>
      </c>
      <c r="BD36" s="12">
        <f>IF('Données projet'!$A$88&gt;35,BD35+BC36-BL35,IF(A36&lt;'Données projet'!$A$88,$BA$205^A36,IF(A36='Données projet'!$A$88,'Données projet'!$B$88,BD35+BC36-BL35)))</f>
        <v>208.60000000000002</v>
      </c>
      <c r="BE36" s="13">
        <f>BD36*VLOOKUP('Données projet'!$B$11,Paramètres!$A$1:$I$89,3,0)*VLOOKUP('Données projet'!$B$11,Paramètres!$A$1:$I$89,5,0)</f>
        <v>169.21632000000005</v>
      </c>
      <c r="BF36" s="13">
        <f t="shared" si="37"/>
        <v>42.914458163257414</v>
      </c>
      <c r="BG36" s="20">
        <f t="shared" si="7"/>
        <v>369.46110530100674</v>
      </c>
      <c r="BH36" s="59">
        <f t="shared" si="8"/>
        <v>611.34195113554745</v>
      </c>
      <c r="BI36" s="59">
        <f ca="1">AVERAGE(OFFSET($BH$3,0,0,'Données projet'!$E$11+1,1))-AVERAGE(OFFSET($H$3,0,0,'Données projet'!$E$11+1,1))</f>
        <v>436.50252985867149</v>
      </c>
      <c r="BJ36" s="59">
        <f t="shared" si="38"/>
        <v>419.00806288456329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15.881076923076924</v>
      </c>
      <c r="BY36" s="12">
        <f>IF('Données projet'!$A$114&gt;35,BY35+BX36-CG35,IF(A36&lt;'Données projet'!$A$114,$BV$205^A36,IF(A36='Données projet'!$A$114,'Données projet'!$B$114,BY35+BX36-CG35)))</f>
        <v>169.52784615384616</v>
      </c>
      <c r="BZ36" s="13">
        <f>BY36*VLOOKUP('Données projet'!$B$12,Paramètres!$A$1:$I$89,3,0)*VLOOKUP('Données projet'!$B$12,Paramètres!$A$1:$I$89,5,0)</f>
        <v>161.32269840000001</v>
      </c>
      <c r="CA36" s="13">
        <f t="shared" si="39"/>
        <v>41.140710622595101</v>
      </c>
      <c r="CB36" s="20">
        <f t="shared" si="10"/>
        <v>352.62377071435316</v>
      </c>
      <c r="CC36" s="59">
        <f t="shared" si="11"/>
        <v>594.50461654889386</v>
      </c>
      <c r="CD36" s="59">
        <f ca="1">AVERAGE(OFFSET($CC$3,0,0,'Données projet'!$E$12+1,1))-AVERAGE(OFFSET($H$3,0,0,'Données projet'!$E$12+1,1))</f>
        <v>592.58528888957346</v>
      </c>
      <c r="CE36" s="59">
        <f t="shared" si="40"/>
        <v>311.31528017256846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8.6</v>
      </c>
      <c r="CT36" s="12">
        <f>IF('Données projet'!$A$140&gt;35,CT35+CS36-DB35,IF(A36&lt;'Données projet'!$A$140,$CQ$205^A36,IF(A36='Données projet'!$A$140,'Données projet'!$B$140,CT35+CS36-DB35)))</f>
        <v>305.80000000000007</v>
      </c>
      <c r="CU36" s="17">
        <f>CT36*VLOOKUP('Données projet'!$B$13,Paramètres!$A$1:$I$89,3,0)*VLOOKUP('Données projet'!$B$13,Paramètres!$A$1:$I$89,5,0)</f>
        <v>276.68784000000005</v>
      </c>
      <c r="CV36" s="13">
        <f t="shared" si="41"/>
        <v>66.266570237082931</v>
      </c>
      <c r="CW36" s="20">
        <f t="shared" si="13"/>
        <v>597.31226449625285</v>
      </c>
      <c r="CX36" s="59">
        <f t="shared" si="14"/>
        <v>839.19311033079362</v>
      </c>
      <c r="CY36" s="59">
        <f ca="1">AVERAGE(OFFSET($CX$3,0,0,'Données projet'!$E$13+1,1))-AVERAGE(OFFSET($H$3,0,0,'Données projet'!$E$13+1,1))</f>
        <v>446.2695382688679</v>
      </c>
      <c r="CZ36" s="59">
        <f t="shared" si="42"/>
        <v>630.54710489646072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15.2</v>
      </c>
      <c r="DO36" s="12">
        <f>IF('Données projet'!$A$166&gt;35,DO35+DN36-DW35,IF(A36&lt;'Données projet'!$A$166,$DL$205^A36,IF(A36='Données projet'!$A$166,'Données projet'!$B$166,DO35+DN36-DW35)))</f>
        <v>208.60000000000002</v>
      </c>
      <c r="DP36" s="17">
        <f>DO36*VLOOKUP('Données projet'!$B$14,Paramètres!$A$1:$I$89,3,0)*VLOOKUP('Données projet'!$B$14,Paramètres!$A$1:$I$89,5,0)</f>
        <v>152.94552000000002</v>
      </c>
      <c r="DQ36" s="13">
        <f t="shared" si="43"/>
        <v>39.247206134585156</v>
      </c>
      <c r="DR36" s="20">
        <f t="shared" si="16"/>
        <v>334.73566468440248</v>
      </c>
      <c r="DS36" s="59">
        <f t="shared" si="17"/>
        <v>576.61651051894319</v>
      </c>
      <c r="DT36" s="59">
        <f ca="1">AVERAGE(OFFSET($DS$3,0,0,'Données projet'!$E$14+1,1))-AVERAGE(OFFSET($H$3,0,0,'Données projet'!$E$14+1,1))</f>
        <v>400.48995908576177</v>
      </c>
      <c r="DU36" s="59">
        <f t="shared" si="44"/>
        <v>384.86917865380076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6">
        <f t="shared" si="1"/>
        <v>183.33333333333334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15.881076923076924</v>
      </c>
      <c r="N37" s="13">
        <f>IF('Données projet'!$A$36&gt;35,N36+M37-V36,IF(A37&lt;'Données projet'!$A$36,$K$205^A37,IF(A37='Données projet'!$A$36,'Données projet'!$B$36,N36+M37-V36)))</f>
        <v>185.40892307692309</v>
      </c>
      <c r="O37" s="13">
        <f>N37*VLOOKUP('Données projet'!$B$9,Paramètres!$A$1:$I$89,3,0)*VLOOKUP('Données projet'!$B$9,Paramètres!$A$1:$I$89,5,0)</f>
        <v>188.00464800000003</v>
      </c>
      <c r="P37" s="13">
        <f t="shared" si="33"/>
        <v>47.098538164166236</v>
      </c>
      <c r="Q37" s="20">
        <f t="shared" si="53"/>
        <v>409.47138256925615</v>
      </c>
      <c r="R37" s="59">
        <f t="shared" si="0"/>
        <v>652.24481403137179</v>
      </c>
      <c r="S37" s="59">
        <f ca="1">AVERAGE(OFFSET($R$3,0,0,'Données projet'!$E$9+1,1))-AVERAGE(OFFSET($H$3,0,0,'Données projet'!$E$9+1,1))</f>
        <v>626.09203985399904</v>
      </c>
      <c r="T37" s="59">
        <f t="shared" si="34"/>
        <v>327.65191293226667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15.881076923076924</v>
      </c>
      <c r="AI37" s="13">
        <f>IF('Données projet'!$A$62&gt;35,AI36+AH37-AQ36,IF(A37&lt;'Données projet'!$A$62,$AF$205^A37,IF(A37='Données projet'!$A$62,'Données projet'!$B$62,AI36+AH37-AQ36)))</f>
        <v>185.40892307692309</v>
      </c>
      <c r="AJ37" s="13">
        <f>AI37*VLOOKUP('Données projet'!$B$10,Paramètres!$A$1:$I$89,3,0)*VLOOKUP('Données projet'!$B$10,Paramètres!$A$1:$I$89,5,0)</f>
        <v>167.75799359999999</v>
      </c>
      <c r="AK37" s="13">
        <f t="shared" si="35"/>
        <v>42.587501411283561</v>
      </c>
      <c r="AL37" s="20">
        <f t="shared" si="4"/>
        <v>366.35173714465219</v>
      </c>
      <c r="AM37" s="59">
        <f t="shared" si="5"/>
        <v>609.12516860676783</v>
      </c>
      <c r="AN37" s="59">
        <f ca="1">AVERAGE(OFFSET($AM$3,0,0,'Données projet'!$E$10+1,1))-AVERAGE(OFFSET($H$3,0,0,'Données projet'!$E$10+1,1))</f>
        <v>567.42635821336114</v>
      </c>
      <c r="AO37" s="59">
        <f t="shared" si="36"/>
        <v>299.0473530693472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15.2</v>
      </c>
      <c r="BD37" s="12">
        <f>IF('Données projet'!$A$88&gt;35,BD36+BC37-BL36,IF(A37&lt;'Données projet'!$A$88,$BA$205^A37,IF(A37='Données projet'!$A$88,'Données projet'!$B$88,BD36+BC37-BL36)))</f>
        <v>223.8</v>
      </c>
      <c r="BE37" s="13">
        <f>BD37*VLOOKUP('Données projet'!$B$11,Paramètres!$A$1:$I$89,3,0)*VLOOKUP('Données projet'!$B$11,Paramètres!$A$1:$I$89,5,0)</f>
        <v>181.54656</v>
      </c>
      <c r="BF37" s="13">
        <f t="shared" si="37"/>
        <v>45.666095761265019</v>
      </c>
      <c r="BG37" s="20">
        <f t="shared" si="7"/>
        <v>395.72870878420321</v>
      </c>
      <c r="BH37" s="59">
        <f t="shared" si="8"/>
        <v>638.50214024631873</v>
      </c>
      <c r="BI37" s="59">
        <f ca="1">AVERAGE(OFFSET($BH$3,0,0,'Données projet'!$E$11+1,1))-AVERAGE(OFFSET($H$3,0,0,'Données projet'!$E$11+1,1))</f>
        <v>436.50252985867149</v>
      </c>
      <c r="BJ37" s="59">
        <f t="shared" si="38"/>
        <v>419.00806288456329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15.881076923076924</v>
      </c>
      <c r="BY37" s="12">
        <f>IF('Données projet'!$A$114&gt;35,BY36+BX37-CG36,IF(A37&lt;'Données projet'!$A$114,$BV$205^A37,IF(A37='Données projet'!$A$114,'Données projet'!$B$114,BY36+BX37-CG36)))</f>
        <v>185.40892307692309</v>
      </c>
      <c r="BZ37" s="13">
        <f>BY37*VLOOKUP('Données projet'!$B$12,Paramètres!$A$1:$I$89,3,0)*VLOOKUP('Données projet'!$B$12,Paramètres!$A$1:$I$89,5,0)</f>
        <v>176.4351312</v>
      </c>
      <c r="CA37" s="13">
        <f t="shared" si="39"/>
        <v>44.528147548524352</v>
      </c>
      <c r="CB37" s="20">
        <f t="shared" si="10"/>
        <v>384.84437715367989</v>
      </c>
      <c r="CC37" s="59">
        <f t="shared" si="11"/>
        <v>627.61780861579541</v>
      </c>
      <c r="CD37" s="59">
        <f ca="1">AVERAGE(OFFSET($CC$3,0,0,'Données projet'!$E$12+1,1))-AVERAGE(OFFSET($H$3,0,0,'Données projet'!$E$12+1,1))</f>
        <v>592.58528888957346</v>
      </c>
      <c r="CE37" s="59">
        <f t="shared" si="40"/>
        <v>311.31528017256846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8.6</v>
      </c>
      <c r="CT37" s="12">
        <f>IF('Données projet'!$A$140&gt;35,CT36+CS37-DB36,IF(A37&lt;'Données projet'!$A$140,$CQ$205^A37,IF(A37='Données projet'!$A$140,'Données projet'!$B$140,CT36+CS37-DB36)))</f>
        <v>314.40000000000009</v>
      </c>
      <c r="CU37" s="17">
        <f>CT37*VLOOKUP('Données projet'!$B$13,Paramètres!$A$1:$I$89,3,0)*VLOOKUP('Données projet'!$B$13,Paramètres!$A$1:$I$89,5,0)</f>
        <v>284.46912000000003</v>
      </c>
      <c r="CV37" s="13">
        <f t="shared" si="41"/>
        <v>67.91059023737904</v>
      </c>
      <c r="CW37" s="20">
        <f t="shared" si="13"/>
        <v>613.72799533010186</v>
      </c>
      <c r="CX37" s="59">
        <f t="shared" si="14"/>
        <v>856.50142679221744</v>
      </c>
      <c r="CY37" s="59">
        <f ca="1">AVERAGE(OFFSET($CX$3,0,0,'Données projet'!$E$13+1,1))-AVERAGE(OFFSET($H$3,0,0,'Données projet'!$E$13+1,1))</f>
        <v>446.2695382688679</v>
      </c>
      <c r="CZ37" s="59">
        <f t="shared" si="42"/>
        <v>630.54710489646072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15.2</v>
      </c>
      <c r="DO37" s="12">
        <f>IF('Données projet'!$A$166&gt;35,DO36+DN37-DW36,IF(A37&lt;'Données projet'!$A$166,$DL$205^A37,IF(A37='Données projet'!$A$166,'Données projet'!$B$166,DO36+DN37-DW36)))</f>
        <v>223.8</v>
      </c>
      <c r="DP37" s="17">
        <f>DO37*VLOOKUP('Données projet'!$B$14,Paramètres!$A$1:$I$89,3,0)*VLOOKUP('Données projet'!$B$14,Paramètres!$A$1:$I$89,5,0)</f>
        <v>164.09016</v>
      </c>
      <c r="DQ37" s="13">
        <f t="shared" si="43"/>
        <v>41.763702733606458</v>
      </c>
      <c r="DR37" s="20">
        <f t="shared" si="16"/>
        <v>358.52881092769786</v>
      </c>
      <c r="DS37" s="59">
        <f t="shared" si="17"/>
        <v>601.3022423898135</v>
      </c>
      <c r="DT37" s="59">
        <f ca="1">AVERAGE(OFFSET($DS$3,0,0,'Données projet'!$E$14+1,1))-AVERAGE(OFFSET($H$3,0,0,'Données projet'!$E$14+1,1))</f>
        <v>400.48995908576177</v>
      </c>
      <c r="DU37" s="59">
        <f t="shared" si="44"/>
        <v>384.86917865380076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6">
        <f t="shared" si="1"/>
        <v>183.33333333333334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201.29</v>
      </c>
      <c r="L38" s="12">
        <f>VLOOKUP(A38,'Données projet'!$A$35:$I$55,9,0)</f>
        <v>15.881076923076924</v>
      </c>
      <c r="M38" s="12">
        <f t="array" ref="M38">INDEX(L:L,MIN(IF(ISNUMBER(L38:L234),ROW(L38:L234),"")))</f>
        <v>15.881076923076924</v>
      </c>
      <c r="N38" s="13">
        <f>IF('Données projet'!$A$36&gt;35,N37+M38-V37,IF(A38&lt;'Données projet'!$A$36,$K$205^A38,IF(A38='Données projet'!$A$36,'Données projet'!$B$36,N37+M38-V37)))</f>
        <v>201.29000000000002</v>
      </c>
      <c r="O38" s="13">
        <f>N38*VLOOKUP('Données projet'!$B$9,Paramètres!$A$1:$I$89,3,0)*VLOOKUP('Données projet'!$B$9,Paramètres!$A$1:$I$89,5,0)</f>
        <v>204.10806000000002</v>
      </c>
      <c r="P38" s="13">
        <f t="shared" si="33"/>
        <v>50.645923855244554</v>
      </c>
      <c r="Q38" s="20">
        <f t="shared" si="53"/>
        <v>443.69652188121762</v>
      </c>
      <c r="R38" s="59">
        <f t="shared" si="0"/>
        <v>687.3470546057921</v>
      </c>
      <c r="S38" s="59">
        <f ca="1">AVERAGE(OFFSET($R$3,0,0,'Données projet'!$E$9+1,1))-AVERAGE(OFFSET($H$3,0,0,'Données projet'!$E$9+1,1))</f>
        <v>626.09203985399904</v>
      </c>
      <c r="T38" s="59">
        <f t="shared" si="34"/>
        <v>327.65191293226667</v>
      </c>
      <c r="U38" s="15">
        <f>IF(ISNA(VLOOKUP(A38,'Données projet'!$A$35:$I$55,3,0)),0,VLOOKUP(A38,'Données projet'!$A$35:$I$55,3,0))</f>
        <v>1</v>
      </c>
      <c r="V38" s="15">
        <f>IF(ISNA(VLOOKUP(A38,'Données projet'!$A$35:$I$55,4,0)),0,VLOOKUP(A38,'Données projet'!$A$35:$I$55,4,0))</f>
        <v>69.58</v>
      </c>
      <c r="W38" s="16">
        <f>IF(ISNA(VLOOKUP(A38,'Données projet'!$A$35:$I$55,5,0)),0%,VLOOKUP(A38,'Données projet'!$A$35:$I$55,5,0)*VLOOKUP('Données projet'!$B$9,Paramètres!$A$1:$I$89,7,0))</f>
        <v>0.43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33.538060620025725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33.538060620025725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201.29</v>
      </c>
      <c r="AG38" s="12">
        <f>VLOOKUP(A38,'Données projet'!$A$61:$I$81,9,0)</f>
        <v>15.881076923076924</v>
      </c>
      <c r="AH38" s="12">
        <f t="array" ref="AH38">INDEX(AG:AG,MIN(IF(ISNUMBER(AG38:AG234),ROW(AG38:AG234),"")))</f>
        <v>15.881076923076924</v>
      </c>
      <c r="AI38" s="13">
        <f>IF('Données projet'!$A$62&gt;35,AI37+AH38-AQ37,IF(A38&lt;'Données projet'!$A$62,$AF$205^A38,IF(A38='Données projet'!$A$62,'Données projet'!$B$62,AI37+AH38-AQ37)))</f>
        <v>201.29000000000002</v>
      </c>
      <c r="AJ38" s="13">
        <f>AI38*VLOOKUP('Données projet'!$B$10,Paramètres!$A$1:$I$89,3,0)*VLOOKUP('Données projet'!$B$10,Paramètres!$A$1:$I$89,5,0)</f>
        <v>182.12719200000001</v>
      </c>
      <c r="AK38" s="13">
        <f t="shared" si="35"/>
        <v>45.795123112801811</v>
      </c>
      <c r="AL38" s="20">
        <f t="shared" si="4"/>
        <v>396.96469882146312</v>
      </c>
      <c r="AM38" s="59">
        <f t="shared" si="5"/>
        <v>640.61523154603765</v>
      </c>
      <c r="AN38" s="59">
        <f ca="1">AVERAGE(OFFSET($AM$3,0,0,'Données projet'!$E$10+1,1))-AVERAGE(OFFSET($H$3,0,0,'Données projet'!$E$10+1,1))</f>
        <v>567.42635821336114</v>
      </c>
      <c r="AO38" s="59">
        <f t="shared" si="36"/>
        <v>299.0473530693472</v>
      </c>
      <c r="AP38" s="15">
        <f>IF(ISNA(VLOOKUP(A38,'Données projet'!$A$61:$I$81,3,0)),0,VLOOKUP(A38,'Données projet'!$A$61:$I$81,3,0))</f>
        <v>1</v>
      </c>
      <c r="AQ38" s="15">
        <f>IF(ISNA(VLOOKUP(A38,'Données projet'!$A$61:$I$81,4,0)),0,VLOOKUP(A38,'Données projet'!$A$61:$I$81,4,0))</f>
        <v>69.58</v>
      </c>
      <c r="AR38" s="16">
        <f>IF(ISNA(VLOOKUP(A38,'Données projet'!$A$61:$I$81,5,0)),0%,VLOOKUP(A38,'Données projet'!$A$61:$I$81,5,0)*VLOOKUP('Données projet'!$B$10,Paramètres!$A$1:$I$89,7,0))</f>
        <v>0.43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29.926269476330646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29.926269476330646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239</v>
      </c>
      <c r="BB38" s="12">
        <f>VLOOKUP(A38,'Données projet'!$A$87:$I$107,9,0)</f>
        <v>15.2</v>
      </c>
      <c r="BC38" s="12">
        <f t="array" ref="BC38">INDEX(BB:BB,MIN(IF(ISNUMBER(BB38:BB234),ROW(BB38:BB234),"")))</f>
        <v>15.2</v>
      </c>
      <c r="BD38" s="12">
        <f>IF('Données projet'!$A$88&gt;35,BD37+BC38-BL37,IF(A38&lt;'Données projet'!$A$88,$BA$205^A38,IF(A38='Données projet'!$A$88,'Données projet'!$B$88,BD37+BC38-BL37)))</f>
        <v>239</v>
      </c>
      <c r="BE38" s="13">
        <f>BD38*VLOOKUP('Données projet'!$B$11,Paramètres!$A$1:$I$89,3,0)*VLOOKUP('Données projet'!$B$11,Paramètres!$A$1:$I$89,5,0)</f>
        <v>193.8768</v>
      </c>
      <c r="BF38" s="13">
        <f t="shared" si="37"/>
        <v>48.396048099527611</v>
      </c>
      <c r="BG38" s="20">
        <f t="shared" si="7"/>
        <v>421.95854377334393</v>
      </c>
      <c r="BH38" s="59">
        <f t="shared" si="8"/>
        <v>665.60907649791841</v>
      </c>
      <c r="BI38" s="59">
        <f ca="1">AVERAGE(OFFSET($BH$3,0,0,'Données projet'!$E$11+1,1))-AVERAGE(OFFSET($H$3,0,0,'Données projet'!$E$11+1,1))</f>
        <v>436.50252985867149</v>
      </c>
      <c r="BJ38" s="59">
        <f t="shared" si="38"/>
        <v>419.00806288456329</v>
      </c>
      <c r="BK38" s="15">
        <f>IF(ISNA(VLOOKUP(A38,'Données projet'!$A$87:$I$107,3,0)),0,VLOOKUP(A38,'Données projet'!$A$87:$I$107,3,0))</f>
        <v>6</v>
      </c>
      <c r="BL38" s="15">
        <f>IF(ISNA(VLOOKUP(A38,'Données projet'!$A$87:$I$107,4,0)),0,VLOOKUP(A38,'Données projet'!$A$87:$I$107,4,0))</f>
        <v>42</v>
      </c>
      <c r="BM38" s="16">
        <f>IF(ISNA(VLOOKUP(A38,'Données projet'!$A$87:$I$107,5,0)),0%,VLOOKUP(A38,'Données projet'!$A$87:$I$107,5,0)*VLOOKUP('Données projet'!$B$11,Paramètres!$A$1:$I$89,7,0))</f>
        <v>0.53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19.961823549984896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19.961823549984896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201.29</v>
      </c>
      <c r="BW38" s="12">
        <f>VLOOKUP(A38,'Données projet'!$A$113:$I$133,9,0)</f>
        <v>15.881076923076924</v>
      </c>
      <c r="BX38" s="12">
        <f t="array" ref="BX38">INDEX(BW:BW,MIN(IF(ISNUMBER(BW38:BW234),ROW(BW38:BW234),"")))</f>
        <v>15.881076923076924</v>
      </c>
      <c r="BY38" s="12">
        <f>IF('Données projet'!$A$114&gt;35,BY37+BX38-CG37,IF(A38&lt;'Données projet'!$A$114,$BV$205^A38,IF(A38='Données projet'!$A$114,'Données projet'!$B$114,BY37+BX38-CG37)))</f>
        <v>201.29000000000002</v>
      </c>
      <c r="BZ38" s="13">
        <f>BY38*VLOOKUP('Données projet'!$B$12,Paramètres!$A$1:$I$89,3,0)*VLOOKUP('Données projet'!$B$12,Paramètres!$A$1:$I$89,5,0)</f>
        <v>191.54756400000002</v>
      </c>
      <c r="CA38" s="13">
        <f t="shared" si="39"/>
        <v>47.881935577216041</v>
      </c>
      <c r="CB38" s="20">
        <f t="shared" si="10"/>
        <v>417.00637843031797</v>
      </c>
      <c r="CC38" s="59">
        <f t="shared" si="11"/>
        <v>660.65691115489244</v>
      </c>
      <c r="CD38" s="59">
        <f ca="1">AVERAGE(OFFSET($CC$3,0,0,'Données projet'!$E$12+1,1))-AVERAGE(OFFSET($H$3,0,0,'Données projet'!$E$12+1,1))</f>
        <v>592.58528888957346</v>
      </c>
      <c r="CE38" s="59">
        <f t="shared" si="40"/>
        <v>311.31528017256846</v>
      </c>
      <c r="CF38" s="15">
        <f>IF(ISNA(VLOOKUP(A38,'Données projet'!$A$113:$I$133,3,0)),0,VLOOKUP(A38,'Données projet'!$A$113:$I$133,3,0))</f>
        <v>1</v>
      </c>
      <c r="CG38" s="15">
        <f>IF(ISNA(VLOOKUP(A38,'Données projet'!$A$113:$I$133,4,0)),0,VLOOKUP(A38,'Données projet'!$A$113:$I$133,4,0))</f>
        <v>69.58</v>
      </c>
      <c r="CH38" s="16">
        <f>IF(ISNA(VLOOKUP(A38,'Données projet'!$A$113:$I$133,5,0)),0%,VLOOKUP(A38,'Données projet'!$A$113:$I$133,5,0)*VLOOKUP('Données projet'!$B$12,Paramètres!$A$1:$I$89,7,0))</f>
        <v>0.43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31.474179966485682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31.474179966485682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323</v>
      </c>
      <c r="CR38" s="12">
        <f>VLOOKUP(A38,'Données projet'!$A$139:$I$159,9,0)</f>
        <v>8.6</v>
      </c>
      <c r="CS38" s="12">
        <f t="array" ref="CS38">INDEX(CR:CR,MIN(IF(ISNUMBER(CR38:CR234),ROW(CR38:CR234),"")))</f>
        <v>8.6</v>
      </c>
      <c r="CT38" s="12">
        <f>IF('Données projet'!$A$140&gt;35,CT37+CS38-DB37,IF(A38&lt;'Données projet'!$A$140,$CQ$205^A38,IF(A38='Données projet'!$A$140,'Données projet'!$B$140,CT37+CS38-DB37)))</f>
        <v>323.00000000000011</v>
      </c>
      <c r="CU38" s="17">
        <f>CT38*VLOOKUP('Données projet'!$B$13,Paramètres!$A$1:$I$89,3,0)*VLOOKUP('Données projet'!$B$13,Paramètres!$A$1:$I$89,5,0)</f>
        <v>292.25040000000013</v>
      </c>
      <c r="CV38" s="13">
        <f t="shared" si="41"/>
        <v>69.549383363839993</v>
      </c>
      <c r="CW38" s="20">
        <f t="shared" si="13"/>
        <v>630.13462269202148</v>
      </c>
      <c r="CX38" s="59">
        <f t="shared" si="14"/>
        <v>873.78515541659601</v>
      </c>
      <c r="CY38" s="59">
        <f ca="1">AVERAGE(OFFSET($CX$3,0,0,'Données projet'!$E$13+1,1))-AVERAGE(OFFSET($H$3,0,0,'Données projet'!$E$13+1,1))</f>
        <v>446.2695382688679</v>
      </c>
      <c r="CZ38" s="59">
        <f t="shared" si="42"/>
        <v>630.54710489646072</v>
      </c>
      <c r="DA38" s="15">
        <f>IF(ISNA(VLOOKUP(A38,'Données projet'!$A$139:$I$159,3,0)),0,VLOOKUP(A38,'Données projet'!$A$139:$I$159,3,0))</f>
        <v>7</v>
      </c>
      <c r="DB38" s="15">
        <f>IF(ISNA(VLOOKUP(A38,'Données projet'!$A$139:$I$159,4,0)),0,VLOOKUP(A38,'Données projet'!$A$139:$I$159,4,0))</f>
        <v>11</v>
      </c>
      <c r="DC38" s="16">
        <f>IF(ISNA(VLOOKUP(A38,'Données projet'!$A$139:$I$159,5,0)),0%,VLOOKUP(A38,'Données projet'!$A$139:$I$159,5,0)*VLOOKUP('Données projet'!$B$13,Paramètres!$A$1:$I$89,7,0))</f>
        <v>0.3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3.3007576780246635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3.3007576780246635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239</v>
      </c>
      <c r="DM38" s="12">
        <f>VLOOKUP(A38,'Données projet'!$A$165:$I$185,9,0)</f>
        <v>15.2</v>
      </c>
      <c r="DN38" s="12">
        <f t="array" ref="DN38">INDEX(DM:DM,MIN(IF(ISNUMBER(DM38:DM234),ROW(DM38:DM234),"")))</f>
        <v>15.2</v>
      </c>
      <c r="DO38" s="12">
        <f>IF('Données projet'!$A$166&gt;35,DO37+DN38-DW37,IF(A38&lt;'Données projet'!$A$166,$DL$205^A38,IF(A38='Données projet'!$A$166,'Données projet'!$B$166,DO37+DN38-DW37)))</f>
        <v>239</v>
      </c>
      <c r="DP38" s="17">
        <f>DO38*VLOOKUP('Données projet'!$B$14,Paramètres!$A$1:$I$89,3,0)*VLOOKUP('Données projet'!$B$14,Paramètres!$A$1:$I$89,5,0)</f>
        <v>175.23480000000001</v>
      </c>
      <c r="DQ38" s="13">
        <f t="shared" si="43"/>
        <v>44.260367185241513</v>
      </c>
      <c r="DR38" s="20">
        <f t="shared" si="16"/>
        <v>382.28741618096228</v>
      </c>
      <c r="DS38" s="59">
        <f t="shared" si="17"/>
        <v>625.93794890553681</v>
      </c>
      <c r="DT38" s="59">
        <f ca="1">AVERAGE(OFFSET($DS$3,0,0,'Données projet'!$E$14+1,1))-AVERAGE(OFFSET($H$3,0,0,'Données projet'!$E$14+1,1))</f>
        <v>400.48995908576177</v>
      </c>
      <c r="DU38" s="59">
        <f t="shared" si="44"/>
        <v>384.86917865380076</v>
      </c>
      <c r="DV38" s="15">
        <f>IF(ISNA(VLOOKUP(A38,'Données projet'!$A$165:$I$185,3,0)),0,VLOOKUP(A38,'Données projet'!$A$165:$I$185,3,0))</f>
        <v>6</v>
      </c>
      <c r="DW38" s="15">
        <f>IF(ISNA(VLOOKUP(A38,'Données projet'!$A$165:$I$185,4,0)),0,VLOOKUP(A38,'Données projet'!$A$165:$I$185,4,0))</f>
        <v>42</v>
      </c>
      <c r="DX38" s="16">
        <f>IF(ISNA(VLOOKUP(A38,'Données projet'!$A$165:$I$185,5,0)),0%,VLOOKUP(A38,'Données projet'!$A$165:$I$185,5,0)*VLOOKUP('Données projet'!$B$14,Paramètres!$A$1:$I$89,7,0))</f>
        <v>0.43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14.638187733860475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14.638187733860475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6">
        <f t="shared" si="1"/>
        <v>183.33333333333334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12.86166666666667</v>
      </c>
      <c r="N39" s="13">
        <f>IF('Données projet'!$A$36&gt;35,N38+M39-V38,IF(A39&lt;'Données projet'!$A$36,$K$205^A39,IF(A39='Données projet'!$A$36,'Données projet'!$B$36,N38+M39-V38)))</f>
        <v>144.57166666666672</v>
      </c>
      <c r="O39" s="13">
        <f>N39*VLOOKUP('Données projet'!$B$9,Paramètres!$A$1:$I$89,3,0)*VLOOKUP('Données projet'!$B$9,Paramètres!$A$1:$I$89,5,0)</f>
        <v>146.59567000000007</v>
      </c>
      <c r="P39" s="13">
        <f t="shared" si="33"/>
        <v>37.803908782741182</v>
      </c>
      <c r="Q39" s="20">
        <f t="shared" si="53"/>
        <v>321.16259971327435</v>
      </c>
      <c r="R39" s="59">
        <f t="shared" si="0"/>
        <v>565.67501795430871</v>
      </c>
      <c r="S39" s="59">
        <f ca="1">AVERAGE(OFFSET($R$3,0,0,'Données projet'!$E$9+1,1))-AVERAGE(OFFSET($H$3,0,0,'Données projet'!$E$9+1,1))</f>
        <v>626.09203985399904</v>
      </c>
      <c r="T39" s="59">
        <f t="shared" si="34"/>
        <v>327.65191293226667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32.880399707464115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32.880399707464115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12.86166666666667</v>
      </c>
      <c r="AI39" s="13">
        <f>IF('Données projet'!$A$62&gt;35,AI38+AH39-AQ38,IF(A39&lt;'Données projet'!$A$62,$AF$205^A39,IF(A39='Données projet'!$A$62,'Données projet'!$B$62,AI38+AH39-AQ38)))</f>
        <v>144.57166666666672</v>
      </c>
      <c r="AJ39" s="13">
        <f>AI39*VLOOKUP('Données projet'!$B$10,Paramètres!$A$1:$I$89,3,0)*VLOOKUP('Données projet'!$B$10,Paramètres!$A$1:$I$89,5,0)</f>
        <v>130.80844400000004</v>
      </c>
      <c r="AK39" s="13">
        <f t="shared" si="35"/>
        <v>34.183099548128496</v>
      </c>
      <c r="AL39" s="20">
        <f t="shared" si="4"/>
        <v>287.36027167965722</v>
      </c>
      <c r="AM39" s="59">
        <f t="shared" si="5"/>
        <v>531.87268992069164</v>
      </c>
      <c r="AN39" s="59">
        <f ca="1">AVERAGE(OFFSET($AM$3,0,0,'Données projet'!$E$10+1,1))-AVERAGE(OFFSET($H$3,0,0,'Données projet'!$E$10+1,1))</f>
        <v>567.42635821336114</v>
      </c>
      <c r="AO39" s="59">
        <f t="shared" si="36"/>
        <v>299.0473530693472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29.339433585121828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29.339433585121828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13.2</v>
      </c>
      <c r="BD39" s="12">
        <f>IF('Données projet'!$A$88&gt;35,BD38+BC39-BL38,IF(A39&lt;'Données projet'!$A$88,$BA$205^A39,IF(A39='Données projet'!$A$88,'Données projet'!$B$88,BD38+BC39-BL38)))</f>
        <v>210.2</v>
      </c>
      <c r="BE39" s="13">
        <f>BD39*VLOOKUP('Données projet'!$B$11,Paramètres!$A$1:$I$89,3,0)*VLOOKUP('Données projet'!$B$11,Paramètres!$A$1:$I$89,5,0)</f>
        <v>170.51424</v>
      </c>
      <c r="BF39" s="13">
        <f t="shared" si="37"/>
        <v>43.205175985246733</v>
      </c>
      <c r="BG39" s="20">
        <f t="shared" si="7"/>
        <v>372.22798284097138</v>
      </c>
      <c r="BH39" s="59">
        <f t="shared" si="8"/>
        <v>616.74040108200575</v>
      </c>
      <c r="BI39" s="59">
        <f ca="1">AVERAGE(OFFSET($BH$3,0,0,'Données projet'!$E$11+1,1))-AVERAGE(OFFSET($H$3,0,0,'Données projet'!$E$11+1,1))</f>
        <v>436.50252985867149</v>
      </c>
      <c r="BJ39" s="59">
        <f t="shared" si="38"/>
        <v>419.00806288456329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19.570384365679825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19.570384365679825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12.86166666666667</v>
      </c>
      <c r="BY39" s="12">
        <f>IF('Données projet'!$A$114&gt;35,BY38+BX39-CG38,IF(A39&lt;'Données projet'!$A$114,$BV$205^A39,IF(A39='Données projet'!$A$114,'Données projet'!$B$114,BY38+BX39-CG38)))</f>
        <v>144.57166666666672</v>
      </c>
      <c r="BZ39" s="13">
        <f>BY39*VLOOKUP('Données projet'!$B$12,Paramètres!$A$1:$I$89,3,0)*VLOOKUP('Données projet'!$B$12,Paramètres!$A$1:$I$89,5,0)</f>
        <v>137.57439800000006</v>
      </c>
      <c r="CA39" s="13">
        <f t="shared" si="39"/>
        <v>35.740770176803096</v>
      </c>
      <c r="CB39" s="20">
        <f t="shared" si="10"/>
        <v>301.85725124126549</v>
      </c>
      <c r="CC39" s="59">
        <f t="shared" si="11"/>
        <v>546.36966948229997</v>
      </c>
      <c r="CD39" s="59">
        <f ca="1">AVERAGE(OFFSET($CC$3,0,0,'Données projet'!$E$12+1,1))-AVERAGE(OFFSET($H$3,0,0,'Données projet'!$E$12+1,1))</f>
        <v>592.58528888957346</v>
      </c>
      <c r="CE39" s="59">
        <f t="shared" si="40"/>
        <v>311.31528017256846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30.856990494697097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30.856990494697097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7.6</v>
      </c>
      <c r="CT39" s="12">
        <f>IF('Données projet'!$A$140&gt;35,CT38+CS39-DB38,IF(A39&lt;'Données projet'!$A$140,$CQ$205^A39,IF(A39='Données projet'!$A$140,'Données projet'!$B$140,CT38+CS39-DB38)))</f>
        <v>319.60000000000014</v>
      </c>
      <c r="CU39" s="17">
        <f>CT39*VLOOKUP('Données projet'!$B$13,Paramètres!$A$1:$I$89,3,0)*VLOOKUP('Données projet'!$B$13,Paramètres!$A$1:$I$89,5,0)</f>
        <v>289.17408000000012</v>
      </c>
      <c r="CV39" s="13">
        <f t="shared" si="41"/>
        <v>68.902103026957732</v>
      </c>
      <c r="CW39" s="20">
        <f t="shared" si="13"/>
        <v>623.64935210528495</v>
      </c>
      <c r="CX39" s="59">
        <f t="shared" si="14"/>
        <v>868.16177034631937</v>
      </c>
      <c r="CY39" s="59">
        <f ca="1">AVERAGE(OFFSET($CX$3,0,0,'Données projet'!$E$13+1,1))-AVERAGE(OFFSET($H$3,0,0,'Données projet'!$E$13+1,1))</f>
        <v>446.2695382688679</v>
      </c>
      <c r="CZ39" s="59">
        <f t="shared" si="42"/>
        <v>630.54710489646072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3.2360318332219902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3.2360318332219902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13.2</v>
      </c>
      <c r="DO39" s="12">
        <f>IF('Données projet'!$A$166&gt;35,DO38+DN39-DW38,IF(A39&lt;'Données projet'!$A$166,$DL$205^A39,IF(A39='Données projet'!$A$166,'Données projet'!$B$166,DO38+DN39-DW38)))</f>
        <v>210.2</v>
      </c>
      <c r="DP39" s="17">
        <f>DO39*VLOOKUP('Données projet'!$B$14,Paramètres!$A$1:$I$89,3,0)*VLOOKUP('Données projet'!$B$14,Paramètres!$A$1:$I$89,5,0)</f>
        <v>154.11863999999997</v>
      </c>
      <c r="DQ39" s="13">
        <f t="shared" si="43"/>
        <v>39.513080685376593</v>
      </c>
      <c r="DR39" s="20">
        <f t="shared" si="16"/>
        <v>337.24191352703082</v>
      </c>
      <c r="DS39" s="59">
        <f t="shared" si="17"/>
        <v>581.75433176806519</v>
      </c>
      <c r="DT39" s="59">
        <f ca="1">AVERAGE(OFFSET($DS$3,0,0,'Données projet'!$E$14+1,1))-AVERAGE(OFFSET($H$3,0,0,'Données projet'!$E$14+1,1))</f>
        <v>400.48995908576177</v>
      </c>
      <c r="DU39" s="59">
        <f t="shared" si="44"/>
        <v>384.86917865380076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14.351141800812382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14.351141800812382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6">
        <f t="shared" si="1"/>
        <v>183.33333333333334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12.86166666666667</v>
      </c>
      <c r="N40" s="13">
        <f>IF('Données projet'!$A$36&gt;35,N39+M40-V39,IF(A40&lt;'Données projet'!$A$36,$K$205^A40,IF(A40='Données projet'!$A$36,'Données projet'!$B$36,N39+M40-V39)))</f>
        <v>157.43333333333339</v>
      </c>
      <c r="O40" s="13">
        <f>N40*VLOOKUP('Données projet'!$B$9,Paramètres!$A$1:$I$89,3,0)*VLOOKUP('Données projet'!$B$9,Paramètres!$A$1:$I$89,5,0)</f>
        <v>159.63740000000007</v>
      </c>
      <c r="P40" s="13">
        <f t="shared" si="33"/>
        <v>40.760719168297868</v>
      </c>
      <c r="Q40" s="20">
        <f t="shared" si="53"/>
        <v>349.02672421811889</v>
      </c>
      <c r="R40" s="59">
        <f t="shared" si="0"/>
        <v>594.38607618878996</v>
      </c>
      <c r="S40" s="59">
        <f ca="1">AVERAGE(OFFSET($R$3,0,0,'Données projet'!$E$9+1,1))-AVERAGE(OFFSET($H$3,0,0,'Données projet'!$E$9+1,1))</f>
        <v>626.09203985399904</v>
      </c>
      <c r="T40" s="59">
        <f t="shared" si="34"/>
        <v>327.65191293226667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32.235635124264292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32.235635124264292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12.86166666666667</v>
      </c>
      <c r="AI40" s="13">
        <f>IF('Données projet'!$A$62&gt;35,AI39+AH40-AQ39,IF(A40&lt;'Données projet'!$A$62,$AF$205^A40,IF(A40='Données projet'!$A$62,'Données projet'!$B$62,AI39+AH40-AQ39)))</f>
        <v>157.43333333333339</v>
      </c>
      <c r="AJ40" s="13">
        <f>AI40*VLOOKUP('Données projet'!$B$10,Paramètres!$A$1:$I$89,3,0)*VLOOKUP('Données projet'!$B$10,Paramètres!$A$1:$I$89,5,0)</f>
        <v>142.44568000000007</v>
      </c>
      <c r="AK40" s="13">
        <f t="shared" si="35"/>
        <v>36.856710479085173</v>
      </c>
      <c r="AL40" s="20">
        <f t="shared" si="4"/>
        <v>312.28499675107349</v>
      </c>
      <c r="AM40" s="59">
        <f t="shared" si="5"/>
        <v>557.64434872174456</v>
      </c>
      <c r="AN40" s="59">
        <f ca="1">AVERAGE(OFFSET($AM$3,0,0,'Données projet'!$E$10+1,1))-AVERAGE(OFFSET($H$3,0,0,'Données projet'!$E$10+1,1))</f>
        <v>567.42635821336114</v>
      </c>
      <c r="AO40" s="59">
        <f t="shared" si="36"/>
        <v>299.0473530693472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28.764105187805065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28.764105187805065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13.2</v>
      </c>
      <c r="BD40" s="12">
        <f>IF('Données projet'!$A$88&gt;35,BD39+BC40-BL39,IF(A40&lt;'Données projet'!$A$88,$BA$205^A40,IF(A40='Données projet'!$A$88,'Données projet'!$B$88,BD39+BC40-BL39)))</f>
        <v>223.39999999999998</v>
      </c>
      <c r="BE40" s="13">
        <f>BD40*VLOOKUP('Données projet'!$B$11,Paramètres!$A$1:$I$89,3,0)*VLOOKUP('Données projet'!$B$11,Paramètres!$A$1:$I$89,5,0)</f>
        <v>181.22208000000001</v>
      </c>
      <c r="BF40" s="13">
        <f t="shared" si="37"/>
        <v>45.593969287032806</v>
      </c>
      <c r="BG40" s="20">
        <f t="shared" si="7"/>
        <v>395.03795250824879</v>
      </c>
      <c r="BH40" s="59">
        <f t="shared" si="8"/>
        <v>640.39730447891986</v>
      </c>
      <c r="BI40" s="59">
        <f ca="1">AVERAGE(OFFSET($BH$3,0,0,'Données projet'!$E$11+1,1))-AVERAGE(OFFSET($H$3,0,0,'Données projet'!$E$11+1,1))</f>
        <v>436.50252985867149</v>
      </c>
      <c r="BJ40" s="59">
        <f t="shared" si="38"/>
        <v>419.00806288456329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19.186621065024649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19.186621065024649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12.86166666666667</v>
      </c>
      <c r="BY40" s="12">
        <f>IF('Données projet'!$A$114&gt;35,BY39+BX40-CG39,IF(A40&lt;'Données projet'!$A$114,$BV$205^A40,IF(A40='Données projet'!$A$114,'Données projet'!$B$114,BY39+BX40-CG39)))</f>
        <v>157.43333333333339</v>
      </c>
      <c r="BZ40" s="13">
        <f>BY40*VLOOKUP('Données projet'!$B$12,Paramètres!$A$1:$I$89,3,0)*VLOOKUP('Données projet'!$B$12,Paramètres!$A$1:$I$89,5,0)</f>
        <v>149.81356000000005</v>
      </c>
      <c r="CA40" s="13">
        <f t="shared" si="39"/>
        <v>38.53621339548981</v>
      </c>
      <c r="CB40" s="20">
        <f t="shared" si="10"/>
        <v>328.04252199714483</v>
      </c>
      <c r="CC40" s="59">
        <f t="shared" si="11"/>
        <v>573.40187396781596</v>
      </c>
      <c r="CD40" s="59">
        <f ca="1">AVERAGE(OFFSET($CC$3,0,0,'Données projet'!$E$12+1,1))-AVERAGE(OFFSET($H$3,0,0,'Données projet'!$E$12+1,1))</f>
        <v>592.58528888957346</v>
      </c>
      <c r="CE40" s="59">
        <f t="shared" si="40"/>
        <v>311.31528017256846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30.251903732001878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30.251903732001878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7.6</v>
      </c>
      <c r="CT40" s="12">
        <f>IF('Données projet'!$A$140&gt;35,CT39+CS40-DB39,IF(A40&lt;'Données projet'!$A$140,$CQ$205^A40,IF(A40='Données projet'!$A$140,'Données projet'!$B$140,CT39+CS40-DB39)))</f>
        <v>327.20000000000016</v>
      </c>
      <c r="CU40" s="17">
        <f>CT40*VLOOKUP('Données projet'!$B$13,Paramètres!$A$1:$I$89,3,0)*VLOOKUP('Données projet'!$B$13,Paramètres!$A$1:$I$89,5,0)</f>
        <v>296.05056000000013</v>
      </c>
      <c r="CV40" s="13">
        <f t="shared" si="41"/>
        <v>70.34787165092402</v>
      </c>
      <c r="CW40" s="20">
        <f t="shared" si="13"/>
        <v>638.14393512535958</v>
      </c>
      <c r="CX40" s="59">
        <f t="shared" si="14"/>
        <v>883.5032870960307</v>
      </c>
      <c r="CY40" s="59">
        <f ca="1">AVERAGE(OFFSET($CX$3,0,0,'Données projet'!$E$13+1,1))-AVERAGE(OFFSET($H$3,0,0,'Données projet'!$E$13+1,1))</f>
        <v>446.2695382688679</v>
      </c>
      <c r="CZ40" s="59">
        <f t="shared" si="42"/>
        <v>630.54710489646072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3.1725752227570303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3.1725752227570303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13.2</v>
      </c>
      <c r="DO40" s="12">
        <f>IF('Données projet'!$A$166&gt;35,DO39+DN40-DW39,IF(A40&lt;'Données projet'!$A$166,$DL$205^A40,IF(A40='Données projet'!$A$166,'Données projet'!$B$166,DO39+DN40-DW39)))</f>
        <v>223.39999999999998</v>
      </c>
      <c r="DP40" s="17">
        <f>DO40*VLOOKUP('Données projet'!$B$14,Paramètres!$A$1:$I$89,3,0)*VLOOKUP('Données projet'!$B$14,Paramètres!$A$1:$I$89,5,0)</f>
        <v>163.79687999999999</v>
      </c>
      <c r="DQ40" s="13">
        <f t="shared" si="43"/>
        <v>41.697739822198329</v>
      </c>
      <c r="DR40" s="20">
        <f t="shared" si="16"/>
        <v>357.90312952366207</v>
      </c>
      <c r="DS40" s="59">
        <f t="shared" si="17"/>
        <v>603.2624814943332</v>
      </c>
      <c r="DT40" s="59">
        <f ca="1">AVERAGE(OFFSET($DS$3,0,0,'Données projet'!$E$14+1,1))-AVERAGE(OFFSET($H$3,0,0,'Données projet'!$E$14+1,1))</f>
        <v>400.48995908576177</v>
      </c>
      <c r="DU40" s="59">
        <f t="shared" si="44"/>
        <v>384.86917865380076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14.06972466343063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14.06972466343063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6">
        <f t="shared" si="1"/>
        <v>183.33333333333334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12.86166666666667</v>
      </c>
      <c r="N41" s="13">
        <f>IF('Données projet'!$A$36&gt;35,N40+M41-V40,IF(A41&lt;'Données projet'!$A$36,$K$205^A41,IF(A41='Données projet'!$A$36,'Données projet'!$B$36,N40+M41-V40)))</f>
        <v>170.29500000000007</v>
      </c>
      <c r="O41" s="13">
        <f>N41*VLOOKUP('Données projet'!$B$9,Paramètres!$A$1:$I$89,3,0)*VLOOKUP('Données projet'!$B$9,Paramètres!$A$1:$I$89,5,0)</f>
        <v>172.6791300000001</v>
      </c>
      <c r="P41" s="13">
        <f t="shared" si="33"/>
        <v>43.689512425494954</v>
      </c>
      <c r="Q41" s="20">
        <f t="shared" si="53"/>
        <v>376.84205222440391</v>
      </c>
      <c r="R41" s="59">
        <f t="shared" si="0"/>
        <v>623.03364551796267</v>
      </c>
      <c r="S41" s="59">
        <f ca="1">AVERAGE(OFFSET($R$3,0,0,'Données projet'!$E$9+1,1))-AVERAGE(OFFSET($H$3,0,0,'Données projet'!$E$9+1,1))</f>
        <v>626.09203985399904</v>
      </c>
      <c r="T41" s="59">
        <f t="shared" si="34"/>
        <v>327.65191293226667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31.603513981273455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31.603513981273455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12.86166666666667</v>
      </c>
      <c r="AI41" s="13">
        <f>IF('Données projet'!$A$62&gt;35,AI40+AH41-AQ40,IF(A41&lt;'Données projet'!$A$62,$AF$205^A41,IF(A41='Données projet'!$A$62,'Données projet'!$B$62,AI40+AH41-AQ40)))</f>
        <v>170.29500000000007</v>
      </c>
      <c r="AJ41" s="13">
        <f>AI41*VLOOKUP('Données projet'!$B$10,Paramètres!$A$1:$I$89,3,0)*VLOOKUP('Données projet'!$B$10,Paramètres!$A$1:$I$89,5,0)</f>
        <v>154.08291600000007</v>
      </c>
      <c r="AK41" s="13">
        <f t="shared" si="35"/>
        <v>39.504987725811617</v>
      </c>
      <c r="AL41" s="20">
        <f t="shared" si="4"/>
        <v>337.16559898912197</v>
      </c>
      <c r="AM41" s="59">
        <f t="shared" si="5"/>
        <v>583.35719228268067</v>
      </c>
      <c r="AN41" s="59">
        <f ca="1">AVERAGE(OFFSET($AM$3,0,0,'Données projet'!$E$10+1,1))-AVERAGE(OFFSET($H$3,0,0,'Données projet'!$E$10+1,1))</f>
        <v>567.42635821336114</v>
      </c>
      <c r="AO41" s="59">
        <f t="shared" si="36"/>
        <v>299.0473530693472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28.200058629444008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28.200058629444008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13.2</v>
      </c>
      <c r="BD41" s="12">
        <f>IF('Données projet'!$A$88&gt;35,BD40+BC41-BL40,IF(A41&lt;'Données projet'!$A$88,$BA$205^A41,IF(A41='Données projet'!$A$88,'Données projet'!$B$88,BD40+BC41-BL40)))</f>
        <v>236.59999999999997</v>
      </c>
      <c r="BE41" s="13">
        <f>BD41*VLOOKUP('Données projet'!$B$11,Paramètres!$A$1:$I$89,3,0)*VLOOKUP('Données projet'!$B$11,Paramètres!$A$1:$I$89,5,0)</f>
        <v>191.92991999999998</v>
      </c>
      <c r="BF41" s="13">
        <f t="shared" si="37"/>
        <v>47.966379473124988</v>
      </c>
      <c r="BG41" s="20">
        <f t="shared" si="7"/>
        <v>417.81938824902596</v>
      </c>
      <c r="BH41" s="59">
        <f t="shared" si="8"/>
        <v>664.01098154258466</v>
      </c>
      <c r="BI41" s="59">
        <f ca="1">AVERAGE(OFFSET($BH$3,0,0,'Données projet'!$E$11+1,1))-AVERAGE(OFFSET($H$3,0,0,'Données projet'!$E$11+1,1))</f>
        <v>436.50252985867149</v>
      </c>
      <c r="BJ41" s="59">
        <f t="shared" si="38"/>
        <v>419.00806288456329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18.810383128622821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18.810383128622821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12.86166666666667</v>
      </c>
      <c r="BY41" s="12">
        <f>IF('Données projet'!$A$114&gt;35,BY40+BX41-CG40,IF(A41&lt;'Données projet'!$A$114,$BV$205^A41,IF(A41='Données projet'!$A$114,'Données projet'!$B$114,BY40+BX41-CG40)))</f>
        <v>170.29500000000007</v>
      </c>
      <c r="BZ41" s="13">
        <f>BY41*VLOOKUP('Données projet'!$B$12,Paramètres!$A$1:$I$89,3,0)*VLOOKUP('Données projet'!$B$12,Paramètres!$A$1:$I$89,5,0)</f>
        <v>162.05272200000007</v>
      </c>
      <c r="CA41" s="13">
        <f t="shared" si="39"/>
        <v>41.305168513396602</v>
      </c>
      <c r="CB41" s="20">
        <f t="shared" si="10"/>
        <v>354.18165931083257</v>
      </c>
      <c r="CC41" s="59">
        <f t="shared" si="11"/>
        <v>600.37325260439127</v>
      </c>
      <c r="CD41" s="59">
        <f ca="1">AVERAGE(OFFSET($CC$3,0,0,'Données projet'!$E$12+1,1))-AVERAGE(OFFSET($H$3,0,0,'Données projet'!$E$12+1,1))</f>
        <v>592.58528888957346</v>
      </c>
      <c r="CE41" s="59">
        <f t="shared" si="40"/>
        <v>311.31528017256846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29.65868235165663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29.65868235165663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7.6</v>
      </c>
      <c r="CT41" s="12">
        <f>IF('Données projet'!$A$140&gt;35,CT40+CS41-DB40,IF(A41&lt;'Données projet'!$A$140,$CQ$205^A41,IF(A41='Données projet'!$A$140,'Données projet'!$B$140,CT40+CS41-DB40)))</f>
        <v>334.80000000000018</v>
      </c>
      <c r="CU41" s="17">
        <f>CT41*VLOOKUP('Données projet'!$B$13,Paramètres!$A$1:$I$89,3,0)*VLOOKUP('Données projet'!$B$13,Paramètres!$A$1:$I$89,5,0)</f>
        <v>302.92704000000015</v>
      </c>
      <c r="CV41" s="13">
        <f t="shared" si="41"/>
        <v>71.789736305653022</v>
      </c>
      <c r="CW41" s="20">
        <f t="shared" si="13"/>
        <v>652.63171873234603</v>
      </c>
      <c r="CX41" s="59">
        <f t="shared" si="14"/>
        <v>898.82331202590478</v>
      </c>
      <c r="CY41" s="59">
        <f ca="1">AVERAGE(OFFSET($CX$3,0,0,'Données projet'!$E$13+1,1))-AVERAGE(OFFSET($H$3,0,0,'Données projet'!$E$13+1,1))</f>
        <v>446.2695382688679</v>
      </c>
      <c r="CZ41" s="59">
        <f t="shared" si="42"/>
        <v>630.54710489646072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3.1103629577185776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3.1103629577185776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13.2</v>
      </c>
      <c r="DO41" s="12">
        <f>IF('Données projet'!$A$166&gt;35,DO40+DN41-DW40,IF(A41&lt;'Données projet'!$A$166,$DL$205^A41,IF(A41='Données projet'!$A$166,'Données projet'!$B$166,DO40+DN41-DW40)))</f>
        <v>236.59999999999997</v>
      </c>
      <c r="DP41" s="17">
        <f>DO41*VLOOKUP('Données projet'!$B$14,Paramètres!$A$1:$I$89,3,0)*VLOOKUP('Données projet'!$B$14,Paramètres!$A$1:$I$89,5,0)</f>
        <v>173.47511999999998</v>
      </c>
      <c r="DQ41" s="13">
        <f t="shared" si="43"/>
        <v>43.867415861334891</v>
      </c>
      <c r="DR41" s="20">
        <f t="shared" si="16"/>
        <v>378.53824995849158</v>
      </c>
      <c r="DS41" s="59">
        <f t="shared" si="17"/>
        <v>624.72984325205027</v>
      </c>
      <c r="DT41" s="59">
        <f ca="1">AVERAGE(OFFSET($DS$3,0,0,'Données projet'!$E$14+1,1))-AVERAGE(OFFSET($H$3,0,0,'Données projet'!$E$14+1,1))</f>
        <v>400.48995908576177</v>
      </c>
      <c r="DU41" s="59">
        <f t="shared" si="44"/>
        <v>384.86917865380076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13.793825944465429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13.793825944465429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6">
        <f t="shared" si="1"/>
        <v>183.33333333333334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12.86166666666667</v>
      </c>
      <c r="N42" s="13">
        <f>IF('Données projet'!$A$36&gt;35,N41+M42-V41,IF(A42&lt;'Données projet'!$A$36,$K$205^A42,IF(A42='Données projet'!$A$36,'Données projet'!$B$36,N41+M42-V41)))</f>
        <v>183.15666666666675</v>
      </c>
      <c r="O42" s="13">
        <f>N42*VLOOKUP('Données projet'!$B$9,Paramètres!$A$1:$I$89,3,0)*VLOOKUP('Données projet'!$B$9,Paramètres!$A$1:$I$89,5,0)</f>
        <v>185.7208600000001</v>
      </c>
      <c r="P42" s="13">
        <f t="shared" si="33"/>
        <v>46.59264517316101</v>
      </c>
      <c r="Q42" s="20">
        <f t="shared" si="53"/>
        <v>404.61268817658896</v>
      </c>
      <c r="R42" s="59">
        <f t="shared" si="0"/>
        <v>651.6220852666961</v>
      </c>
      <c r="S42" s="59">
        <f ca="1">AVERAGE(OFFSET($R$3,0,0,'Données projet'!$E$9+1,1))-AVERAGE(OFFSET($H$3,0,0,'Données projet'!$E$9+1,1))</f>
        <v>626.09203985399904</v>
      </c>
      <c r="T42" s="59">
        <f t="shared" si="34"/>
        <v>327.65191293226667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30.983788348340841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30.983788348340841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12.86166666666667</v>
      </c>
      <c r="AI42" s="13">
        <f>IF('Données projet'!$A$62&gt;35,AI41+AH42-AQ41,IF(A42&lt;'Données projet'!$A$62,$AF$205^A42,IF(A42='Données projet'!$A$62,'Données projet'!$B$62,AI41+AH42-AQ41)))</f>
        <v>183.15666666666675</v>
      </c>
      <c r="AJ42" s="13">
        <f>AI42*VLOOKUP('Données projet'!$B$10,Paramètres!$A$1:$I$89,3,0)*VLOOKUP('Données projet'!$B$10,Paramètres!$A$1:$I$89,5,0)</f>
        <v>165.72015200000007</v>
      </c>
      <c r="AK42" s="13">
        <f t="shared" si="35"/>
        <v>42.130062193248868</v>
      </c>
      <c r="AL42" s="20">
        <f t="shared" si="4"/>
        <v>362.00578971990859</v>
      </c>
      <c r="AM42" s="59">
        <f t="shared" si="5"/>
        <v>609.01518681001573</v>
      </c>
      <c r="AN42" s="59">
        <f ca="1">AVERAGE(OFFSET($AM$3,0,0,'Données projet'!$E$10+1,1))-AVERAGE(OFFSET($H$3,0,0,'Données projet'!$E$10+1,1))</f>
        <v>567.42635821336114</v>
      </c>
      <c r="AO42" s="59">
        <f t="shared" si="36"/>
        <v>299.0473530693472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27.647072680057985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27.647072680057985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13.2</v>
      </c>
      <c r="BD42" s="12">
        <f>IF('Données projet'!$A$88&gt;35,BD41+BC42-BL41,IF(A42&lt;'Données projet'!$A$88,$BA$205^A42,IF(A42='Données projet'!$A$88,'Données projet'!$B$88,BD41+BC42-BL41)))</f>
        <v>249.79999999999995</v>
      </c>
      <c r="BE42" s="13">
        <f>BD42*VLOOKUP('Données projet'!$B$11,Paramètres!$A$1:$I$89,3,0)*VLOOKUP('Données projet'!$B$11,Paramètres!$A$1:$I$89,5,0)</f>
        <v>202.63775999999999</v>
      </c>
      <c r="BF42" s="13">
        <f t="shared" si="37"/>
        <v>50.323424734415482</v>
      </c>
      <c r="BG42" s="20">
        <f t="shared" si="7"/>
        <v>440.57406341244024</v>
      </c>
      <c r="BH42" s="59">
        <f t="shared" si="8"/>
        <v>687.58346050254738</v>
      </c>
      <c r="BI42" s="59">
        <f ca="1">AVERAGE(OFFSET($BH$3,0,0,'Données projet'!$E$11+1,1))-AVERAGE(OFFSET($H$3,0,0,'Données projet'!$E$11+1,1))</f>
        <v>436.50252985867149</v>
      </c>
      <c r="BJ42" s="59">
        <f t="shared" si="38"/>
        <v>419.00806288456329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18.441522988671352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18.441522988671352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12.86166666666667</v>
      </c>
      <c r="BY42" s="12">
        <f>IF('Données projet'!$A$114&gt;35,BY41+BX42-CG41,IF(A42&lt;'Données projet'!$A$114,$BV$205^A42,IF(A42='Données projet'!$A$114,'Données projet'!$B$114,BY41+BX42-CG41)))</f>
        <v>183.15666666666675</v>
      </c>
      <c r="BZ42" s="13">
        <f>BY42*VLOOKUP('Données projet'!$B$12,Paramètres!$A$1:$I$89,3,0)*VLOOKUP('Données projet'!$B$12,Paramètres!$A$1:$I$89,5,0)</f>
        <v>174.2918840000001</v>
      </c>
      <c r="CA42" s="13">
        <f t="shared" si="39"/>
        <v>44.049863537485052</v>
      </c>
      <c r="CB42" s="20">
        <f t="shared" si="10"/>
        <v>380.27854362778663</v>
      </c>
      <c r="CC42" s="59">
        <f t="shared" si="11"/>
        <v>627.28794071789378</v>
      </c>
      <c r="CD42" s="59">
        <f ca="1">AVERAGE(OFFSET($CC$3,0,0,'Données projet'!$E$12+1,1))-AVERAGE(OFFSET($H$3,0,0,'Données projet'!$E$12+1,1))</f>
        <v>592.58528888957346</v>
      </c>
      <c r="CE42" s="59">
        <f t="shared" si="40"/>
        <v>311.31528017256846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29.077093680750636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29.077093680750636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7.6</v>
      </c>
      <c r="CT42" s="12">
        <f>IF('Données projet'!$A$140&gt;35,CT41+CS42-DB41,IF(A42&lt;'Données projet'!$A$140,$CQ$205^A42,IF(A42='Données projet'!$A$140,'Données projet'!$B$140,CT41+CS42-DB41)))</f>
        <v>342.4000000000002</v>
      </c>
      <c r="CU42" s="17">
        <f>CT42*VLOOKUP('Données projet'!$B$13,Paramètres!$A$1:$I$89,3,0)*VLOOKUP('Données projet'!$B$13,Paramètres!$A$1:$I$89,5,0)</f>
        <v>309.80352000000016</v>
      </c>
      <c r="CV42" s="13">
        <f t="shared" si="41"/>
        <v>73.227795813703821</v>
      </c>
      <c r="CW42" s="20">
        <f t="shared" si="13"/>
        <v>667.11287504220115</v>
      </c>
      <c r="CX42" s="59">
        <f t="shared" si="14"/>
        <v>914.12227213230824</v>
      </c>
      <c r="CY42" s="59">
        <f ca="1">AVERAGE(OFFSET($CX$3,0,0,'Données projet'!$E$13+1,1))-AVERAGE(OFFSET($H$3,0,0,'Données projet'!$E$13+1,1))</f>
        <v>446.2695382688679</v>
      </c>
      <c r="CZ42" s="59">
        <f t="shared" si="42"/>
        <v>630.54710489646072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3.0493706372517941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3.0493706372517941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13.2</v>
      </c>
      <c r="DO42" s="12">
        <f>IF('Données projet'!$A$166&gt;35,DO41+DN42-DW41,IF(A42&lt;'Données projet'!$A$166,$DL$205^A42,IF(A42='Données projet'!$A$166,'Données projet'!$B$166,DO41+DN42-DW41)))</f>
        <v>249.79999999999995</v>
      </c>
      <c r="DP42" s="17">
        <f>DO42*VLOOKUP('Données projet'!$B$14,Paramètres!$A$1:$I$89,3,0)*VLOOKUP('Données projet'!$B$14,Paramètres!$A$1:$I$89,5,0)</f>
        <v>183.15335999999996</v>
      </c>
      <c r="DQ42" s="13">
        <f t="shared" si="43"/>
        <v>46.023039984246878</v>
      </c>
      <c r="DR42" s="20">
        <f t="shared" si="16"/>
        <v>399.14889663922986</v>
      </c>
      <c r="DS42" s="59">
        <f t="shared" si="17"/>
        <v>646.15829372933695</v>
      </c>
      <c r="DT42" s="59">
        <f ca="1">AVERAGE(OFFSET($DS$3,0,0,'Données projet'!$E$14+1,1))-AVERAGE(OFFSET($H$3,0,0,'Données projet'!$E$14+1,1))</f>
        <v>400.48995908576177</v>
      </c>
      <c r="DU42" s="59">
        <f t="shared" si="44"/>
        <v>384.86917865380076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13.523337431097533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13.523337431097533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6">
        <f t="shared" si="1"/>
        <v>183.33333333333334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12.86166666666667</v>
      </c>
      <c r="N43" s="13">
        <f>IF('Données projet'!$A$36&gt;35,N42+M43-V42,IF(A43&lt;'Données projet'!$A$36,$K$205^A43,IF(A43='Données projet'!$A$36,'Données projet'!$B$36,N42+M43-V42)))</f>
        <v>196.01833333333343</v>
      </c>
      <c r="O43" s="13">
        <f>N43*VLOOKUP('Données projet'!$B$9,Paramètres!$A$1:$I$89,3,0)*VLOOKUP('Données projet'!$B$9,Paramètres!$A$1:$I$89,5,0)</f>
        <v>198.76259000000013</v>
      </c>
      <c r="P43" s="13">
        <f t="shared" si="33"/>
        <v>49.47212431008991</v>
      </c>
      <c r="Q43" s="20">
        <f t="shared" si="53"/>
        <v>432.34212742340679</v>
      </c>
      <c r="R43" s="59">
        <f t="shared" si="0"/>
        <v>680.15514124252763</v>
      </c>
      <c r="S43" s="59">
        <f ca="1">AVERAGE(OFFSET($R$3,0,0,'Données projet'!$E$9+1,1))-AVERAGE(OFFSET($H$3,0,0,'Données projet'!$E$9+1,1))</f>
        <v>626.09203985399904</v>
      </c>
      <c r="T43" s="59">
        <f t="shared" si="34"/>
        <v>327.65191293226667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30.376215157074721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30.376215157074721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12.86166666666667</v>
      </c>
      <c r="AI43" s="13">
        <f>IF('Données projet'!$A$62&gt;35,AI42+AH43-AQ42,IF(A43&lt;'Données projet'!$A$62,$AF$205^A43,IF(A43='Données projet'!$A$62,'Données projet'!$B$62,AI42+AH43-AQ42)))</f>
        <v>196.01833333333343</v>
      </c>
      <c r="AJ43" s="13">
        <f>AI43*VLOOKUP('Données projet'!$B$10,Paramètres!$A$1:$I$89,3,0)*VLOOKUP('Données projet'!$B$10,Paramètres!$A$1:$I$89,5,0)</f>
        <v>177.35738800000007</v>
      </c>
      <c r="AK43" s="13">
        <f t="shared" si="35"/>
        <v>44.733748562033469</v>
      </c>
      <c r="AL43" s="20">
        <f t="shared" si="4"/>
        <v>386.8087295122084</v>
      </c>
      <c r="AM43" s="59">
        <f t="shared" si="5"/>
        <v>634.62174333132918</v>
      </c>
      <c r="AN43" s="59">
        <f ca="1">AVERAGE(OFFSET($AM$3,0,0,'Données projet'!$E$10+1,1))-AVERAGE(OFFSET($H$3,0,0,'Données projet'!$E$10+1,1))</f>
        <v>567.42635821336114</v>
      </c>
      <c r="AO43" s="59">
        <f t="shared" si="36"/>
        <v>299.0473530693472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27.104930447851295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27.104930447851295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263</v>
      </c>
      <c r="BB43" s="12">
        <f>VLOOKUP(A43,'Données projet'!$A$87:$I$107,9,0)</f>
        <v>13.2</v>
      </c>
      <c r="BC43" s="12">
        <f t="array" ref="BC43">INDEX(BB:BB,MIN(IF(ISNUMBER(BB43:BB239),ROW(BB43:BB239),"")))</f>
        <v>13.2</v>
      </c>
      <c r="BD43" s="12">
        <f>IF('Données projet'!$A$88&gt;35,BD42+BC43-BL42,IF(A43&lt;'Données projet'!$A$88,$BA$205^A43,IF(A43='Données projet'!$A$88,'Données projet'!$B$88,BD42+BC43-BL42)))</f>
        <v>262.99999999999994</v>
      </c>
      <c r="BE43" s="13">
        <f>BD43*VLOOKUP('Données projet'!$B$11,Paramètres!$A$1:$I$89,3,0)*VLOOKUP('Données projet'!$B$11,Paramètres!$A$1:$I$89,5,0)</f>
        <v>213.34559999999996</v>
      </c>
      <c r="BF43" s="13">
        <f t="shared" si="37"/>
        <v>52.666009577179437</v>
      </c>
      <c r="BG43" s="20">
        <f t="shared" si="7"/>
        <v>463.30355334692075</v>
      </c>
      <c r="BH43" s="59">
        <f t="shared" si="8"/>
        <v>711.11656716604159</v>
      </c>
      <c r="BI43" s="59">
        <f ca="1">AVERAGE(OFFSET($BH$3,0,0,'Données projet'!$E$11+1,1))-AVERAGE(OFFSET($H$3,0,0,'Données projet'!$E$11+1,1))</f>
        <v>436.50252985867149</v>
      </c>
      <c r="BJ43" s="59">
        <f t="shared" si="38"/>
        <v>419.00806288456329</v>
      </c>
      <c r="BK43" s="15">
        <f>IF(ISNA(VLOOKUP(A43,'Données projet'!$A$87:$I$107,3,0)),0,VLOOKUP(A43,'Données projet'!$A$87:$I$107,3,0))</f>
        <v>7</v>
      </c>
      <c r="BL43" s="15">
        <f>IF(ISNA(VLOOKUP(A43,'Données projet'!$A$87:$I$107,4,0)),0,VLOOKUP(A43,'Données projet'!$A$87:$I$107,4,0))</f>
        <v>40</v>
      </c>
      <c r="BM43" s="16">
        <f>IF(ISNA(VLOOKUP(A43,'Données projet'!$A$87:$I$107,5,0)),0%,VLOOKUP(A43,'Données projet'!$A$87:$I$107,5,0)*VLOOKUP('Données projet'!$B$11,Paramètres!$A$1:$I$89,7,0))</f>
        <v>0.53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37.091156494876998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37.091156494876998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12.86166666666667</v>
      </c>
      <c r="BY43" s="12">
        <f>IF('Données projet'!$A$114&gt;35,BY42+BX43-CG42,IF(A43&lt;'Données projet'!$A$114,$BV$205^A43,IF(A43='Données projet'!$A$114,'Données projet'!$B$114,BY42+BX43-CG42)))</f>
        <v>196.01833333333343</v>
      </c>
      <c r="BZ43" s="13">
        <f>BY43*VLOOKUP('Données projet'!$B$12,Paramètres!$A$1:$I$89,3,0)*VLOOKUP('Données projet'!$B$12,Paramètres!$A$1:$I$89,5,0)</f>
        <v>186.53104600000009</v>
      </c>
      <c r="CA43" s="13">
        <f t="shared" si="39"/>
        <v>46.772195840563178</v>
      </c>
      <c r="CB43" s="20">
        <f t="shared" si="10"/>
        <v>406.336479538981</v>
      </c>
      <c r="CC43" s="59">
        <f t="shared" si="11"/>
        <v>654.14949335810184</v>
      </c>
      <c r="CD43" s="59">
        <f ca="1">AVERAGE(OFFSET($CC$3,0,0,'Données projet'!$E$12+1,1))-AVERAGE(OFFSET($H$3,0,0,'Données projet'!$E$12+1,1))</f>
        <v>592.58528888957346</v>
      </c>
      <c r="CE43" s="59">
        <f t="shared" si="40"/>
        <v>311.31528017256846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28.506909608947048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28.506909608947048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350</v>
      </c>
      <c r="CR43" s="12">
        <f>VLOOKUP(A43,'Données projet'!$A$139:$I$159,9,0)</f>
        <v>7.6</v>
      </c>
      <c r="CS43" s="12">
        <f t="array" ref="CS43">INDEX(CR:CR,MIN(IF(ISNUMBER(CR43:CR239),ROW(CR43:CR239),"")))</f>
        <v>7.6</v>
      </c>
      <c r="CT43" s="12">
        <f>IF('Données projet'!$A$140&gt;35,CT42+CS43-DB42,IF(A43&lt;'Données projet'!$A$140,$CQ$205^A43,IF(A43='Données projet'!$A$140,'Données projet'!$B$140,CT42+CS43-DB42)))</f>
        <v>350.00000000000023</v>
      </c>
      <c r="CU43" s="17">
        <f>CT43*VLOOKUP('Données projet'!$B$13,Paramètres!$A$1:$I$89,3,0)*VLOOKUP('Données projet'!$B$13,Paramètres!$A$1:$I$89,5,0)</f>
        <v>316.68000000000018</v>
      </c>
      <c r="CV43" s="13">
        <f t="shared" si="41"/>
        <v>74.662144360177763</v>
      </c>
      <c r="CW43" s="20">
        <f t="shared" si="13"/>
        <v>681.58756809397653</v>
      </c>
      <c r="CX43" s="59">
        <f t="shared" si="14"/>
        <v>929.40058191309731</v>
      </c>
      <c r="CY43" s="59">
        <f ca="1">AVERAGE(OFFSET($CX$3,0,0,'Données projet'!$E$13+1,1))-AVERAGE(OFFSET($H$3,0,0,'Données projet'!$E$13+1,1))</f>
        <v>446.2695382688679</v>
      </c>
      <c r="CZ43" s="59">
        <f t="shared" si="42"/>
        <v>630.54710489646072</v>
      </c>
      <c r="DA43" s="15">
        <f>IF(ISNA(VLOOKUP(A43,'Données projet'!$A$139:$I$159,3,0)),0,VLOOKUP(A43,'Données projet'!$A$139:$I$159,3,0))</f>
        <v>8</v>
      </c>
      <c r="DB43" s="15">
        <f>IF(ISNA(VLOOKUP(A43,'Données projet'!$A$139:$I$159,4,0)),0,VLOOKUP(A43,'Données projet'!$A$139:$I$159,4,0))</f>
        <v>9</v>
      </c>
      <c r="DC43" s="16">
        <f>IF(ISNA(VLOOKUP(A43,'Données projet'!$A$139:$I$159,5,0)),0%,VLOOKUP(A43,'Données projet'!$A$139:$I$159,5,0)*VLOOKUP('Données projet'!$B$13,Paramètres!$A$1:$I$89,7,0))</f>
        <v>0.3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5.6901942573715374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5.6901942573715374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263</v>
      </c>
      <c r="DM43" s="12">
        <f>VLOOKUP(A43,'Données projet'!$A$165:$I$185,9,0)</f>
        <v>13.2</v>
      </c>
      <c r="DN43" s="12">
        <f t="array" ref="DN43">INDEX(DM:DM,MIN(IF(ISNUMBER(DM43:DM239),ROW(DM43:DM239),"")))</f>
        <v>13.2</v>
      </c>
      <c r="DO43" s="12">
        <f>IF('Données projet'!$A$166&gt;35,DO42+DN43-DW42,IF(A43&lt;'Données projet'!$A$166,$DL$205^A43,IF(A43='Données projet'!$A$166,'Données projet'!$B$166,DO42+DN43-DW42)))</f>
        <v>262.99999999999994</v>
      </c>
      <c r="DP43" s="17">
        <f>DO43*VLOOKUP('Données projet'!$B$14,Paramètres!$A$1:$I$89,3,0)*VLOOKUP('Données projet'!$B$14,Paramètres!$A$1:$I$89,5,0)</f>
        <v>192.83159999999995</v>
      </c>
      <c r="DQ43" s="13">
        <f t="shared" si="43"/>
        <v>48.165439402688818</v>
      </c>
      <c r="DR43" s="20">
        <f t="shared" si="16"/>
        <v>419.73651029301618</v>
      </c>
      <c r="DS43" s="59">
        <f t="shared" si="17"/>
        <v>667.54952411213696</v>
      </c>
      <c r="DT43" s="59">
        <f ca="1">AVERAGE(OFFSET($DS$3,0,0,'Données projet'!$E$14+1,1))-AVERAGE(OFFSET($H$3,0,0,'Données projet'!$E$14+1,1))</f>
        <v>400.48995908576177</v>
      </c>
      <c r="DU43" s="59">
        <f t="shared" si="44"/>
        <v>384.86917865380076</v>
      </c>
      <c r="DV43" s="15">
        <f>IF(ISNA(VLOOKUP(A43,'Données projet'!$A$165:$I$185,3,0)),0,VLOOKUP(A43,'Données projet'!$A$165:$I$185,3,0))</f>
        <v>7</v>
      </c>
      <c r="DW43" s="15">
        <f>IF(ISNA(VLOOKUP(A43,'Données projet'!$A$165:$I$185,4,0)),0,VLOOKUP(A43,'Données projet'!$A$165:$I$185,4,0))</f>
        <v>40</v>
      </c>
      <c r="DX43" s="16">
        <f>IF(ISNA(VLOOKUP(A43,'Données projet'!$A$165:$I$185,5,0)),0%,VLOOKUP(A43,'Données projet'!$A$165:$I$185,5,0)*VLOOKUP('Données projet'!$B$14,Paramètres!$A$1:$I$89,7,0))</f>
        <v>0.43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27.199284207600293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27.199284207600293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6">
        <f t="shared" si="1"/>
        <v>183.33333333333334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>
        <f>VLOOKUP(A44,'Données projet'!$A$35:$I$55,2,0)</f>
        <v>208.88</v>
      </c>
      <c r="L44" s="12">
        <f>VLOOKUP(A44,'Données projet'!$A$35:$I$55,9,0)</f>
        <v>12.86166666666667</v>
      </c>
      <c r="M44" s="12">
        <f t="array" ref="M44">INDEX(L:L,MIN(IF(ISNUMBER(L44:L240),ROW(L44:L240),"")))</f>
        <v>12.86166666666667</v>
      </c>
      <c r="N44" s="13">
        <f>IF('Données projet'!$A$36&gt;35,N43+M44-V43,IF(A44&lt;'Données projet'!$A$36,$K$205^A44,IF(A44='Données projet'!$A$36,'Données projet'!$B$36,N43+M44-V43)))</f>
        <v>208.88000000000011</v>
      </c>
      <c r="O44" s="13">
        <f>N44*VLOOKUP('Données projet'!$B$9,Paramètres!$A$1:$I$89,3,0)*VLOOKUP('Données projet'!$B$9,Paramètres!$A$1:$I$89,5,0)</f>
        <v>211.80432000000013</v>
      </c>
      <c r="P44" s="13">
        <f t="shared" si="33"/>
        <v>52.329678475785734</v>
      </c>
      <c r="Q44" s="20">
        <f t="shared" si="53"/>
        <v>460.03338067866031</v>
      </c>
      <c r="R44" s="59">
        <f t="shared" si="0"/>
        <v>708.63607027316425</v>
      </c>
      <c r="S44" s="59">
        <f ca="1">AVERAGE(OFFSET($R$3,0,0,'Données projet'!$E$9+1,1))-AVERAGE(OFFSET($H$3,0,0,'Données projet'!$E$9+1,1))</f>
        <v>626.09203985399904</v>
      </c>
      <c r="T44" s="59">
        <f t="shared" si="34"/>
        <v>327.65191293226667</v>
      </c>
      <c r="U44" s="15">
        <f>IF(ISNA(VLOOKUP(A44,'Données projet'!$A$35:$I$55,3,0)),0,VLOOKUP(A44,'Données projet'!$A$35:$I$55,3,0))</f>
        <v>2</v>
      </c>
      <c r="V44" s="15">
        <f>IF(ISNA(VLOOKUP(A44,'Données projet'!$A$35:$I$55,4,0)),0,VLOOKUP(A44,'Données projet'!$A$35:$I$55,4,0))</f>
        <v>47.41</v>
      </c>
      <c r="W44" s="16">
        <f>IF(ISNA(VLOOKUP(A44,'Données projet'!$A$35:$I$55,5,0)),0%,VLOOKUP(A44,'Données projet'!$A$35:$I$55,5,0)*VLOOKUP('Données projet'!$B$9,Paramètres!$A$1:$I$89,7,0))</f>
        <v>0.43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52.632517214954675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52.632517214954675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>
        <f>VLOOKUP(A44,'Données projet'!$A$61:$I$81,2,0)</f>
        <v>208.88</v>
      </c>
      <c r="AG44" s="12">
        <f>VLOOKUP(A44,'Données projet'!$A$61:$I$81,9,0)</f>
        <v>12.86166666666667</v>
      </c>
      <c r="AH44" s="12">
        <f t="array" ref="AH44">INDEX(AG:AG,MIN(IF(ISNUMBER(AG44:AG240),ROW(AG44:AG240),"")))</f>
        <v>12.86166666666667</v>
      </c>
      <c r="AI44" s="13">
        <f>IF('Données projet'!$A$62&gt;35,AI43+AH44-AQ43,IF(A44&lt;'Données projet'!$A$62,$AF$205^A44,IF(A44='Données projet'!$A$62,'Données projet'!$B$62,AI43+AH44-AQ43)))</f>
        <v>208.88000000000011</v>
      </c>
      <c r="AJ44" s="13">
        <f>AI44*VLOOKUP('Données projet'!$B$10,Paramètres!$A$1:$I$89,3,0)*VLOOKUP('Données projet'!$B$10,Paramètres!$A$1:$I$89,5,0)</f>
        <v>188.9946240000001</v>
      </c>
      <c r="AK44" s="13">
        <f t="shared" si="35"/>
        <v>47.317609904825126</v>
      </c>
      <c r="AL44" s="20">
        <f t="shared" si="4"/>
        <v>411.57714071757056</v>
      </c>
      <c r="AM44" s="59">
        <f t="shared" si="5"/>
        <v>660.1798303120745</v>
      </c>
      <c r="AN44" s="59">
        <f ca="1">AVERAGE(OFFSET($AM$3,0,0,'Données projet'!$E$10+1,1))-AVERAGE(OFFSET($H$3,0,0,'Données projet'!$E$10+1,1))</f>
        <v>567.42635821336114</v>
      </c>
      <c r="AO44" s="59">
        <f t="shared" si="36"/>
        <v>299.0473530693472</v>
      </c>
      <c r="AP44" s="15">
        <f>IF(ISNA(VLOOKUP(A44,'Données projet'!$A$61:$I$81,3,0)),0,VLOOKUP(A44,'Données projet'!$A$61:$I$81,3,0))</f>
        <v>2</v>
      </c>
      <c r="AQ44" s="15">
        <f>IF(ISNA(VLOOKUP(A44,'Données projet'!$A$61:$I$81,4,0)),0,VLOOKUP(A44,'Données projet'!$A$61:$I$81,4,0))</f>
        <v>47.41</v>
      </c>
      <c r="AR44" s="16">
        <f>IF(ISNA(VLOOKUP(A44,'Données projet'!$A$61:$I$81,5,0)),0%,VLOOKUP(A44,'Données projet'!$A$61:$I$81,5,0)*VLOOKUP('Données projet'!$B$10,Paramètres!$A$1:$I$89,7,0))</f>
        <v>0.43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46.964399976421092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46.964399976421092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11.4</v>
      </c>
      <c r="BD44" s="12">
        <f>IF('Données projet'!$A$88&gt;35,BD43+BC44-BL43,IF(A44&lt;'Données projet'!$A$88,$BA$205^A44,IF(A44='Données projet'!$A$88,'Données projet'!$B$88,BD43+BC44-BL43)))</f>
        <v>234.39999999999992</v>
      </c>
      <c r="BE44" s="13">
        <f>BD44*VLOOKUP('Données projet'!$B$11,Paramètres!$A$1:$I$89,3,0)*VLOOKUP('Données projet'!$B$11,Paramètres!$A$1:$I$89,5,0)</f>
        <v>190.14527999999996</v>
      </c>
      <c r="BF44" s="13">
        <f t="shared" si="37"/>
        <v>47.572070767557179</v>
      </c>
      <c r="BG44" s="20">
        <f t="shared" si="7"/>
        <v>414.02438592016205</v>
      </c>
      <c r="BH44" s="59">
        <f t="shared" si="8"/>
        <v>662.62707551466599</v>
      </c>
      <c r="BI44" s="59">
        <f ca="1">AVERAGE(OFFSET($BH$3,0,0,'Données projet'!$E$11+1,1))-AVERAGE(OFFSET($H$3,0,0,'Données projet'!$E$11+1,1))</f>
        <v>436.50252985867149</v>
      </c>
      <c r="BJ44" s="59">
        <f t="shared" si="38"/>
        <v>419.00806288456329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36.363821539384048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36.363821539384048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>
        <f>VLOOKUP(A44,'Données projet'!$A$113:$I$133,2,0)</f>
        <v>208.88</v>
      </c>
      <c r="BW44" s="12">
        <f>VLOOKUP(A44,'Données projet'!$A$113:$I$133,9,0)</f>
        <v>12.86166666666667</v>
      </c>
      <c r="BX44" s="12">
        <f t="array" ref="BX44">INDEX(BW:BW,MIN(IF(ISNUMBER(BW44:BW240),ROW(BW44:BW240),"")))</f>
        <v>12.86166666666667</v>
      </c>
      <c r="BY44" s="12">
        <f>IF('Données projet'!$A$114&gt;35,BY43+BX44-CG43,IF(A44&lt;'Données projet'!$A$114,$BV$205^A44,IF(A44='Données projet'!$A$114,'Données projet'!$B$114,BY43+BX44-CG43)))</f>
        <v>208.88000000000011</v>
      </c>
      <c r="BZ44" s="13">
        <f>BY44*VLOOKUP('Données projet'!$B$12,Paramètres!$A$1:$I$89,3,0)*VLOOKUP('Données projet'!$B$12,Paramètres!$A$1:$I$89,5,0)</f>
        <v>198.77020800000011</v>
      </c>
      <c r="CA44" s="13">
        <f t="shared" si="39"/>
        <v>49.473799722078354</v>
      </c>
      <c r="CB44" s="20">
        <f t="shared" si="10"/>
        <v>432.35831344928664</v>
      </c>
      <c r="CC44" s="59">
        <f t="shared" si="11"/>
        <v>680.96100304379058</v>
      </c>
      <c r="CD44" s="59">
        <f ca="1">AVERAGE(OFFSET($CC$3,0,0,'Données projet'!$E$12+1,1))-AVERAGE(OFFSET($H$3,0,0,'Données projet'!$E$12+1,1))</f>
        <v>592.58528888957346</v>
      </c>
      <c r="CE44" s="59">
        <f t="shared" si="40"/>
        <v>311.31528017256846</v>
      </c>
      <c r="CF44" s="15">
        <f>IF(ISNA(VLOOKUP(A44,'Données projet'!$A$113:$I$133,3,0)),0,VLOOKUP(A44,'Données projet'!$A$113:$I$133,3,0))</f>
        <v>2</v>
      </c>
      <c r="CG44" s="15">
        <f>IF(ISNA(VLOOKUP(A44,'Données projet'!$A$113:$I$133,4,0)),0,VLOOKUP(A44,'Données projet'!$A$113:$I$133,4,0))</f>
        <v>47.41</v>
      </c>
      <c r="CH44" s="16">
        <f>IF(ISNA(VLOOKUP(A44,'Données projet'!$A$113:$I$133,5,0)),0%,VLOOKUP(A44,'Données projet'!$A$113:$I$133,5,0)*VLOOKUP('Données projet'!$B$12,Paramètres!$A$1:$I$89,7,0))</f>
        <v>0.43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49.393593078649772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49.393593078649772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7.4</v>
      </c>
      <c r="CT44" s="12">
        <f>IF('Données projet'!$A$140&gt;35,CT43+CS44-DB43,IF(A44&lt;'Données projet'!$A$140,$CQ$205^A44,IF(A44='Données projet'!$A$140,'Données projet'!$B$140,CT43+CS44-DB43)))</f>
        <v>348.4000000000002</v>
      </c>
      <c r="CU44" s="17">
        <f>CT44*VLOOKUP('Données projet'!$B$13,Paramètres!$A$1:$I$89,3,0)*VLOOKUP('Données projet'!$B$13,Paramètres!$A$1:$I$89,5,0)</f>
        <v>315.23232000000019</v>
      </c>
      <c r="CV44" s="13">
        <f t="shared" si="41"/>
        <v>74.360480118488482</v>
      </c>
      <c r="CW44" s="20">
        <f t="shared" si="13"/>
        <v>678.54079353970099</v>
      </c>
      <c r="CX44" s="59">
        <f t="shared" si="14"/>
        <v>927.14348313420498</v>
      </c>
      <c r="CY44" s="59">
        <f ca="1">AVERAGE(OFFSET($CX$3,0,0,'Données projet'!$E$13+1,1))-AVERAGE(OFFSET($H$3,0,0,'Données projet'!$E$13+1,1))</f>
        <v>446.2695382688679</v>
      </c>
      <c r="CZ44" s="59">
        <f t="shared" si="42"/>
        <v>630.54710489646072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5.5786130186602776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5.5786130186602776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11.4</v>
      </c>
      <c r="DO44" s="12">
        <f>IF('Données projet'!$A$166&gt;35,DO43+DN44-DW43,IF(A44&lt;'Données projet'!$A$166,$DL$205^A44,IF(A44='Données projet'!$A$166,'Données projet'!$B$166,DO43+DN44-DW43)))</f>
        <v>234.39999999999992</v>
      </c>
      <c r="DP44" s="17">
        <f>DO44*VLOOKUP('Données projet'!$B$14,Paramètres!$A$1:$I$89,3,0)*VLOOKUP('Données projet'!$B$14,Paramètres!$A$1:$I$89,5,0)</f>
        <v>171.86207999999993</v>
      </c>
      <c r="DQ44" s="13">
        <f t="shared" si="43"/>
        <v>43.506802778694762</v>
      </c>
      <c r="DR44" s="20">
        <f t="shared" si="16"/>
        <v>375.10080417289322</v>
      </c>
      <c r="DS44" s="59">
        <f t="shared" si="17"/>
        <v>623.70349376739716</v>
      </c>
      <c r="DT44" s="59">
        <f ca="1">AVERAGE(OFFSET($DS$3,0,0,'Données projet'!$E$14+1,1))-AVERAGE(OFFSET($H$3,0,0,'Données projet'!$E$14+1,1))</f>
        <v>400.48995908576177</v>
      </c>
      <c r="DU44" s="59">
        <f t="shared" si="44"/>
        <v>384.86917865380076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26.665922834214498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26.665922834214498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6">
        <f t="shared" si="1"/>
        <v>183.33333333333334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13.059999999999999</v>
      </c>
      <c r="N45" s="13">
        <f>IF('Données projet'!$A$36&gt;35,N44+M45-V44,IF(A45&lt;'Données projet'!$A$36,$K$205^A45,IF(A45='Données projet'!$A$36,'Données projet'!$B$36,N44+M45-V44)))</f>
        <v>174.53000000000011</v>
      </c>
      <c r="O45" s="13">
        <f>N45*VLOOKUP('Données projet'!$B$9,Paramètres!$A$1:$I$89,3,0)*VLOOKUP('Données projet'!$B$9,Paramètres!$A$1:$I$89,5,0)</f>
        <v>176.97342000000012</v>
      </c>
      <c r="P45" s="13">
        <f t="shared" si="33"/>
        <v>44.648164773275532</v>
      </c>
      <c r="Q45" s="20">
        <f t="shared" si="53"/>
        <v>385.99092681345513</v>
      </c>
      <c r="R45" s="59">
        <f t="shared" si="0"/>
        <v>635.36959307408983</v>
      </c>
      <c r="S45" s="59">
        <f ca="1">AVERAGE(OFFSET($R$3,0,0,'Données projet'!$E$9+1,1))-AVERAGE(OFFSET($H$3,0,0,'Données projet'!$E$9+1,1))</f>
        <v>626.09203985399904</v>
      </c>
      <c r="T45" s="59">
        <f t="shared" si="34"/>
        <v>327.65191293226667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51.600425655035039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51.600425655035039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13.059999999999999</v>
      </c>
      <c r="AI45" s="13">
        <f>IF('Données projet'!$A$62&gt;35,AI44+AH45-AQ44,IF(A45&lt;'Données projet'!$A$62,$AF$205^A45,IF(A45='Données projet'!$A$62,'Données projet'!$B$62,AI44+AH45-AQ44)))</f>
        <v>174.53000000000011</v>
      </c>
      <c r="AJ45" s="13">
        <f>AI45*VLOOKUP('Données projet'!$B$10,Paramètres!$A$1:$I$89,3,0)*VLOOKUP('Données projet'!$B$10,Paramètres!$A$1:$I$89,5,0)</f>
        <v>157.9147440000001</v>
      </c>
      <c r="AK45" s="13">
        <f t="shared" si="35"/>
        <v>40.371821598059007</v>
      </c>
      <c r="AL45" s="20">
        <f t="shared" si="4"/>
        <v>345.34910174995292</v>
      </c>
      <c r="AM45" s="59">
        <f t="shared" si="5"/>
        <v>594.72776801058762</v>
      </c>
      <c r="AN45" s="59">
        <f ca="1">AVERAGE(OFFSET($AM$3,0,0,'Données projet'!$E$10+1,1))-AVERAGE(OFFSET($H$3,0,0,'Données projet'!$E$10+1,1))</f>
        <v>567.42635821336114</v>
      </c>
      <c r="AO45" s="59">
        <f t="shared" si="36"/>
        <v>299.0473530693472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46.043456738338953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46.043456738338953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11.4</v>
      </c>
      <c r="BD45" s="12">
        <f>IF('Données projet'!$A$88&gt;35,BD44+BC45-BL44,IF(A45&lt;'Données projet'!$A$88,$BA$205^A45,IF(A45='Données projet'!$A$88,'Données projet'!$B$88,BD44+BC45-BL44)))</f>
        <v>245.79999999999993</v>
      </c>
      <c r="BE45" s="13">
        <f>BD45*VLOOKUP('Données projet'!$B$11,Paramètres!$A$1:$I$89,3,0)*VLOOKUP('Données projet'!$B$11,Paramètres!$A$1:$I$89,5,0)</f>
        <v>199.39295999999993</v>
      </c>
      <c r="BF45" s="13">
        <f t="shared" si="37"/>
        <v>49.610735113473389</v>
      </c>
      <c r="BG45" s="20">
        <f t="shared" si="7"/>
        <v>433.68143565596597</v>
      </c>
      <c r="BH45" s="59">
        <f t="shared" si="8"/>
        <v>683.06010191660073</v>
      </c>
      <c r="BI45" s="59">
        <f ca="1">AVERAGE(OFFSET($BH$3,0,0,'Données projet'!$E$11+1,1))-AVERAGE(OFFSET($H$3,0,0,'Données projet'!$E$11+1,1))</f>
        <v>436.50252985867149</v>
      </c>
      <c r="BJ45" s="59">
        <f t="shared" si="38"/>
        <v>419.00806288456329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35.650749178737797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35.650749178737797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13.059999999999999</v>
      </c>
      <c r="BY45" s="12">
        <f>IF('Données projet'!$A$114&gt;35,BY44+BX45-CG44,IF(A45&lt;'Données projet'!$A$114,$BV$205^A45,IF(A45='Données projet'!$A$114,'Données projet'!$B$114,BY44+BX45-CG44)))</f>
        <v>174.53000000000011</v>
      </c>
      <c r="BZ45" s="13">
        <f>BY45*VLOOKUP('Données projet'!$B$12,Paramètres!$A$1:$I$89,3,0)*VLOOKUP('Données projet'!$B$12,Paramètres!$A$1:$I$89,5,0)</f>
        <v>166.08274800000009</v>
      </c>
      <c r="CA45" s="13">
        <f t="shared" si="39"/>
        <v>42.211502655677691</v>
      </c>
      <c r="CB45" s="20">
        <f t="shared" si="10"/>
        <v>362.77915322530544</v>
      </c>
      <c r="CC45" s="59">
        <f t="shared" si="11"/>
        <v>612.15781948594019</v>
      </c>
      <c r="CD45" s="59">
        <f ca="1">AVERAGE(OFFSET($CC$3,0,0,'Données projet'!$E$12+1,1))-AVERAGE(OFFSET($H$3,0,0,'Données projet'!$E$12+1,1))</f>
        <v>592.58528888957346</v>
      </c>
      <c r="CE45" s="59">
        <f t="shared" si="40"/>
        <v>311.31528017256846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48.425014845494424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48.425014845494424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7.4</v>
      </c>
      <c r="CT45" s="12">
        <f>IF('Données projet'!$A$140&gt;35,CT44+CS45-DB44,IF(A45&lt;'Données projet'!$A$140,$CQ$205^A45,IF(A45='Données projet'!$A$140,'Données projet'!$B$140,CT44+CS45-DB44)))</f>
        <v>355.80000000000018</v>
      </c>
      <c r="CU45" s="17">
        <f>CT45*VLOOKUP('Données projet'!$B$13,Paramètres!$A$1:$I$89,3,0)*VLOOKUP('Données projet'!$B$13,Paramètres!$A$1:$I$89,5,0)</f>
        <v>321.92784000000017</v>
      </c>
      <c r="CV45" s="13">
        <f t="shared" si="41"/>
        <v>75.754337936715828</v>
      </c>
      <c r="CW45" s="20">
        <f t="shared" si="13"/>
        <v>692.62979323978027</v>
      </c>
      <c r="CX45" s="59">
        <f t="shared" si="14"/>
        <v>942.00845950041503</v>
      </c>
      <c r="CY45" s="59">
        <f ca="1">AVERAGE(OFFSET($CX$3,0,0,'Données projet'!$E$13+1,1))-AVERAGE(OFFSET($H$3,0,0,'Données projet'!$E$13+1,1))</f>
        <v>446.2695382688679</v>
      </c>
      <c r="CZ45" s="59">
        <f t="shared" si="42"/>
        <v>630.54710489646072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5.4692198199823103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5.4692198199823103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11.4</v>
      </c>
      <c r="DO45" s="12">
        <f>IF('Données projet'!$A$166&gt;35,DO44+DN45-DW44,IF(A45&lt;'Données projet'!$A$166,$DL$205^A45,IF(A45='Données projet'!$A$166,'Données projet'!$B$166,DO44+DN45-DW44)))</f>
        <v>245.79999999999993</v>
      </c>
      <c r="DP45" s="17">
        <f>DO45*VLOOKUP('Données projet'!$B$14,Paramètres!$A$1:$I$89,3,0)*VLOOKUP('Données projet'!$B$14,Paramètres!$A$1:$I$89,5,0)</f>
        <v>180.22055999999992</v>
      </c>
      <c r="DQ45" s="13">
        <f t="shared" si="43"/>
        <v>45.371253205145926</v>
      </c>
      <c r="DR45" s="20">
        <f t="shared" si="16"/>
        <v>392.90574133229569</v>
      </c>
      <c r="DS45" s="59">
        <f t="shared" si="17"/>
        <v>642.28440759293039</v>
      </c>
      <c r="DT45" s="59">
        <f ca="1">AVERAGE(OFFSET($DS$3,0,0,'Données projet'!$E$14+1,1))-AVERAGE(OFFSET($H$3,0,0,'Données projet'!$E$14+1,1))</f>
        <v>400.48995908576177</v>
      </c>
      <c r="DU45" s="59">
        <f t="shared" si="44"/>
        <v>384.86917865380076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26.143020352042484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26.143020352042484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6">
        <f t="shared" si="1"/>
        <v>183.33333333333334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13.059999999999999</v>
      </c>
      <c r="N46" s="13">
        <f>IF('Données projet'!$A$36&gt;35,N45+M46-V45,IF(A46&lt;'Données projet'!$A$36,$K$205^A46,IF(A46='Données projet'!$A$36,'Données projet'!$B$36,N45+M46-V45)))</f>
        <v>187.59000000000012</v>
      </c>
      <c r="O46" s="13">
        <f>N46*VLOOKUP('Données projet'!$B$9,Paramètres!$A$1:$I$89,3,0)*VLOOKUP('Données projet'!$B$9,Paramètres!$A$1:$I$89,5,0)</f>
        <v>190.21626000000012</v>
      </c>
      <c r="P46" s="13">
        <f t="shared" si="33"/>
        <v>47.587761700810958</v>
      </c>
      <c r="Q46" s="20">
        <f t="shared" si="53"/>
        <v>414.17533779557925</v>
      </c>
      <c r="R46" s="59">
        <f t="shared" si="0"/>
        <v>664.3165192620113</v>
      </c>
      <c r="S46" s="59">
        <f ca="1">AVERAGE(OFFSET($R$3,0,0,'Données projet'!$E$9+1,1))-AVERAGE(OFFSET($H$3,0,0,'Données projet'!$E$9+1,1))</f>
        <v>626.09203985399904</v>
      </c>
      <c r="T46" s="59">
        <f t="shared" si="34"/>
        <v>327.65191293226667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50.588572781091734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50.588572781091734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13.059999999999999</v>
      </c>
      <c r="AI46" s="13">
        <f>IF('Données projet'!$A$62&gt;35,AI45+AH46-AQ45,IF(A46&lt;'Données projet'!$A$62,$AF$205^A46,IF(A46='Données projet'!$A$62,'Données projet'!$B$62,AI45+AH46-AQ45)))</f>
        <v>187.59000000000012</v>
      </c>
      <c r="AJ46" s="13">
        <f>AI46*VLOOKUP('Données projet'!$B$10,Paramètres!$A$1:$I$89,3,0)*VLOOKUP('Données projet'!$B$10,Paramètres!$A$1:$I$89,5,0)</f>
        <v>169.7314320000001</v>
      </c>
      <c r="AK46" s="13">
        <f t="shared" si="35"/>
        <v>43.029867753624529</v>
      </c>
      <c r="AL46" s="20">
        <f t="shared" si="4"/>
        <v>370.55926373756284</v>
      </c>
      <c r="AM46" s="59">
        <f t="shared" si="5"/>
        <v>620.70044520399483</v>
      </c>
      <c r="AN46" s="59">
        <f ca="1">AVERAGE(OFFSET($AM$3,0,0,'Données projet'!$E$10+1,1))-AVERAGE(OFFSET($H$3,0,0,'Données projet'!$E$10+1,1))</f>
        <v>567.42635821336114</v>
      </c>
      <c r="AO46" s="59">
        <f t="shared" si="36"/>
        <v>299.0473530693472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45.140572635435696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45.140572635435696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11.4</v>
      </c>
      <c r="BD46" s="12">
        <f>IF('Données projet'!$A$88&gt;35,BD45+BC46-BL45,IF(A46&lt;'Données projet'!$A$88,$BA$205^A46,IF(A46='Données projet'!$A$88,'Données projet'!$B$88,BD45+BC46-BL45)))</f>
        <v>257.19999999999993</v>
      </c>
      <c r="BE46" s="13">
        <f>BD46*VLOOKUP('Données projet'!$B$11,Paramètres!$A$1:$I$89,3,0)*VLOOKUP('Données projet'!$B$11,Paramètres!$A$1:$I$89,5,0)</f>
        <v>208.64063999999996</v>
      </c>
      <c r="BF46" s="13">
        <f t="shared" si="37"/>
        <v>51.638419155451118</v>
      </c>
      <c r="BG46" s="20">
        <f t="shared" si="7"/>
        <v>453.31936136241058</v>
      </c>
      <c r="BH46" s="59">
        <f t="shared" si="8"/>
        <v>703.46054282884256</v>
      </c>
      <c r="BI46" s="59">
        <f ca="1">AVERAGE(OFFSET($BH$3,0,0,'Données projet'!$E$11+1,1))-AVERAGE(OFFSET($H$3,0,0,'Données projet'!$E$11+1,1))</f>
        <v>436.50252985867149</v>
      </c>
      <c r="BJ46" s="59">
        <f t="shared" si="38"/>
        <v>419.00806288456329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34.951659732152628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34.951659732152628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13.059999999999999</v>
      </c>
      <c r="BY46" s="12">
        <f>IF('Données projet'!$A$114&gt;35,BY45+BX46-CG45,IF(A46&lt;'Données projet'!$A$114,$BV$205^A46,IF(A46='Données projet'!$A$114,'Données projet'!$B$114,BY45+BX46-CG45)))</f>
        <v>187.59000000000012</v>
      </c>
      <c r="BZ46" s="13">
        <f>BY46*VLOOKUP('Données projet'!$B$12,Paramètres!$A$1:$I$89,3,0)*VLOOKUP('Données projet'!$B$12,Paramètres!$A$1:$I$89,5,0)</f>
        <v>178.51064400000013</v>
      </c>
      <c r="CA46" s="13">
        <f t="shared" si="39"/>
        <v>44.990671836390661</v>
      </c>
      <c r="CB46" s="20">
        <f t="shared" si="10"/>
        <v>389.26479174838067</v>
      </c>
      <c r="CC46" s="59">
        <f t="shared" si="11"/>
        <v>639.40597321481278</v>
      </c>
      <c r="CD46" s="59">
        <f ca="1">AVERAGE(OFFSET($CC$3,0,0,'Données projet'!$E$12+1,1))-AVERAGE(OFFSET($H$3,0,0,'Données projet'!$E$12+1,1))</f>
        <v>592.58528888957346</v>
      </c>
      <c r="CE46" s="59">
        <f t="shared" si="40"/>
        <v>311.31528017256846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47.475429840716863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47.475429840716863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7.4</v>
      </c>
      <c r="CT46" s="12">
        <f>IF('Données projet'!$A$140&gt;35,CT45+CS46-DB45,IF(A46&lt;'Données projet'!$A$140,$CQ$205^A46,IF(A46='Données projet'!$A$140,'Données projet'!$B$140,CT45+CS46-DB45)))</f>
        <v>363.20000000000016</v>
      </c>
      <c r="CU46" s="17">
        <f>CT46*VLOOKUP('Données projet'!$B$13,Paramètres!$A$1:$I$89,3,0)*VLOOKUP('Données projet'!$B$13,Paramètres!$A$1:$I$89,5,0)</f>
        <v>328.62336000000016</v>
      </c>
      <c r="CV46" s="13">
        <f t="shared" si="41"/>
        <v>77.144825174157617</v>
      </c>
      <c r="CW46" s="20">
        <f t="shared" si="13"/>
        <v>706.71292251165812</v>
      </c>
      <c r="CX46" s="59">
        <f t="shared" si="14"/>
        <v>956.85410397809017</v>
      </c>
      <c r="CY46" s="59">
        <f ca="1">AVERAGE(OFFSET($CX$3,0,0,'Données projet'!$E$13+1,1))-AVERAGE(OFFSET($H$3,0,0,'Données projet'!$E$13+1,1))</f>
        <v>446.2695382688679</v>
      </c>
      <c r="CZ46" s="59">
        <f t="shared" si="42"/>
        <v>630.54710489646072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5.3619717552071551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5.3619717552071551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11.4</v>
      </c>
      <c r="DO46" s="12">
        <f>IF('Données projet'!$A$166&gt;35,DO45+DN46-DW45,IF(A46&lt;'Données projet'!$A$166,$DL$205^A46,IF(A46='Données projet'!$A$166,'Données projet'!$B$166,DO45+DN46-DW45)))</f>
        <v>257.19999999999993</v>
      </c>
      <c r="DP46" s="17">
        <f>DO46*VLOOKUP('Données projet'!$B$14,Paramètres!$A$1:$I$89,3,0)*VLOOKUP('Données projet'!$B$14,Paramètres!$A$1:$I$89,5,0)</f>
        <v>188.57903999999994</v>
      </c>
      <c r="DQ46" s="13">
        <f t="shared" si="43"/>
        <v>47.22566164876563</v>
      </c>
      <c r="DR46" s="20">
        <f t="shared" si="16"/>
        <v>410.69318870493333</v>
      </c>
      <c r="DS46" s="59">
        <f t="shared" si="17"/>
        <v>660.83437017136544</v>
      </c>
      <c r="DT46" s="59">
        <f ca="1">AVERAGE(OFFSET($DS$3,0,0,'Données projet'!$E$14+1,1))-AVERAGE(OFFSET($H$3,0,0,'Données projet'!$E$14+1,1))</f>
        <v>400.48995908576177</v>
      </c>
      <c r="DU46" s="59">
        <f t="shared" si="44"/>
        <v>384.86917865380076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25.630371668606841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25.630371668606841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6">
        <f t="shared" si="1"/>
        <v>183.33333333333334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13.059999999999999</v>
      </c>
      <c r="N47" s="13">
        <f>IF('Données projet'!$A$36&gt;35,N46+M47-V46,IF(A47&lt;'Données projet'!$A$36,$K$205^A47,IF(A47='Données projet'!$A$36,'Données projet'!$B$36,N46+M47-V46)))</f>
        <v>200.65000000000012</v>
      </c>
      <c r="O47" s="13">
        <f>N47*VLOOKUP('Données projet'!$B$9,Paramètres!$A$1:$I$89,3,0)*VLOOKUP('Données projet'!$B$9,Paramètres!$A$1:$I$89,5,0)</f>
        <v>203.45910000000012</v>
      </c>
      <c r="P47" s="13">
        <f t="shared" si="33"/>
        <v>50.503612867997838</v>
      </c>
      <c r="Q47" s="20">
        <f t="shared" si="53"/>
        <v>442.31839157842978</v>
      </c>
      <c r="R47" s="59">
        <f t="shared" si="0"/>
        <v>693.20886031656721</v>
      </c>
      <c r="S47" s="59">
        <f ca="1">AVERAGE(OFFSET($R$3,0,0,'Données projet'!$E$9+1,1))-AVERAGE(OFFSET($H$3,0,0,'Données projet'!$E$9+1,1))</f>
        <v>626.09203985399904</v>
      </c>
      <c r="T47" s="59">
        <f t="shared" si="34"/>
        <v>327.65191293226667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49.596561724837144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49.596561724837144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13.059999999999999</v>
      </c>
      <c r="AI47" s="13">
        <f>IF('Données projet'!$A$62&gt;35,AI46+AH47-AQ46,IF(A47&lt;'Données projet'!$A$62,$AF$205^A47,IF(A47='Données projet'!$A$62,'Données projet'!$B$62,AI46+AH47-AQ46)))</f>
        <v>200.65000000000012</v>
      </c>
      <c r="AJ47" s="13">
        <f>AI47*VLOOKUP('Données projet'!$B$10,Paramètres!$A$1:$I$89,3,0)*VLOOKUP('Données projet'!$B$10,Paramètres!$A$1:$I$89,5,0)</f>
        <v>181.5481200000001</v>
      </c>
      <c r="AK47" s="13">
        <f t="shared" si="35"/>
        <v>45.666442486896024</v>
      </c>
      <c r="AL47" s="20">
        <f t="shared" si="4"/>
        <v>395.73202966467738</v>
      </c>
      <c r="AM47" s="59">
        <f t="shared" si="5"/>
        <v>646.62249840281481</v>
      </c>
      <c r="AN47" s="59">
        <f ca="1">AVERAGE(OFFSET($AM$3,0,0,'Données projet'!$E$10+1,1))-AVERAGE(OFFSET($H$3,0,0,'Données projet'!$E$10+1,1))</f>
        <v>567.42635821336114</v>
      </c>
      <c r="AO47" s="59">
        <f t="shared" si="36"/>
        <v>299.0473530693472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44.255393539085446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44.255393539085446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11.4</v>
      </c>
      <c r="BD47" s="12">
        <f>IF('Données projet'!$A$88&gt;35,BD46+BC47-BL46,IF(A47&lt;'Données projet'!$A$88,$BA$205^A47,IF(A47='Données projet'!$A$88,'Données projet'!$B$88,BD46+BC47-BL46)))</f>
        <v>268.59999999999991</v>
      </c>
      <c r="BE47" s="13">
        <f>BD47*VLOOKUP('Données projet'!$B$11,Paramètres!$A$1:$I$89,3,0)*VLOOKUP('Données projet'!$B$11,Paramètres!$A$1:$I$89,5,0)</f>
        <v>217.88831999999996</v>
      </c>
      <c r="BF47" s="13">
        <f t="shared" si="37"/>
        <v>53.655665192423463</v>
      </c>
      <c r="BG47" s="20">
        <f t="shared" si="7"/>
        <v>472.93910754347075</v>
      </c>
      <c r="BH47" s="59">
        <f t="shared" si="8"/>
        <v>723.82957628160818</v>
      </c>
      <c r="BI47" s="59">
        <f ca="1">AVERAGE(OFFSET($BH$3,0,0,'Données projet'!$E$11+1,1))-AVERAGE(OFFSET($H$3,0,0,'Données projet'!$E$11+1,1))</f>
        <v>436.50252985867149</v>
      </c>
      <c r="BJ47" s="59">
        <f t="shared" si="38"/>
        <v>419.00806288456329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34.266279003212532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34.266279003212532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13.059999999999999</v>
      </c>
      <c r="BY47" s="12">
        <f>IF('Données projet'!$A$114&gt;35,BY46+BX47-CG46,IF(A47&lt;'Données projet'!$A$114,$BV$205^A47,IF(A47='Données projet'!$A$114,'Données projet'!$B$114,BY46+BX47-CG46)))</f>
        <v>200.65000000000012</v>
      </c>
      <c r="BZ47" s="13">
        <f>BY47*VLOOKUP('Données projet'!$B$12,Paramètres!$A$1:$I$89,3,0)*VLOOKUP('Données projet'!$B$12,Paramètres!$A$1:$I$89,5,0)</f>
        <v>190.93854000000013</v>
      </c>
      <c r="CA47" s="13">
        <f t="shared" si="39"/>
        <v>47.747391175523354</v>
      </c>
      <c r="CB47" s="20">
        <f t="shared" si="10"/>
        <v>415.71133013070335</v>
      </c>
      <c r="CC47" s="59">
        <f t="shared" si="11"/>
        <v>666.60179886884077</v>
      </c>
      <c r="CD47" s="59">
        <f ca="1">AVERAGE(OFFSET($CC$3,0,0,'Données projet'!$E$12+1,1))-AVERAGE(OFFSET($H$3,0,0,'Données projet'!$E$12+1,1))</f>
        <v>592.58528888957346</v>
      </c>
      <c r="CE47" s="59">
        <f t="shared" si="40"/>
        <v>311.31528017256846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46.54446561869333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46.54446561869333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7.4</v>
      </c>
      <c r="CT47" s="12">
        <f>IF('Données projet'!$A$140&gt;35,CT46+CS47-DB46,IF(A47&lt;'Données projet'!$A$140,$CQ$205^A47,IF(A47='Données projet'!$A$140,'Données projet'!$B$140,CT46+CS47-DB46)))</f>
        <v>370.60000000000014</v>
      </c>
      <c r="CU47" s="17">
        <f>CT47*VLOOKUP('Données projet'!$B$13,Paramètres!$A$1:$I$89,3,0)*VLOOKUP('Données projet'!$B$13,Paramètres!$A$1:$I$89,5,0)</f>
        <v>335.31888000000009</v>
      </c>
      <c r="CV47" s="13">
        <f t="shared" si="41"/>
        <v>78.532018418019703</v>
      </c>
      <c r="CW47" s="20">
        <f t="shared" si="13"/>
        <v>720.79031474471776</v>
      </c>
      <c r="CX47" s="59">
        <f t="shared" si="14"/>
        <v>971.68078348285519</v>
      </c>
      <c r="CY47" s="59">
        <f ca="1">AVERAGE(OFFSET($CX$3,0,0,'Données projet'!$E$13+1,1))-AVERAGE(OFFSET($H$3,0,0,'Données projet'!$E$13+1,1))</f>
        <v>446.2695382688679</v>
      </c>
      <c r="CZ47" s="59">
        <f t="shared" si="42"/>
        <v>630.54710489646072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5.2568267595673808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5.2568267595673808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11.4</v>
      </c>
      <c r="DO47" s="12">
        <f>IF('Données projet'!$A$166&gt;35,DO46+DN47-DW46,IF(A47&lt;'Données projet'!$A$166,$DL$205^A47,IF(A47='Données projet'!$A$166,'Données projet'!$B$166,DO46+DN47-DW46)))</f>
        <v>268.59999999999991</v>
      </c>
      <c r="DP47" s="17">
        <f>DO47*VLOOKUP('Données projet'!$B$14,Paramètres!$A$1:$I$89,3,0)*VLOOKUP('Données projet'!$B$14,Paramètres!$A$1:$I$89,5,0)</f>
        <v>196.93751999999992</v>
      </c>
      <c r="DQ47" s="13">
        <f t="shared" si="43"/>
        <v>49.070524066369494</v>
      </c>
      <c r="DR47" s="20">
        <f t="shared" si="16"/>
        <v>428.46401008226007</v>
      </c>
      <c r="DS47" s="59">
        <f t="shared" si="17"/>
        <v>679.3544788203975</v>
      </c>
      <c r="DT47" s="59">
        <f ca="1">AVERAGE(OFFSET($DS$3,0,0,'Données projet'!$E$14+1,1))-AVERAGE(OFFSET($H$3,0,0,'Données projet'!$E$14+1,1))</f>
        <v>400.48995908576177</v>
      </c>
      <c r="DU47" s="59">
        <f t="shared" si="44"/>
        <v>384.86917865380076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25.12777571316855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25.12777571316855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6">
        <f t="shared" si="1"/>
        <v>183.33333333333334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13.059999999999999</v>
      </c>
      <c r="N48" s="13">
        <f>IF('Données projet'!$A$36&gt;35,N47+M48-V47,IF(A48&lt;'Données projet'!$A$36,$K$205^A48,IF(A48='Données projet'!$A$36,'Données projet'!$B$36,N47+M48-V47)))</f>
        <v>213.71000000000012</v>
      </c>
      <c r="O48" s="13">
        <f>N48*VLOOKUP('Données projet'!$B$9,Paramètres!$A$1:$I$89,3,0)*VLOOKUP('Données projet'!$B$9,Paramètres!$A$1:$I$89,5,0)</f>
        <v>216.70194000000012</v>
      </c>
      <c r="P48" s="13">
        <f t="shared" si="33"/>
        <v>53.397439744331798</v>
      </c>
      <c r="Q48" s="20">
        <f t="shared" si="53"/>
        <v>470.42308638804479</v>
      </c>
      <c r="R48" s="59">
        <f t="shared" si="0"/>
        <v>722.04984393887889</v>
      </c>
      <c r="S48" s="59">
        <f ca="1">AVERAGE(OFFSET($R$3,0,0,'Données projet'!$E$9+1,1))-AVERAGE(OFFSET($H$3,0,0,'Données projet'!$E$9+1,1))</f>
        <v>626.09203985399904</v>
      </c>
      <c r="T48" s="59">
        <f t="shared" si="34"/>
        <v>327.65191293226667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48.624003400328711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48.624003400328711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13.059999999999999</v>
      </c>
      <c r="AI48" s="13">
        <f>IF('Données projet'!$A$62&gt;35,AI47+AH48-AQ47,IF(A48&lt;'Données projet'!$A$62,$AF$205^A48,IF(A48='Données projet'!$A$62,'Données projet'!$B$62,AI47+AH48-AQ47)))</f>
        <v>213.71000000000012</v>
      </c>
      <c r="AJ48" s="13">
        <f>AI48*VLOOKUP('Données projet'!$B$10,Paramètres!$A$1:$I$89,3,0)*VLOOKUP('Données projet'!$B$10,Paramètres!$A$1:$I$89,5,0)</f>
        <v>193.3648080000001</v>
      </c>
      <c r="AK48" s="13">
        <f t="shared" si="35"/>
        <v>48.283102387258907</v>
      </c>
      <c r="AL48" s="20">
        <f t="shared" si="4"/>
        <v>420.87011059114275</v>
      </c>
      <c r="AM48" s="59">
        <f t="shared" si="5"/>
        <v>672.49686814197685</v>
      </c>
      <c r="AN48" s="59">
        <f ca="1">AVERAGE(OFFSET($AM$3,0,0,'Données projet'!$E$10+1,1))-AVERAGE(OFFSET($H$3,0,0,'Données projet'!$E$10+1,1))</f>
        <v>567.42635821336114</v>
      </c>
      <c r="AO48" s="59">
        <f t="shared" si="36"/>
        <v>299.0473530693472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43.387572264908691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43.387572264908691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280</v>
      </c>
      <c r="BB48" s="12">
        <f>VLOOKUP(A48,'Données projet'!$A$87:$I$107,9,0)</f>
        <v>11.4</v>
      </c>
      <c r="BC48" s="12">
        <f t="array" ref="BC48">INDEX(BB:BB,MIN(IF(ISNUMBER(BB48:BB244),ROW(BB48:BB244),"")))</f>
        <v>11.4</v>
      </c>
      <c r="BD48" s="12">
        <f>IF('Données projet'!$A$88&gt;35,BD47+BC48-BL47,IF(A48&lt;'Données projet'!$A$88,$BA$205^A48,IF(A48='Données projet'!$A$88,'Données projet'!$B$88,BD47+BC48-BL47)))</f>
        <v>279.99999999999989</v>
      </c>
      <c r="BE48" s="13">
        <f>BD48*VLOOKUP('Données projet'!$B$11,Paramètres!$A$1:$I$89,3,0)*VLOOKUP('Données projet'!$B$11,Paramètres!$A$1:$I$89,5,0)</f>
        <v>227.13599999999991</v>
      </c>
      <c r="BF48" s="13">
        <f t="shared" si="37"/>
        <v>55.662966886685133</v>
      </c>
      <c r="BG48" s="20">
        <f t="shared" si="7"/>
        <v>492.54153399430976</v>
      </c>
      <c r="BH48" s="59">
        <f t="shared" si="8"/>
        <v>744.16829154514392</v>
      </c>
      <c r="BI48" s="59">
        <f ca="1">AVERAGE(OFFSET($BH$3,0,0,'Données projet'!$E$11+1,1))-AVERAGE(OFFSET($H$3,0,0,'Données projet'!$E$11+1,1))</f>
        <v>436.50252985867149</v>
      </c>
      <c r="BJ48" s="59">
        <f t="shared" si="38"/>
        <v>419.00806288456329</v>
      </c>
      <c r="BK48" s="15">
        <f>IF(ISNA(VLOOKUP(A48,'Données projet'!$A$87:$I$107,3,0)),0,VLOOKUP(A48,'Données projet'!$A$87:$I$107,3,0))</f>
        <v>8</v>
      </c>
      <c r="BL48" s="15">
        <f>IF(ISNA(VLOOKUP(A48,'Données projet'!$A$87:$I$107,4,0)),0,VLOOKUP(A48,'Données projet'!$A$87:$I$107,4,0))</f>
        <v>26</v>
      </c>
      <c r="BM48" s="16">
        <f>IF(ISNA(VLOOKUP(A48,'Données projet'!$A$87:$I$107,5,0)),0%,VLOOKUP(A48,'Données projet'!$A$87:$I$107,5,0)*VLOOKUP('Données projet'!$B$11,Paramètres!$A$1:$I$89,7,0))</f>
        <v>0.53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45.951657512792828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45.951657512792828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13.059999999999999</v>
      </c>
      <c r="BY48" s="12">
        <f>IF('Données projet'!$A$114&gt;35,BY47+BX48-CG47,IF(A48&lt;'Données projet'!$A$114,$BV$205^A48,IF(A48='Données projet'!$A$114,'Données projet'!$B$114,BY47+BX48-CG47)))</f>
        <v>213.71000000000012</v>
      </c>
      <c r="BZ48" s="13">
        <f>BY48*VLOOKUP('Données projet'!$B$12,Paramètres!$A$1:$I$89,3,0)*VLOOKUP('Données projet'!$B$12,Paramètres!$A$1:$I$89,5,0)</f>
        <v>203.36643600000011</v>
      </c>
      <c r="CA48" s="13">
        <f t="shared" si="39"/>
        <v>50.483288193815937</v>
      </c>
      <c r="CB48" s="20">
        <f t="shared" si="10"/>
        <v>442.12160297089622</v>
      </c>
      <c r="CC48" s="59">
        <f t="shared" si="11"/>
        <v>693.74836052173032</v>
      </c>
      <c r="CD48" s="59">
        <f ca="1">AVERAGE(OFFSET($CC$3,0,0,'Données projet'!$E$12+1,1))-AVERAGE(OFFSET($H$3,0,0,'Données projet'!$E$12+1,1))</f>
        <v>592.58528888957346</v>
      </c>
      <c r="CE48" s="59">
        <f t="shared" si="40"/>
        <v>311.31528017256846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45.631757037231566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45.631757037231566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378</v>
      </c>
      <c r="CR48" s="12">
        <f>VLOOKUP(A48,'Données projet'!$A$139:$I$159,9,0)</f>
        <v>7.4</v>
      </c>
      <c r="CS48" s="12">
        <f t="array" ref="CS48">INDEX(CR:CR,MIN(IF(ISNUMBER(CR48:CR244),ROW(CR48:CR244),"")))</f>
        <v>7.4</v>
      </c>
      <c r="CT48" s="12">
        <f>IF('Données projet'!$A$140&gt;35,CT47+CS48-DB47,IF(A48&lt;'Données projet'!$A$140,$CQ$205^A48,IF(A48='Données projet'!$A$140,'Données projet'!$B$140,CT47+CS48-DB47)))</f>
        <v>378.00000000000011</v>
      </c>
      <c r="CU48" s="17">
        <f>CT48*VLOOKUP('Données projet'!$B$13,Paramètres!$A$1:$I$89,3,0)*VLOOKUP('Données projet'!$B$13,Paramètres!$A$1:$I$89,5,0)</f>
        <v>342.01440000000008</v>
      </c>
      <c r="CV48" s="13">
        <f t="shared" si="41"/>
        <v>79.915991022086629</v>
      </c>
      <c r="CW48" s="20">
        <f t="shared" si="13"/>
        <v>734.86209769680102</v>
      </c>
      <c r="CX48" s="59">
        <f t="shared" si="14"/>
        <v>986.48885524763512</v>
      </c>
      <c r="CY48" s="59">
        <f ca="1">AVERAGE(OFFSET($CX$3,0,0,'Données projet'!$E$13+1,1))-AVERAGE(OFFSET($H$3,0,0,'Données projet'!$E$13+1,1))</f>
        <v>446.2695382688679</v>
      </c>
      <c r="CZ48" s="59">
        <f t="shared" si="42"/>
        <v>630.54710489646072</v>
      </c>
      <c r="DA48" s="15">
        <f>IF(ISNA(VLOOKUP(A48,'Données projet'!$A$139:$I$159,3,0)),0,VLOOKUP(A48,'Données projet'!$A$139:$I$159,3,0))</f>
        <v>9</v>
      </c>
      <c r="DB48" s="15">
        <f>IF(ISNA(VLOOKUP(A48,'Données projet'!$A$139:$I$159,4,0)),0,VLOOKUP(A48,'Données projet'!$A$139:$I$159,4,0))</f>
        <v>9</v>
      </c>
      <c r="DC48" s="16">
        <f>IF(ISNA(VLOOKUP(A48,'Données projet'!$A$139:$I$159,5,0)),0%,VLOOKUP(A48,'Données projet'!$A$139:$I$159,5,0)*VLOOKUP('Données projet'!$B$13,Paramètres!$A$1:$I$89,7,0))</f>
        <v>0.3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7.8543635115438022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7.8543635115438022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280</v>
      </c>
      <c r="DM48" s="12">
        <f>VLOOKUP(A48,'Données projet'!$A$165:$I$185,9,0)</f>
        <v>11.4</v>
      </c>
      <c r="DN48" s="12">
        <f t="array" ref="DN48">INDEX(DM:DM,MIN(IF(ISNUMBER(DM48:DM244),ROW(DM48:DM244),"")))</f>
        <v>11.4</v>
      </c>
      <c r="DO48" s="12">
        <f>IF('Données projet'!$A$166&gt;35,DO47+DN48-DW47,IF(A48&lt;'Données projet'!$A$166,$DL$205^A48,IF(A48='Données projet'!$A$166,'Données projet'!$B$166,DO47+DN48-DW47)))</f>
        <v>279.99999999999989</v>
      </c>
      <c r="DP48" s="17">
        <f>DO48*VLOOKUP('Données projet'!$B$14,Paramètres!$A$1:$I$89,3,0)*VLOOKUP('Données projet'!$B$14,Paramètres!$A$1:$I$89,5,0)</f>
        <v>205.29599999999991</v>
      </c>
      <c r="DQ48" s="13">
        <f t="shared" si="43"/>
        <v>50.906291934375353</v>
      </c>
      <c r="DR48" s="20">
        <f t="shared" si="16"/>
        <v>446.21899178570357</v>
      </c>
      <c r="DS48" s="59">
        <f t="shared" si="17"/>
        <v>697.84574933653766</v>
      </c>
      <c r="DT48" s="59">
        <f ca="1">AVERAGE(OFFSET($DS$3,0,0,'Données projet'!$E$14+1,1))-AVERAGE(OFFSET($H$3,0,0,'Données projet'!$E$14+1,1))</f>
        <v>400.48995908576177</v>
      </c>
      <c r="DU48" s="59">
        <f t="shared" si="44"/>
        <v>384.86917865380076</v>
      </c>
      <c r="DV48" s="15">
        <f>IF(ISNA(VLOOKUP(A48,'Données projet'!$A$165:$I$185,3,0)),0,VLOOKUP(A48,'Données projet'!$A$165:$I$185,3,0))</f>
        <v>8</v>
      </c>
      <c r="DW48" s="15">
        <f>IF(ISNA(VLOOKUP(A48,'Données projet'!$A$165:$I$185,4,0)),0,VLOOKUP(A48,'Données projet'!$A$165:$I$185,4,0))</f>
        <v>26</v>
      </c>
      <c r="DX48" s="16">
        <f>IF(ISNA(VLOOKUP(A48,'Données projet'!$A$165:$I$185,5,0)),0%,VLOOKUP(A48,'Données projet'!$A$165:$I$185,5,0)*VLOOKUP('Données projet'!$B$14,Paramètres!$A$1:$I$89,7,0))</f>
        <v>0.43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33.69677062168153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33.69677062168153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6">
        <f t="shared" si="1"/>
        <v>183.33333333333334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13.059999999999999</v>
      </c>
      <c r="N49" s="13">
        <f>IF('Données projet'!$A$36&gt;35,N48+M49-V48,IF(A49&lt;'Données projet'!$A$36,$K$205^A49,IF(A49='Données projet'!$A$36,'Données projet'!$B$36,N48+M49-V48)))</f>
        <v>226.77000000000012</v>
      </c>
      <c r="O49" s="13">
        <f>N49*VLOOKUP('Données projet'!$B$9,Paramètres!$A$1:$I$89,3,0)*VLOOKUP('Données projet'!$B$9,Paramètres!$A$1:$I$89,5,0)</f>
        <v>229.94478000000012</v>
      </c>
      <c r="P49" s="13">
        <f t="shared" si="33"/>
        <v>56.270741509246001</v>
      </c>
      <c r="Q49" s="20">
        <f t="shared" si="53"/>
        <v>498.49203329527023</v>
      </c>
      <c r="R49" s="59">
        <f t="shared" si="0"/>
        <v>750.84230669399585</v>
      </c>
      <c r="S49" s="59">
        <f ca="1">AVERAGE(OFFSET($R$3,0,0,'Données projet'!$E$9+1,1))-AVERAGE(OFFSET($H$3,0,0,'Données projet'!$E$9+1,1))</f>
        <v>626.09203985399904</v>
      </c>
      <c r="T49" s="59">
        <f t="shared" si="34"/>
        <v>327.65191293226667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47.670516351361883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47.670516351361883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13.059999999999999</v>
      </c>
      <c r="AI49" s="13">
        <f>IF('Données projet'!$A$62&gt;35,AI48+AH49-AQ48,IF(A49&lt;'Données projet'!$A$62,$AF$205^A49,IF(A49='Données projet'!$A$62,'Données projet'!$B$62,AI48+AH49-AQ48)))</f>
        <v>226.77000000000012</v>
      </c>
      <c r="AJ49" s="13">
        <f>AI49*VLOOKUP('Données projet'!$B$10,Paramètres!$A$1:$I$89,3,0)*VLOOKUP('Données projet'!$B$10,Paramètres!$A$1:$I$89,5,0)</f>
        <v>205.1814960000001</v>
      </c>
      <c r="AK49" s="13">
        <f t="shared" si="35"/>
        <v>50.88120304468918</v>
      </c>
      <c r="AL49" s="20">
        <f t="shared" si="4"/>
        <v>445.97586750283381</v>
      </c>
      <c r="AM49" s="59">
        <f t="shared" si="5"/>
        <v>698.32614090155948</v>
      </c>
      <c r="AN49" s="59">
        <f ca="1">AVERAGE(OFFSET($AM$3,0,0,'Données projet'!$E$10+1,1))-AVERAGE(OFFSET($H$3,0,0,'Données projet'!$E$10+1,1))</f>
        <v>567.42635821336114</v>
      </c>
      <c r="AO49" s="59">
        <f t="shared" si="36"/>
        <v>299.0473530693472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42.536768436599829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42.536768436599829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9.8000000000000007</v>
      </c>
      <c r="BD49" s="12">
        <f>IF('Données projet'!$A$88&gt;35,BD48+BC49-BL48,IF(A49&lt;'Données projet'!$A$88,$BA$205^A49,IF(A49='Données projet'!$A$88,'Données projet'!$B$88,BD48+BC49-BL48)))</f>
        <v>263.7999999999999</v>
      </c>
      <c r="BE49" s="13">
        <f>BD49*VLOOKUP('Données projet'!$B$11,Paramètres!$A$1:$I$89,3,0)*VLOOKUP('Données projet'!$B$11,Paramètres!$A$1:$I$89,5,0)</f>
        <v>213.99455999999995</v>
      </c>
      <c r="BF49" s="13">
        <f t="shared" si="37"/>
        <v>52.807537963382018</v>
      </c>
      <c r="BG49" s="20">
        <f t="shared" si="7"/>
        <v>464.68032061955699</v>
      </c>
      <c r="BH49" s="59">
        <f t="shared" si="8"/>
        <v>717.03059401828261</v>
      </c>
      <c r="BI49" s="59">
        <f ca="1">AVERAGE(OFFSET($BH$3,0,0,'Données projet'!$E$11+1,1))-AVERAGE(OFFSET($H$3,0,0,'Données projet'!$E$11+1,1))</f>
        <v>436.50252985867149</v>
      </c>
      <c r="BJ49" s="59">
        <f t="shared" si="38"/>
        <v>419.00806288456329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45.05057353671053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45.05057353671053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13.059999999999999</v>
      </c>
      <c r="BY49" s="12">
        <f>IF('Données projet'!$A$114&gt;35,BY48+BX49-CG48,IF(A49&lt;'Données projet'!$A$114,$BV$205^A49,IF(A49='Données projet'!$A$114,'Données projet'!$B$114,BY48+BX49-CG48)))</f>
        <v>226.77000000000012</v>
      </c>
      <c r="BZ49" s="13">
        <f>BY49*VLOOKUP('Données projet'!$B$12,Paramètres!$A$1:$I$89,3,0)*VLOOKUP('Données projet'!$B$12,Paramètres!$A$1:$I$89,5,0)</f>
        <v>215.79433200000011</v>
      </c>
      <c r="CA49" s="13">
        <f t="shared" si="39"/>
        <v>53.199780253369482</v>
      </c>
      <c r="CB49" s="20">
        <f t="shared" si="10"/>
        <v>468.49807884128541</v>
      </c>
      <c r="CC49" s="59">
        <f t="shared" si="11"/>
        <v>720.84835224001108</v>
      </c>
      <c r="CD49" s="59">
        <f ca="1">AVERAGE(OFFSET($CC$3,0,0,'Données projet'!$E$12+1,1))-AVERAGE(OFFSET($H$3,0,0,'Données projet'!$E$12+1,1))</f>
        <v>592.58528888957346</v>
      </c>
      <c r="CE49" s="59">
        <f t="shared" si="40"/>
        <v>311.31528017256846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44.736946114355007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44.736946114355007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369.00000000000011</v>
      </c>
      <c r="CU49" s="17">
        <f>CT49*VLOOKUP('Données projet'!$B$13,Paramètres!$A$1:$I$89,3,0)*VLOOKUP('Données projet'!$B$13,Paramètres!$A$1:$I$89,5,0)</f>
        <v>333.87120000000004</v>
      </c>
      <c r="CV49" s="13">
        <f t="shared" si="41"/>
        <v>78.232360111376309</v>
      </c>
      <c r="CW49" s="20">
        <f t="shared" si="13"/>
        <v>717.74703386064709</v>
      </c>
      <c r="CX49" s="59">
        <f t="shared" si="14"/>
        <v>970.09730725937277</v>
      </c>
      <c r="CY49" s="59">
        <f ca="1">AVERAGE(OFFSET($CX$3,0,0,'Données projet'!$E$13+1,1))-AVERAGE(OFFSET($H$3,0,0,'Données projet'!$E$13+1,1))</f>
        <v>446.2695382688679</v>
      </c>
      <c r="CZ49" s="59">
        <f t="shared" si="42"/>
        <v>630.54710489646072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7.700344233771129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7.700344233771129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9.8000000000000007</v>
      </c>
      <c r="DO49" s="12">
        <f>IF('Données projet'!$A$166&gt;35,DO48+DN49-DW48,IF(A49&lt;'Données projet'!$A$166,$DL$205^A49,IF(A49='Données projet'!$A$166,'Données projet'!$B$166,DO48+DN49-DW48)))</f>
        <v>263.7999999999999</v>
      </c>
      <c r="DP49" s="17">
        <f>DO49*VLOOKUP('Données projet'!$B$14,Paramètres!$A$1:$I$89,3,0)*VLOOKUP('Données projet'!$B$14,Paramètres!$A$1:$I$89,5,0)</f>
        <v>193.41815999999992</v>
      </c>
      <c r="DQ49" s="13">
        <f t="shared" si="43"/>
        <v>48.294873490521283</v>
      </c>
      <c r="DR49" s="20">
        <f t="shared" si="16"/>
        <v>420.98353332932442</v>
      </c>
      <c r="DS49" s="59">
        <f t="shared" si="17"/>
        <v>673.33380672805004</v>
      </c>
      <c r="DT49" s="59">
        <f ca="1">AVERAGE(OFFSET($DS$3,0,0,'Données projet'!$E$14+1,1))-AVERAGE(OFFSET($H$3,0,0,'Données projet'!$E$14+1,1))</f>
        <v>400.48995908576177</v>
      </c>
      <c r="DU49" s="59">
        <f t="shared" si="44"/>
        <v>384.86917865380076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33.035997502790991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33.035997502790991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6">
        <f t="shared" si="1"/>
        <v>183.33333333333334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13.059999999999999</v>
      </c>
      <c r="N50" s="13">
        <f>IF('Données projet'!$A$36&gt;35,N49+M50-V49,IF(A50&lt;'Données projet'!$A$36,$K$205^A50,IF(A50='Données projet'!$A$36,'Données projet'!$B$36,N49+M50-V49)))</f>
        <v>239.83000000000013</v>
      </c>
      <c r="O50" s="13">
        <f>N50*VLOOKUP('Données projet'!$B$9,Paramètres!$A$1:$I$89,3,0)*VLOOKUP('Données projet'!$B$9,Paramètres!$A$1:$I$89,5,0)</f>
        <v>243.18762000000015</v>
      </c>
      <c r="P50" s="13">
        <f t="shared" si="33"/>
        <v>59.124834908752511</v>
      </c>
      <c r="Q50" s="20">
        <f t="shared" si="53"/>
        <v>526.52752563274419</v>
      </c>
      <c r="R50" s="59">
        <f t="shared" si="0"/>
        <v>779.58876349693958</v>
      </c>
      <c r="S50" s="59">
        <f ca="1">AVERAGE(OFFSET($R$3,0,0,'Données projet'!$E$9+1,1))-AVERAGE(OFFSET($H$3,0,0,'Données projet'!$E$9+1,1))</f>
        <v>626.09203985399904</v>
      </c>
      <c r="T50" s="59">
        <f t="shared" si="34"/>
        <v>327.65191293226667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46.735726601855617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46.735726601855617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13.059999999999999</v>
      </c>
      <c r="AI50" s="13">
        <f>IF('Données projet'!$A$62&gt;35,AI49+AH50-AQ49,IF(A50&lt;'Données projet'!$A$62,$AF$205^A50,IF(A50='Données projet'!$A$62,'Données projet'!$B$62,AI49+AH50-AQ49)))</f>
        <v>239.83000000000013</v>
      </c>
      <c r="AJ50" s="13">
        <f>AI50*VLOOKUP('Données projet'!$B$10,Paramètres!$A$1:$I$89,3,0)*VLOOKUP('Données projet'!$B$10,Paramètres!$A$1:$I$89,5,0)</f>
        <v>216.99818400000012</v>
      </c>
      <c r="AK50" s="13">
        <f t="shared" si="35"/>
        <v>53.461935088977889</v>
      </c>
      <c r="AL50" s="20">
        <f t="shared" si="4"/>
        <v>471.05137407996995</v>
      </c>
      <c r="AM50" s="59">
        <f t="shared" si="5"/>
        <v>724.11261194416534</v>
      </c>
      <c r="AN50" s="59">
        <f ca="1">AVERAGE(OFFSET($AM$3,0,0,'Données projet'!$E$10+1,1))-AVERAGE(OFFSET($H$3,0,0,'Données projet'!$E$10+1,1))</f>
        <v>567.42635821336114</v>
      </c>
      <c r="AO50" s="59">
        <f t="shared" si="36"/>
        <v>299.0473530693472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41.702648352425008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41.702648352425008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9.8000000000000007</v>
      </c>
      <c r="BD50" s="12">
        <f>IF('Données projet'!$A$88&gt;35,BD49+BC50-BL49,IF(A50&lt;'Données projet'!$A$88,$BA$205^A50,IF(A50='Données projet'!$A$88,'Données projet'!$B$88,BD49+BC50-BL49)))</f>
        <v>273.59999999999991</v>
      </c>
      <c r="BE50" s="13">
        <f>BD50*VLOOKUP('Données projet'!$B$11,Paramètres!$A$1:$I$89,3,0)*VLOOKUP('Données projet'!$B$11,Paramètres!$A$1:$I$89,5,0)</f>
        <v>221.94431999999995</v>
      </c>
      <c r="BF50" s="13">
        <f t="shared" si="37"/>
        <v>54.537257414665724</v>
      </c>
      <c r="BG50" s="20">
        <f t="shared" si="7"/>
        <v>481.53874733054272</v>
      </c>
      <c r="BH50" s="59">
        <f t="shared" si="8"/>
        <v>734.59998519473811</v>
      </c>
      <c r="BI50" s="59">
        <f ca="1">AVERAGE(OFFSET($BH$3,0,0,'Données projet'!$E$11+1,1))-AVERAGE(OFFSET($H$3,0,0,'Données projet'!$E$11+1,1))</f>
        <v>436.50252985867149</v>
      </c>
      <c r="BJ50" s="59">
        <f t="shared" si="38"/>
        <v>419.00806288456329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44.16715926779225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44.16715926779225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13.059999999999999</v>
      </c>
      <c r="BY50" s="12">
        <f>IF('Données projet'!$A$114&gt;35,BY49+BX50-CG49,IF(A50&lt;'Données projet'!$A$114,$BV$205^A50,IF(A50='Données projet'!$A$114,'Données projet'!$B$114,BY49+BX50-CG49)))</f>
        <v>239.83000000000013</v>
      </c>
      <c r="BZ50" s="13">
        <f>BY50*VLOOKUP('Données projet'!$B$12,Paramètres!$A$1:$I$89,3,0)*VLOOKUP('Données projet'!$B$12,Paramètres!$A$1:$I$89,5,0)</f>
        <v>228.22222800000014</v>
      </c>
      <c r="CA50" s="13">
        <f t="shared" si="39"/>
        <v>55.898112239120728</v>
      </c>
      <c r="CB50" s="20">
        <f t="shared" si="10"/>
        <v>494.8429259164688</v>
      </c>
      <c r="CC50" s="59">
        <f t="shared" si="11"/>
        <v>747.90416378066425</v>
      </c>
      <c r="CD50" s="59">
        <f ca="1">AVERAGE(OFFSET($CC$3,0,0,'Données projet'!$E$12+1,1))-AVERAGE(OFFSET($H$3,0,0,'Données projet'!$E$12+1,1))</f>
        <v>592.58528888957346</v>
      </c>
      <c r="CE50" s="59">
        <f t="shared" si="40"/>
        <v>311.31528017256846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43.859681887895285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43.859681887895285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369.00000000000011</v>
      </c>
      <c r="CU50" s="17">
        <f>CT50*VLOOKUP('Données projet'!$B$13,Paramètres!$A$1:$I$89,3,0)*VLOOKUP('Données projet'!$B$13,Paramètres!$A$1:$I$89,5,0)</f>
        <v>333.87120000000004</v>
      </c>
      <c r="CV50" s="13">
        <f t="shared" si="41"/>
        <v>78.232360111376309</v>
      </c>
      <c r="CW50" s="20">
        <f t="shared" si="13"/>
        <v>717.74703386064709</v>
      </c>
      <c r="CX50" s="59">
        <f t="shared" si="14"/>
        <v>970.80827172484248</v>
      </c>
      <c r="CY50" s="59">
        <f ca="1">AVERAGE(OFFSET($CX$3,0,0,'Données projet'!$E$13+1,1))-AVERAGE(OFFSET($H$3,0,0,'Données projet'!$E$13+1,1))</f>
        <v>446.2695382688679</v>
      </c>
      <c r="CZ50" s="59">
        <f t="shared" si="42"/>
        <v>630.54710489646072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7.5493451800930949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7.5493451800930949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9.8000000000000007</v>
      </c>
      <c r="DO50" s="12">
        <f>IF('Données projet'!$A$166&gt;35,DO49+DN50-DW49,IF(A50&lt;'Données projet'!$A$166,$DL$205^A50,IF(A50='Données projet'!$A$166,'Données projet'!$B$166,DO49+DN50-DW49)))</f>
        <v>273.59999999999991</v>
      </c>
      <c r="DP50" s="17">
        <f>DO50*VLOOKUP('Données projet'!$B$14,Paramètres!$A$1:$I$89,3,0)*VLOOKUP('Données projet'!$B$14,Paramètres!$A$1:$I$89,5,0)</f>
        <v>200.60351999999995</v>
      </c>
      <c r="DQ50" s="13">
        <f t="shared" si="43"/>
        <v>49.87677988675906</v>
      </c>
      <c r="DR50" s="20">
        <f t="shared" si="16"/>
        <v>436.25318896943855</v>
      </c>
      <c r="DS50" s="59">
        <f t="shared" si="17"/>
        <v>689.31442683363389</v>
      </c>
      <c r="DT50" s="59">
        <f ca="1">AVERAGE(OFFSET($DS$3,0,0,'Données projet'!$E$14+1,1))-AVERAGE(OFFSET($H$3,0,0,'Données projet'!$E$14+1,1))</f>
        <v>400.48995908576177</v>
      </c>
      <c r="DU50" s="59">
        <f t="shared" si="44"/>
        <v>384.86917865380076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32.388181741730094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32.388181741730094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6">
        <f t="shared" si="1"/>
        <v>183.33333333333334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252.89</v>
      </c>
      <c r="L51" s="12">
        <f>VLOOKUP(A51,'Données projet'!$A$35:$I$55,9,0)</f>
        <v>13.059999999999999</v>
      </c>
      <c r="M51" s="12">
        <f t="array" ref="M51">INDEX(L:L,MIN(IF(ISNUMBER(L51:L247),ROW(L51:L247),"")))</f>
        <v>13.059999999999999</v>
      </c>
      <c r="N51" s="13">
        <f>IF('Données projet'!$A$36&gt;35,N50+M51-V50,IF(A51&lt;'Données projet'!$A$36,$K$205^A51,IF(A51='Données projet'!$A$36,'Données projet'!$B$36,N50+M51-V50)))</f>
        <v>252.89000000000013</v>
      </c>
      <c r="O51" s="13">
        <f>N51*VLOOKUP('Données projet'!$B$9,Paramètres!$A$1:$I$89,3,0)*VLOOKUP('Données projet'!$B$9,Paramètres!$A$1:$I$89,5,0)</f>
        <v>256.43046000000015</v>
      </c>
      <c r="P51" s="13">
        <f t="shared" si="33"/>
        <v>61.960885182060892</v>
      </c>
      <c r="Q51" s="20">
        <f t="shared" si="53"/>
        <v>554.53159285875631</v>
      </c>
      <c r="R51" s="59">
        <f t="shared" si="0"/>
        <v>808.29146154442401</v>
      </c>
      <c r="S51" s="59">
        <f ca="1">AVERAGE(OFFSET($R$3,0,0,'Données projet'!$E$9+1,1))-AVERAGE(OFFSET($H$3,0,0,'Données projet'!$E$9+1,1))</f>
        <v>626.09203985399904</v>
      </c>
      <c r="T51" s="59">
        <f t="shared" si="34"/>
        <v>327.65191293226667</v>
      </c>
      <c r="U51" s="15">
        <f>IF(ISNA(VLOOKUP(A51,'Données projet'!$A$35:$I$55,3,0)),0,VLOOKUP(A51,'Données projet'!$A$35:$I$55,3,0))</f>
        <v>3</v>
      </c>
      <c r="V51" s="15">
        <f>IF(ISNA(VLOOKUP(A51,'Données projet'!$A$35:$I$55,4,0)),0,VLOOKUP(A51,'Données projet'!$A$35:$I$55,4,0))</f>
        <v>61.12</v>
      </c>
      <c r="W51" s="16">
        <f>IF(ISNA(VLOOKUP(A51,'Données projet'!$A$35:$I$55,5,0)),0%,VLOOKUP(A51,'Données projet'!$A$35:$I$55,5,0)*VLOOKUP('Données projet'!$B$9,Paramètres!$A$1:$I$89,7,0))</f>
        <v>0.43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75.279547260479177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75.279547260479177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252.89</v>
      </c>
      <c r="AG51" s="12">
        <f>VLOOKUP(A51,'Données projet'!$A$61:$I$81,9,0)</f>
        <v>13.059999999999999</v>
      </c>
      <c r="AH51" s="12">
        <f t="array" ref="AH51">INDEX(AG:AG,MIN(IF(ISNUMBER(AG51:AG247),ROW(AG51:AG247),"")))</f>
        <v>13.059999999999999</v>
      </c>
      <c r="AI51" s="13">
        <f>IF('Données projet'!$A$62&gt;35,AI50+AH51-AQ50,IF(A51&lt;'Données projet'!$A$62,$AF$205^A51,IF(A51='Données projet'!$A$62,'Données projet'!$B$62,AI50+AH51-AQ50)))</f>
        <v>252.89000000000013</v>
      </c>
      <c r="AJ51" s="13">
        <f>AI51*VLOOKUP('Données projet'!$B$10,Paramètres!$A$1:$I$89,3,0)*VLOOKUP('Données projet'!$B$10,Paramètres!$A$1:$I$89,5,0)</f>
        <v>228.81487200000009</v>
      </c>
      <c r="AK51" s="13">
        <f t="shared" si="35"/>
        <v>56.026352154237983</v>
      </c>
      <c r="AL51" s="20">
        <f t="shared" si="4"/>
        <v>496.09846540196463</v>
      </c>
      <c r="AM51" s="59">
        <f t="shared" si="5"/>
        <v>749.85833408763233</v>
      </c>
      <c r="AN51" s="59">
        <f ca="1">AVERAGE(OFFSET($AM$3,0,0,'Données projet'!$E$10+1,1))-AVERAGE(OFFSET($H$3,0,0,'Données projet'!$E$10+1,1))</f>
        <v>567.42635821336114</v>
      </c>
      <c r="AO51" s="59">
        <f t="shared" si="36"/>
        <v>299.0473530693472</v>
      </c>
      <c r="AP51" s="15">
        <f>IF(ISNA(VLOOKUP(A51,'Données projet'!$A$61:$I$81,3,0)),0,VLOOKUP(A51,'Données projet'!$A$61:$I$81,3,0))</f>
        <v>3</v>
      </c>
      <c r="AQ51" s="15">
        <f>IF(ISNA(VLOOKUP(A51,'Données projet'!$A$61:$I$81,4,0)),0,VLOOKUP(A51,'Données projet'!$A$61:$I$81,4,0))</f>
        <v>61.12</v>
      </c>
      <c r="AR51" s="16">
        <f>IF(ISNA(VLOOKUP(A51,'Données projet'!$A$61:$I$81,5,0)),0%,VLOOKUP(A51,'Données projet'!$A$61:$I$81,5,0)*VLOOKUP('Données projet'!$B$10,Paramètres!$A$1:$I$89,7,0))</f>
        <v>0.43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67.172519093966031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67.172519093966031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9.8000000000000007</v>
      </c>
      <c r="BD51" s="12">
        <f>IF('Données projet'!$A$88&gt;35,BD50+BC51-BL50,IF(A51&lt;'Données projet'!$A$88,$BA$205^A51,IF(A51='Données projet'!$A$88,'Données projet'!$B$88,BD50+BC51-BL50)))</f>
        <v>283.39999999999992</v>
      </c>
      <c r="BE51" s="13">
        <f>BD51*VLOOKUP('Données projet'!$B$11,Paramètres!$A$1:$I$89,3,0)*VLOOKUP('Données projet'!$B$11,Paramètres!$A$1:$I$89,5,0)</f>
        <v>229.89407999999995</v>
      </c>
      <c r="BF51" s="13">
        <f t="shared" si="37"/>
        <v>56.259778536787771</v>
      </c>
      <c r="BG51" s="20">
        <f t="shared" si="7"/>
        <v>498.38463695157185</v>
      </c>
      <c r="BH51" s="59">
        <f t="shared" si="8"/>
        <v>752.14450563723949</v>
      </c>
      <c r="BI51" s="59">
        <f ca="1">AVERAGE(OFFSET($BH$3,0,0,'Données projet'!$E$11+1,1))-AVERAGE(OFFSET($H$3,0,0,'Données projet'!$E$11+1,1))</f>
        <v>436.50252985867149</v>
      </c>
      <c r="BJ51" s="59">
        <f t="shared" si="38"/>
        <v>419.00806288456329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43.30106821385796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43.30106821385796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>
        <f>VLOOKUP(A51,'Données projet'!$A$113:$I$133,2,0)</f>
        <v>252.89</v>
      </c>
      <c r="BW51" s="12">
        <f>VLOOKUP(A51,'Données projet'!$A$113:$I$133,9,0)</f>
        <v>13.059999999999999</v>
      </c>
      <c r="BX51" s="12">
        <f t="array" ref="BX51">INDEX(BW:BW,MIN(IF(ISNUMBER(BW51:BW247),ROW(BW51:BW247),"")))</f>
        <v>13.059999999999999</v>
      </c>
      <c r="BY51" s="12">
        <f>IF('Données projet'!$A$114&gt;35,BY50+BX51-CG50,IF(A51&lt;'Données projet'!$A$114,$BV$205^A51,IF(A51='Données projet'!$A$114,'Données projet'!$B$114,BY50+BX51-CG50)))</f>
        <v>252.89000000000013</v>
      </c>
      <c r="BZ51" s="13">
        <f>BY51*VLOOKUP('Données projet'!$B$12,Paramètres!$A$1:$I$89,3,0)*VLOOKUP('Données projet'!$B$12,Paramètres!$A$1:$I$89,5,0)</f>
        <v>240.65012400000015</v>
      </c>
      <c r="CA51" s="13">
        <f t="shared" si="39"/>
        <v>58.579385797648882</v>
      </c>
      <c r="CB51" s="20">
        <f t="shared" si="10"/>
        <v>521.15806289757211</v>
      </c>
      <c r="CC51" s="59">
        <f t="shared" si="11"/>
        <v>774.91793158323981</v>
      </c>
      <c r="CD51" s="59">
        <f ca="1">AVERAGE(OFFSET($CC$3,0,0,'Données projet'!$E$12+1,1))-AVERAGE(OFFSET($H$3,0,0,'Données projet'!$E$12+1,1))</f>
        <v>592.58528888957346</v>
      </c>
      <c r="CE51" s="59">
        <f t="shared" si="40"/>
        <v>311.31528017256846</v>
      </c>
      <c r="CF51" s="15">
        <f>IF(ISNA(VLOOKUP(A51,'Données projet'!$A$113:$I$133,3,0)),0,VLOOKUP(A51,'Données projet'!$A$113:$I$133,3,0))</f>
        <v>3</v>
      </c>
      <c r="CG51" s="15">
        <f>IF(ISNA(VLOOKUP(A51,'Données projet'!$A$113:$I$133,4,0)),0,VLOOKUP(A51,'Données projet'!$A$113:$I$133,4,0))</f>
        <v>61.12</v>
      </c>
      <c r="CH51" s="16">
        <f>IF(ISNA(VLOOKUP(A51,'Données projet'!$A$113:$I$133,5,0)),0%,VLOOKUP(A51,'Données projet'!$A$113:$I$133,5,0)*VLOOKUP('Données projet'!$B$12,Paramètres!$A$1:$I$89,7,0))</f>
        <v>0.43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70.646959736757395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70.646959736757395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369.00000000000011</v>
      </c>
      <c r="CU51" s="17">
        <f>CT51*VLOOKUP('Données projet'!$B$13,Paramètres!$A$1:$I$89,3,0)*VLOOKUP('Données projet'!$B$13,Paramètres!$A$1:$I$89,5,0)</f>
        <v>333.87120000000004</v>
      </c>
      <c r="CV51" s="13">
        <f t="shared" si="41"/>
        <v>78.232360111376309</v>
      </c>
      <c r="CW51" s="20">
        <f t="shared" si="13"/>
        <v>717.74703386064709</v>
      </c>
      <c r="CX51" s="59">
        <f t="shared" si="14"/>
        <v>971.50690254631479</v>
      </c>
      <c r="CY51" s="59">
        <f ca="1">AVERAGE(OFFSET($CX$3,0,0,'Données projet'!$E$13+1,1))-AVERAGE(OFFSET($H$3,0,0,'Données projet'!$E$13+1,1))</f>
        <v>446.2695382688679</v>
      </c>
      <c r="CZ51" s="59">
        <f t="shared" si="42"/>
        <v>630.54710489646072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7.4013071257573584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7.4013071257573584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9.8000000000000007</v>
      </c>
      <c r="DO51" s="12">
        <f>IF('Données projet'!$A$166&gt;35,DO50+DN51-DW50,IF(A51&lt;'Données projet'!$A$166,$DL$205^A51,IF(A51='Données projet'!$A$166,'Données projet'!$B$166,DO50+DN51-DW50)))</f>
        <v>283.39999999999992</v>
      </c>
      <c r="DP51" s="17">
        <f>DO51*VLOOKUP('Données projet'!$B$14,Paramètres!$A$1:$I$89,3,0)*VLOOKUP('Données projet'!$B$14,Paramètres!$A$1:$I$89,5,0)</f>
        <v>207.78887999999992</v>
      </c>
      <c r="DQ51" s="13">
        <f t="shared" si="43"/>
        <v>51.452103086551489</v>
      </c>
      <c r="DR51" s="20">
        <f t="shared" si="16"/>
        <v>451.51137887574367</v>
      </c>
      <c r="DS51" s="59">
        <f t="shared" si="17"/>
        <v>705.27124756141143</v>
      </c>
      <c r="DT51" s="59">
        <f ca="1">AVERAGE(OFFSET($DS$3,0,0,'Données projet'!$E$14+1,1))-AVERAGE(OFFSET($H$3,0,0,'Données projet'!$E$14+1,1))</f>
        <v>400.48995908576177</v>
      </c>
      <c r="DU51" s="59">
        <f t="shared" si="44"/>
        <v>384.86917865380076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31.753069252614999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31.753069252614999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6">
        <f t="shared" si="1"/>
        <v>183.33333333333334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12.271428571428576</v>
      </c>
      <c r="N52" s="13">
        <f>IF('Données projet'!$A$36&gt;35,N51+M52-V51,IF(A52&lt;'Données projet'!$A$36,$K$205^A52,IF(A52='Données projet'!$A$36,'Données projet'!$B$36,N51+M52-V51)))</f>
        <v>204.0414285714287</v>
      </c>
      <c r="O52" s="13">
        <f>N52*VLOOKUP('Données projet'!$B$9,Paramètres!$A$1:$I$89,3,0)*VLOOKUP('Données projet'!$B$9,Paramètres!$A$1:$I$89,5,0)</f>
        <v>206.89800857142873</v>
      </c>
      <c r="P52" s="13">
        <f t="shared" si="33"/>
        <v>51.257136542136692</v>
      </c>
      <c r="Q52" s="20">
        <f t="shared" si="53"/>
        <v>449.6202110727931</v>
      </c>
      <c r="R52" s="59">
        <f t="shared" si="0"/>
        <v>704.06659089708501</v>
      </c>
      <c r="S52" s="59">
        <f ca="1">AVERAGE(OFFSET($R$3,0,0,'Données projet'!$E$9+1,1))-AVERAGE(OFFSET($H$3,0,0,'Données projet'!$E$9+1,1))</f>
        <v>626.09203985399904</v>
      </c>
      <c r="T52" s="59">
        <f t="shared" si="34"/>
        <v>327.65191293226667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73.803361254691183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73.803361254691183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12.271428571428576</v>
      </c>
      <c r="AI52" s="13">
        <f>IF('Données projet'!$A$62&gt;35,AI51+AH52-AQ51,IF(A52&lt;'Données projet'!$A$62,$AF$205^A52,IF(A52='Données projet'!$A$62,'Données projet'!$B$62,AI51+AH52-AQ51)))</f>
        <v>204.0414285714287</v>
      </c>
      <c r="AJ52" s="13">
        <f>AI52*VLOOKUP('Données projet'!$B$10,Paramètres!$A$1:$I$89,3,0)*VLOOKUP('Données projet'!$B$10,Paramètres!$A$1:$I$89,5,0)</f>
        <v>184.61668457142869</v>
      </c>
      <c r="AK52" s="13">
        <f t="shared" si="35"/>
        <v>46.347794643176776</v>
      </c>
      <c r="AL52" s="20">
        <f t="shared" si="4"/>
        <v>402.26313463210448</v>
      </c>
      <c r="AM52" s="59">
        <f t="shared" si="5"/>
        <v>656.70951445639639</v>
      </c>
      <c r="AN52" s="59">
        <f ca="1">AVERAGE(OFFSET($AM$3,0,0,'Données projet'!$E$10+1,1))-AVERAGE(OFFSET($H$3,0,0,'Données projet'!$E$10+1,1))</f>
        <v>567.42635821336114</v>
      </c>
      <c r="AO52" s="59">
        <f t="shared" si="36"/>
        <v>299.0473530693472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65.855306965724438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65.855306965724438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9.8000000000000007</v>
      </c>
      <c r="BD52" s="12">
        <f>IF('Données projet'!$A$88&gt;35,BD51+BC52-BL51,IF(A52&lt;'Données projet'!$A$88,$BA$205^A52,IF(A52='Données projet'!$A$88,'Données projet'!$B$88,BD51+BC52-BL51)))</f>
        <v>293.19999999999993</v>
      </c>
      <c r="BE52" s="13">
        <f>BD52*VLOOKUP('Données projet'!$B$11,Paramètres!$A$1:$I$89,3,0)*VLOOKUP('Données projet'!$B$11,Paramètres!$A$1:$I$89,5,0)</f>
        <v>237.84383999999997</v>
      </c>
      <c r="BF52" s="13">
        <f t="shared" si="37"/>
        <v>57.975378776698456</v>
      </c>
      <c r="BG52" s="20">
        <f t="shared" si="7"/>
        <v>515.21847270274975</v>
      </c>
      <c r="BH52" s="59">
        <f t="shared" si="8"/>
        <v>769.66485252704172</v>
      </c>
      <c r="BI52" s="59">
        <f ca="1">AVERAGE(OFFSET($BH$3,0,0,'Données projet'!$E$11+1,1))-AVERAGE(OFFSET($H$3,0,0,'Données projet'!$E$11+1,1))</f>
        <v>436.50252985867149</v>
      </c>
      <c r="BJ52" s="59">
        <f t="shared" si="38"/>
        <v>419.00806288456329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42.451960677227945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42.451960677227945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12.271428571428576</v>
      </c>
      <c r="BY52" s="12">
        <f>IF('Données projet'!$A$114&gt;35,BY51+BX52-CG51,IF(A52&lt;'Données projet'!$A$114,$BV$205^A52,IF(A52='Données projet'!$A$114,'Données projet'!$B$114,BY51+BX52-CG51)))</f>
        <v>204.0414285714287</v>
      </c>
      <c r="BZ52" s="13">
        <f>BY52*VLOOKUP('Données projet'!$B$12,Paramètres!$A$1:$I$89,3,0)*VLOOKUP('Données projet'!$B$12,Paramètres!$A$1:$I$89,5,0)</f>
        <v>194.16582342857154</v>
      </c>
      <c r="CA52" s="13">
        <f t="shared" si="39"/>
        <v>48.459791488807113</v>
      </c>
      <c r="CB52" s="20">
        <f t="shared" si="10"/>
        <v>422.57294598110116</v>
      </c>
      <c r="CC52" s="59">
        <f t="shared" si="11"/>
        <v>677.01932580539312</v>
      </c>
      <c r="CD52" s="59">
        <f ca="1">AVERAGE(OFFSET($CC$3,0,0,'Données projet'!$E$12+1,1))-AVERAGE(OFFSET($H$3,0,0,'Données projet'!$E$12+1,1))</f>
        <v>592.58528888957346</v>
      </c>
      <c r="CE52" s="59">
        <f t="shared" si="40"/>
        <v>311.31528017256846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69.261615946710194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69.261615946710194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369.00000000000011</v>
      </c>
      <c r="CU52" s="17">
        <f>CT52*VLOOKUP('Données projet'!$B$13,Paramètres!$A$1:$I$89,3,0)*VLOOKUP('Données projet'!$B$13,Paramètres!$A$1:$I$89,5,0)</f>
        <v>333.87120000000004</v>
      </c>
      <c r="CV52" s="13">
        <f t="shared" si="41"/>
        <v>78.232360111376309</v>
      </c>
      <c r="CW52" s="20">
        <f t="shared" si="13"/>
        <v>717.74703386064709</v>
      </c>
      <c r="CX52" s="59">
        <f t="shared" si="14"/>
        <v>972.19341368493906</v>
      </c>
      <c r="CY52" s="59">
        <f ca="1">AVERAGE(OFFSET($CX$3,0,0,'Données projet'!$E$13+1,1))-AVERAGE(OFFSET($H$3,0,0,'Données projet'!$E$13+1,1))</f>
        <v>446.2695382688679</v>
      </c>
      <c r="CZ52" s="59">
        <f t="shared" si="42"/>
        <v>630.54710489646072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7.2561720073728484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7.2561720073728484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9.8000000000000007</v>
      </c>
      <c r="DO52" s="12">
        <f>IF('Données projet'!$A$166&gt;35,DO51+DN52-DW51,IF(A52&lt;'Données projet'!$A$166,$DL$205^A52,IF(A52='Données projet'!$A$166,'Données projet'!$B$166,DO51+DN52-DW51)))</f>
        <v>293.19999999999993</v>
      </c>
      <c r="DP52" s="17">
        <f>DO52*VLOOKUP('Données projet'!$B$14,Paramètres!$A$1:$I$89,3,0)*VLOOKUP('Données projet'!$B$14,Paramètres!$A$1:$I$89,5,0)</f>
        <v>214.97423999999995</v>
      </c>
      <c r="DQ52" s="13">
        <f t="shared" si="43"/>
        <v>53.021096827639134</v>
      </c>
      <c r="DR52" s="20">
        <f t="shared" si="16"/>
        <v>466.75854497480481</v>
      </c>
      <c r="DS52" s="59">
        <f t="shared" si="17"/>
        <v>721.20492479909672</v>
      </c>
      <c r="DT52" s="59">
        <f ca="1">AVERAGE(OFFSET($DS$3,0,0,'Données projet'!$E$14+1,1))-AVERAGE(OFFSET($H$3,0,0,'Données projet'!$E$14+1,1))</f>
        <v>400.48995908576177</v>
      </c>
      <c r="DU52" s="59">
        <f t="shared" si="44"/>
        <v>384.86917865380076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31.130410932031086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31.130410932031086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6">
        <f t="shared" si="1"/>
        <v>183.33333333333334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12.271428571428576</v>
      </c>
      <c r="N53" s="13">
        <f>IF('Données projet'!$A$36&gt;35,N52+M53-V52,IF(A53&lt;'Données projet'!$A$36,$K$205^A53,IF(A53='Données projet'!$A$36,'Données projet'!$B$36,N52+M53-V52)))</f>
        <v>216.31285714285727</v>
      </c>
      <c r="O53" s="13">
        <f>N53*VLOOKUP('Données projet'!$B$9,Paramètres!$A$1:$I$89,3,0)*VLOOKUP('Données projet'!$B$9,Paramètres!$A$1:$I$89,5,0)</f>
        <v>219.34123714285727</v>
      </c>
      <c r="P53" s="13">
        <f t="shared" si="33"/>
        <v>53.971681888398933</v>
      </c>
      <c r="Q53" s="20">
        <f t="shared" si="53"/>
        <v>476.02000064610456</v>
      </c>
      <c r="R53" s="59">
        <f t="shared" si="0"/>
        <v>731.14098217557466</v>
      </c>
      <c r="S53" s="59">
        <f ca="1">AVERAGE(OFFSET($R$3,0,0,'Données projet'!$E$9+1,1))-AVERAGE(OFFSET($H$3,0,0,'Données projet'!$E$9+1,1))</f>
        <v>626.09203985399904</v>
      </c>
      <c r="T53" s="59">
        <f t="shared" si="34"/>
        <v>327.65191293226667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72.356122356092129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72.356122356092129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12.271428571428576</v>
      </c>
      <c r="AI53" s="13">
        <f>IF('Données projet'!$A$62&gt;35,AI52+AH53-AQ52,IF(A53&lt;'Données projet'!$A$62,$AF$205^A53,IF(A53='Données projet'!$A$62,'Données projet'!$B$62,AI52+AH53-AQ52)))</f>
        <v>216.31285714285727</v>
      </c>
      <c r="AJ53" s="13">
        <f>AI53*VLOOKUP('Données projet'!$B$10,Paramètres!$A$1:$I$89,3,0)*VLOOKUP('Données projet'!$B$10,Paramètres!$A$1:$I$89,5,0)</f>
        <v>195.71987314285727</v>
      </c>
      <c r="AK53" s="13">
        <f t="shared" si="35"/>
        <v>48.8023443653355</v>
      </c>
      <c r="AL53" s="20">
        <f t="shared" si="4"/>
        <v>425.87619549343572</v>
      </c>
      <c r="AM53" s="59">
        <f t="shared" si="5"/>
        <v>680.99717702290582</v>
      </c>
      <c r="AN53" s="59">
        <f ca="1">AVERAGE(OFFSET($AM$3,0,0,'Données projet'!$E$10+1,1))-AVERAGE(OFFSET($H$3,0,0,'Données projet'!$E$10+1,1))</f>
        <v>567.42635821336114</v>
      </c>
      <c r="AO53" s="59">
        <f t="shared" si="36"/>
        <v>299.0473530693472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64.563924563897586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64.563924563897586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303</v>
      </c>
      <c r="BB53" s="12">
        <f>VLOOKUP(A53,'Données projet'!$A$87:$I$107,9,0)</f>
        <v>9.8000000000000007</v>
      </c>
      <c r="BC53" s="12">
        <f t="array" ref="BC53">INDEX(BB:BB,MIN(IF(ISNUMBER(BB53:BB249),ROW(BB53:BB249),"")))</f>
        <v>9.8000000000000007</v>
      </c>
      <c r="BD53" s="12">
        <f>IF('Données projet'!$A$88&gt;35,BD52+BC53-BL52,IF(A53&lt;'Données projet'!$A$88,$BA$205^A53,IF(A53='Données projet'!$A$88,'Données projet'!$B$88,BD52+BC53-BL52)))</f>
        <v>302.99999999999994</v>
      </c>
      <c r="BE53" s="13">
        <f>BD53*VLOOKUP('Données projet'!$B$11,Paramètres!$A$1:$I$89,3,0)*VLOOKUP('Données projet'!$B$11,Paramètres!$A$1:$I$89,5,0)</f>
        <v>245.79359999999997</v>
      </c>
      <c r="BF53" s="13">
        <f t="shared" si="37"/>
        <v>59.684315982017168</v>
      </c>
      <c r="BG53" s="20">
        <f t="shared" si="7"/>
        <v>532.04070366867984</v>
      </c>
      <c r="BH53" s="59">
        <f t="shared" si="8"/>
        <v>787.16168519814994</v>
      </c>
      <c r="BI53" s="59">
        <f ca="1">AVERAGE(OFFSET($BH$3,0,0,'Données projet'!$E$11+1,1))-AVERAGE(OFFSET($H$3,0,0,'Données projet'!$E$11+1,1))</f>
        <v>436.50252985867149</v>
      </c>
      <c r="BJ53" s="59">
        <f t="shared" si="38"/>
        <v>419.00806288456329</v>
      </c>
      <c r="BK53" s="15">
        <f>IF(ISNA(VLOOKUP(A53,'Données projet'!$A$87:$I$107,3,0)),0,VLOOKUP(A53,'Données projet'!$A$87:$I$107,3,0))</f>
        <v>9</v>
      </c>
      <c r="BL53" s="15">
        <f>IF(ISNA(VLOOKUP(A53,'Données projet'!$A$87:$I$107,4,0)),0,VLOOKUP(A53,'Données projet'!$A$87:$I$107,4,0))</f>
        <v>21</v>
      </c>
      <c r="BM53" s="16">
        <f>IF(ISNA(VLOOKUP(A53,'Données projet'!$A$87:$I$107,5,0)),0%,VLOOKUP(A53,'Données projet'!$A$87:$I$107,5,0)*VLOOKUP('Données projet'!$B$11,Paramètres!$A$1:$I$89,7,0))</f>
        <v>0.53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51.600415396479235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51.600415396479235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12.271428571428576</v>
      </c>
      <c r="BY53" s="12">
        <f>IF('Données projet'!$A$114&gt;35,BY52+BX53-CG52,IF(A53&lt;'Données projet'!$A$114,$BV$205^A53,IF(A53='Données projet'!$A$114,'Données projet'!$B$114,BY52+BX53-CG52)))</f>
        <v>216.31285714285727</v>
      </c>
      <c r="BZ53" s="13">
        <f>BY53*VLOOKUP('Données projet'!$B$12,Paramètres!$A$1:$I$89,3,0)*VLOOKUP('Données projet'!$B$12,Paramètres!$A$1:$I$89,5,0)</f>
        <v>205.84331485714299</v>
      </c>
      <c r="CA53" s="13">
        <f t="shared" si="39"/>
        <v>51.026191220455026</v>
      </c>
      <c r="CB53" s="20">
        <f t="shared" si="10"/>
        <v>447.38105641848318</v>
      </c>
      <c r="CC53" s="59">
        <f t="shared" si="11"/>
        <v>702.50203794795334</v>
      </c>
      <c r="CD53" s="59">
        <f ca="1">AVERAGE(OFFSET($CC$3,0,0,'Données projet'!$E$12+1,1))-AVERAGE(OFFSET($H$3,0,0,'Données projet'!$E$12+1,1))</f>
        <v>592.58528888957346</v>
      </c>
      <c r="CE53" s="59">
        <f t="shared" si="40"/>
        <v>311.31528017256846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67.903437903409539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67.903437903409539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369.00000000000011</v>
      </c>
      <c r="CU53" s="17">
        <f>CT53*VLOOKUP('Données projet'!$B$13,Paramètres!$A$1:$I$89,3,0)*VLOOKUP('Données projet'!$B$13,Paramètres!$A$1:$I$89,5,0)</f>
        <v>333.87120000000004</v>
      </c>
      <c r="CV53" s="13">
        <f t="shared" si="41"/>
        <v>78.232360111376309</v>
      </c>
      <c r="CW53" s="20">
        <f t="shared" si="13"/>
        <v>717.74703386064709</v>
      </c>
      <c r="CX53" s="59">
        <f t="shared" si="14"/>
        <v>972.86801539011719</v>
      </c>
      <c r="CY53" s="59">
        <f ca="1">AVERAGE(OFFSET($CX$3,0,0,'Données projet'!$E$13+1,1))-AVERAGE(OFFSET($H$3,0,0,'Données projet'!$E$13+1,1))</f>
        <v>446.2695382688679</v>
      </c>
      <c r="CZ53" s="59">
        <f t="shared" si="42"/>
        <v>630.54710489646072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7.1138829001361774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7.1138829001361774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303</v>
      </c>
      <c r="DM53" s="12">
        <f>VLOOKUP(A53,'Données projet'!$A$165:$I$185,9,0)</f>
        <v>9.8000000000000007</v>
      </c>
      <c r="DN53" s="12">
        <f t="array" ref="DN53">INDEX(DM:DM,MIN(IF(ISNUMBER(DM53:DM249),ROW(DM53:DM249),"")))</f>
        <v>9.8000000000000007</v>
      </c>
      <c r="DO53" s="12">
        <f>IF('Données projet'!$A$166&gt;35,DO52+DN53-DW52,IF(A53&lt;'Données projet'!$A$166,$DL$205^A53,IF(A53='Données projet'!$A$166,'Données projet'!$B$166,DO52+DN53-DW52)))</f>
        <v>302.99999999999994</v>
      </c>
      <c r="DP53" s="17">
        <f>DO53*VLOOKUP('Données projet'!$B$14,Paramètres!$A$1:$I$89,3,0)*VLOOKUP('Données projet'!$B$14,Paramètres!$A$1:$I$89,5,0)</f>
        <v>222.15959999999995</v>
      </c>
      <c r="DQ53" s="13">
        <f t="shared" si="43"/>
        <v>54.583996923291004</v>
      </c>
      <c r="DR53" s="20">
        <f t="shared" si="16"/>
        <v>481.99509797473166</v>
      </c>
      <c r="DS53" s="59">
        <f t="shared" si="17"/>
        <v>737.11607950420171</v>
      </c>
      <c r="DT53" s="59">
        <f ca="1">AVERAGE(OFFSET($DS$3,0,0,'Données projet'!$E$14+1,1))-AVERAGE(OFFSET($H$3,0,0,'Données projet'!$E$14+1,1))</f>
        <v>400.48995908576177</v>
      </c>
      <c r="DU53" s="59">
        <f t="shared" si="44"/>
        <v>384.86917865380076</v>
      </c>
      <c r="DV53" s="15">
        <f>IF(ISNA(VLOOKUP(A53,'Données projet'!$A$165:$I$185,3,0)),0,VLOOKUP(A53,'Données projet'!$A$165:$I$185,3,0))</f>
        <v>9</v>
      </c>
      <c r="DW53" s="15">
        <f>IF(ISNA(VLOOKUP(A53,'Données projet'!$A$165:$I$185,4,0)),0,VLOOKUP(A53,'Données projet'!$A$165:$I$185,4,0))</f>
        <v>21</v>
      </c>
      <c r="DX53" s="16">
        <f>IF(ISNA(VLOOKUP(A53,'Données projet'!$A$165:$I$185,5,0)),0%,VLOOKUP(A53,'Données projet'!$A$165:$I$185,5,0)*VLOOKUP('Données projet'!$B$14,Paramètres!$A$1:$I$89,7,0))</f>
        <v>0.43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37.839056428259987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37.839056428259987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6">
        <f t="shared" si="1"/>
        <v>183.33333333333334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12.271428571428576</v>
      </c>
      <c r="N54" s="13">
        <f>IF('Données projet'!$A$36&gt;35,N53+M54-V53,IF(A54&lt;'Données projet'!$A$36,$K$205^A54,IF(A54='Données projet'!$A$36,'Données projet'!$B$36,N53+M54-V53)))</f>
        <v>228.58428571428584</v>
      </c>
      <c r="O54" s="13">
        <f>N54*VLOOKUP('Données projet'!$B$9,Paramètres!$A$1:$I$89,3,0)*VLOOKUP('Données projet'!$B$9,Paramètres!$A$1:$I$89,5,0)</f>
        <v>231.78446571428586</v>
      </c>
      <c r="P54" s="13">
        <f t="shared" si="33"/>
        <v>56.668351013857453</v>
      </c>
      <c r="Q54" s="20">
        <f t="shared" si="53"/>
        <v>502.38865580151622</v>
      </c>
      <c r="R54" s="59">
        <f t="shared" si="0"/>
        <v>758.17253620476299</v>
      </c>
      <c r="S54" s="59">
        <f ca="1">AVERAGE(OFFSET($R$3,0,0,'Données projet'!$E$9+1,1))-AVERAGE(OFFSET($H$3,0,0,'Données projet'!$E$9+1,1))</f>
        <v>626.09203985399904</v>
      </c>
      <c r="T54" s="59">
        <f t="shared" si="34"/>
        <v>327.65191293226667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70.937262929566046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70.937262929566046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12.271428571428576</v>
      </c>
      <c r="AI54" s="13">
        <f>IF('Données projet'!$A$62&gt;35,AI53+AH54-AQ53,IF(A54&lt;'Données projet'!$A$62,$AF$205^A54,IF(A54='Données projet'!$A$62,'Données projet'!$B$62,AI53+AH54-AQ53)))</f>
        <v>228.58428571428584</v>
      </c>
      <c r="AJ54" s="13">
        <f>AI54*VLOOKUP('Données projet'!$B$10,Paramètres!$A$1:$I$89,3,0)*VLOOKUP('Données projet'!$B$10,Paramètres!$A$1:$I$89,5,0)</f>
        <v>206.82306171428581</v>
      </c>
      <c r="AK54" s="13">
        <f t="shared" si="35"/>
        <v>51.240730027878335</v>
      </c>
      <c r="AL54" s="20">
        <f t="shared" si="4"/>
        <v>449.46110395093586</v>
      </c>
      <c r="AM54" s="59">
        <f t="shared" si="5"/>
        <v>705.24498435418263</v>
      </c>
      <c r="AN54" s="59">
        <f ca="1">AVERAGE(OFFSET($AM$3,0,0,'Données projet'!$E$10+1,1))-AVERAGE(OFFSET($H$3,0,0,'Données projet'!$E$10+1,1))</f>
        <v>567.42635821336114</v>
      </c>
      <c r="AO54" s="59">
        <f t="shared" si="36"/>
        <v>299.0473530693472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63.297865383305073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63.297865383305073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8.4</v>
      </c>
      <c r="BD54" s="12">
        <f>IF('Données projet'!$A$88&gt;35,BD53+BC54-BL53,IF(A54&lt;'Données projet'!$A$88,$BA$205^A54,IF(A54='Données projet'!$A$88,'Données projet'!$B$88,BD53+BC54-BL53)))</f>
        <v>290.39999999999992</v>
      </c>
      <c r="BE54" s="13">
        <f>BD54*VLOOKUP('Données projet'!$B$11,Paramètres!$A$1:$I$89,3,0)*VLOOKUP('Données projet'!$B$11,Paramètres!$A$1:$I$89,5,0)</f>
        <v>235.57247999999993</v>
      </c>
      <c r="BF54" s="13">
        <f t="shared" si="37"/>
        <v>57.485898111011707</v>
      </c>
      <c r="BG54" s="20">
        <f t="shared" si="7"/>
        <v>510.41000854334516</v>
      </c>
      <c r="BH54" s="59">
        <f t="shared" si="8"/>
        <v>766.19388894659198</v>
      </c>
      <c r="BI54" s="59">
        <f ca="1">AVERAGE(OFFSET($BH$3,0,0,'Données projet'!$E$11+1,1))-AVERAGE(OFFSET($H$3,0,0,'Données projet'!$E$11+1,1))</f>
        <v>436.50252985867149</v>
      </c>
      <c r="BJ54" s="59">
        <f t="shared" si="38"/>
        <v>419.00806288456329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50.588562723699951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50.588562723699951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12.271428571428576</v>
      </c>
      <c r="BY54" s="12">
        <f>IF('Données projet'!$A$114&gt;35,BY53+BX54-CG53,IF(A54&lt;'Données projet'!$A$114,$BV$205^A54,IF(A54='Données projet'!$A$114,'Données projet'!$B$114,BY53+BX54-CG53)))</f>
        <v>228.58428571428584</v>
      </c>
      <c r="BZ54" s="13">
        <f>BY54*VLOOKUP('Données projet'!$B$12,Paramètres!$A$1:$I$89,3,0)*VLOOKUP('Données projet'!$B$12,Paramètres!$A$1:$I$89,5,0)</f>
        <v>217.52080628571443</v>
      </c>
      <c r="CA54" s="13">
        <f t="shared" si="39"/>
        <v>53.575690321455305</v>
      </c>
      <c r="CB54" s="20">
        <f t="shared" si="10"/>
        <v>472.15973159082063</v>
      </c>
      <c r="CC54" s="59">
        <f t="shared" si="11"/>
        <v>727.9436119940674</v>
      </c>
      <c r="CD54" s="59">
        <f ca="1">AVERAGE(OFFSET($CC$3,0,0,'Données projet'!$E$12+1,1))-AVERAGE(OFFSET($H$3,0,0,'Données projet'!$E$12+1,1))</f>
        <v>592.58528888957346</v>
      </c>
      <c r="CE54" s="59">
        <f t="shared" si="40"/>
        <v>311.31528017256846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66.571892903131214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66.571892903131214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369.00000000000011</v>
      </c>
      <c r="CU54" s="17">
        <f>CT54*VLOOKUP('Données projet'!$B$13,Paramètres!$A$1:$I$89,3,0)*VLOOKUP('Données projet'!$B$13,Paramètres!$A$1:$I$89,5,0)</f>
        <v>333.87120000000004</v>
      </c>
      <c r="CV54" s="13">
        <f t="shared" si="41"/>
        <v>78.232360111376309</v>
      </c>
      <c r="CW54" s="20">
        <f t="shared" si="13"/>
        <v>717.74703386064709</v>
      </c>
      <c r="CX54" s="59">
        <f t="shared" si="14"/>
        <v>973.53091426389392</v>
      </c>
      <c r="CY54" s="59">
        <f ca="1">AVERAGE(OFFSET($CX$3,0,0,'Données projet'!$E$13+1,1))-AVERAGE(OFFSET($H$3,0,0,'Données projet'!$E$13+1,1))</f>
        <v>446.2695382688679</v>
      </c>
      <c r="CZ54" s="59">
        <f t="shared" si="42"/>
        <v>630.54710489646072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6.9743839955046312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6.9743839955046312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8.4</v>
      </c>
      <c r="DO54" s="12">
        <f>IF('Données projet'!$A$166&gt;35,DO53+DN54-DW53,IF(A54&lt;'Données projet'!$A$166,$DL$205^A54,IF(A54='Données projet'!$A$166,'Données projet'!$B$166,DO53+DN54-DW53)))</f>
        <v>290.39999999999992</v>
      </c>
      <c r="DP54" s="17">
        <f>DO54*VLOOKUP('Données projet'!$B$14,Paramètres!$A$1:$I$89,3,0)*VLOOKUP('Données projet'!$B$14,Paramètres!$A$1:$I$89,5,0)</f>
        <v>212.92127999999991</v>
      </c>
      <c r="DQ54" s="13">
        <f t="shared" si="43"/>
        <v>52.57344469809297</v>
      </c>
      <c r="DR54" s="20">
        <f t="shared" si="16"/>
        <v>462.4033121825118</v>
      </c>
      <c r="DS54" s="59">
        <f t="shared" si="17"/>
        <v>718.18719258575857</v>
      </c>
      <c r="DT54" s="59">
        <f ca="1">AVERAGE(OFFSET($DS$3,0,0,'Données projet'!$E$14+1,1))-AVERAGE(OFFSET($H$3,0,0,'Données projet'!$E$14+1,1))</f>
        <v>400.48995908576177</v>
      </c>
      <c r="DU54" s="59">
        <f t="shared" si="44"/>
        <v>384.86917865380076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37.097055611247313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37.097055611247313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6">
        <f t="shared" si="1"/>
        <v>183.33333333333334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12.271428571428576</v>
      </c>
      <c r="N55" s="13">
        <f>IF('Données projet'!$A$36&gt;35,N54+M55-V54,IF(A55&lt;'Données projet'!$A$36,$K$205^A55,IF(A55='Données projet'!$A$36,'Données projet'!$B$36,N54+M55-V54)))</f>
        <v>240.85571428571441</v>
      </c>
      <c r="O55" s="13">
        <f>N55*VLOOKUP('Données projet'!$B$9,Paramètres!$A$1:$I$89,3,0)*VLOOKUP('Données projet'!$B$9,Paramètres!$A$1:$I$89,5,0)</f>
        <v>244.22769428571442</v>
      </c>
      <c r="P55" s="13">
        <f t="shared" si="33"/>
        <v>59.348213013679157</v>
      </c>
      <c r="Q55" s="20">
        <f t="shared" si="53"/>
        <v>528.72803854644383</v>
      </c>
      <c r="R55" s="59">
        <f t="shared" si="0"/>
        <v>785.16331801002718</v>
      </c>
      <c r="S55" s="59">
        <f ca="1">AVERAGE(OFFSET($R$3,0,0,'Données projet'!$E$9+1,1))-AVERAGE(OFFSET($H$3,0,0,'Données projet'!$E$9+1,1))</f>
        <v>626.09203985399904</v>
      </c>
      <c r="T55" s="59">
        <f t="shared" si="34"/>
        <v>327.65191293226667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69.546226470975341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69.546226470975341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12.271428571428576</v>
      </c>
      <c r="AI55" s="13">
        <f>IF('Données projet'!$A$62&gt;35,AI54+AH55-AQ54,IF(A55&lt;'Données projet'!$A$62,$AF$205^A55,IF(A55='Données projet'!$A$62,'Données projet'!$B$62,AI54+AH55-AQ54)))</f>
        <v>240.85571428571441</v>
      </c>
      <c r="AJ55" s="13">
        <f>AI55*VLOOKUP('Données projet'!$B$10,Paramètres!$A$1:$I$89,3,0)*VLOOKUP('Données projet'!$B$10,Paramètres!$A$1:$I$89,5,0)</f>
        <v>217.92625028571439</v>
      </c>
      <c r="AK55" s="13">
        <f t="shared" si="35"/>
        <v>53.663918329427027</v>
      </c>
      <c r="AL55" s="20">
        <f t="shared" si="4"/>
        <v>473.01954367137131</v>
      </c>
      <c r="AM55" s="59">
        <f t="shared" si="5"/>
        <v>729.45482313495472</v>
      </c>
      <c r="AN55" s="59">
        <f ca="1">AVERAGE(OFFSET($AM$3,0,0,'Données projet'!$E$10+1,1))-AVERAGE(OFFSET($H$3,0,0,'Données projet'!$E$10+1,1))</f>
        <v>567.42635821336114</v>
      </c>
      <c r="AO55" s="59">
        <f t="shared" si="36"/>
        <v>299.0473530693472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62.056632851024133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62.056632851024133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8.4</v>
      </c>
      <c r="BD55" s="12">
        <f>IF('Données projet'!$A$88&gt;35,BD54+BC55-BL54,IF(A55&lt;'Données projet'!$A$88,$BA$205^A55,IF(A55='Données projet'!$A$88,'Données projet'!$B$88,BD54+BC55-BL54)))</f>
        <v>298.7999999999999</v>
      </c>
      <c r="BE55" s="13">
        <f>BD55*VLOOKUP('Données projet'!$B$11,Paramètres!$A$1:$I$89,3,0)*VLOOKUP('Données projet'!$B$11,Paramètres!$A$1:$I$89,5,0)</f>
        <v>242.38655999999992</v>
      </c>
      <c r="BF55" s="13">
        <f t="shared" si="37"/>
        <v>58.952714414184484</v>
      </c>
      <c r="BG55" s="20">
        <f t="shared" si="7"/>
        <v>524.83256960470442</v>
      </c>
      <c r="BH55" s="59">
        <f t="shared" si="8"/>
        <v>781.26784906828777</v>
      </c>
      <c r="BI55" s="59">
        <f ca="1">AVERAGE(OFFSET($BH$3,0,0,'Données projet'!$E$11+1,1))-AVERAGE(OFFSET($H$3,0,0,'Données projet'!$E$11+1,1))</f>
        <v>436.50252985867149</v>
      </c>
      <c r="BJ55" s="59">
        <f t="shared" si="38"/>
        <v>419.00806288456329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49.596551864664683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49.596551864664683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12.271428571428576</v>
      </c>
      <c r="BY55" s="12">
        <f>IF('Données projet'!$A$114&gt;35,BY54+BX55-CG54,IF(A55&lt;'Données projet'!$A$114,$BV$205^A55,IF(A55='Données projet'!$A$114,'Données projet'!$B$114,BY54+BX55-CG54)))</f>
        <v>240.85571428571441</v>
      </c>
      <c r="BZ55" s="13">
        <f>BY55*VLOOKUP('Données projet'!$B$12,Paramètres!$A$1:$I$89,3,0)*VLOOKUP('Données projet'!$B$12,Paramètres!$A$1:$I$89,5,0)</f>
        <v>229.19829771428584</v>
      </c>
      <c r="CA55" s="13">
        <f t="shared" si="39"/>
        <v>56.1092995413808</v>
      </c>
      <c r="CB55" s="20">
        <f t="shared" si="10"/>
        <v>496.91073188695265</v>
      </c>
      <c r="CC55" s="59">
        <f t="shared" si="11"/>
        <v>753.34601135053595</v>
      </c>
      <c r="CD55" s="59">
        <f ca="1">AVERAGE(OFFSET($CC$3,0,0,'Données projet'!$E$12+1,1))-AVERAGE(OFFSET($H$3,0,0,'Données projet'!$E$12+1,1))</f>
        <v>592.58528888957346</v>
      </c>
      <c r="CE55" s="59">
        <f t="shared" si="40"/>
        <v>311.31528017256846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65.266458688146088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65.266458688146088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369.00000000000011</v>
      </c>
      <c r="CU55" s="17">
        <f>CT55*VLOOKUP('Données projet'!$B$13,Paramètres!$A$1:$I$89,3,0)*VLOOKUP('Données projet'!$B$13,Paramètres!$A$1:$I$89,5,0)</f>
        <v>333.87120000000004</v>
      </c>
      <c r="CV55" s="13">
        <f t="shared" si="41"/>
        <v>78.232360111376309</v>
      </c>
      <c r="CW55" s="20">
        <f t="shared" si="13"/>
        <v>717.74703386064709</v>
      </c>
      <c r="CX55" s="59">
        <f t="shared" si="14"/>
        <v>974.18231332423045</v>
      </c>
      <c r="CY55" s="59">
        <f ca="1">AVERAGE(OFFSET($CX$3,0,0,'Données projet'!$E$13+1,1))-AVERAGE(OFFSET($H$3,0,0,'Données projet'!$E$13+1,1))</f>
        <v>446.2695382688679</v>
      </c>
      <c r="CZ55" s="59">
        <f t="shared" si="42"/>
        <v>630.54710489646072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6.8376205793069795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6.8376205793069795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8.4</v>
      </c>
      <c r="DO55" s="12">
        <f>IF('Données projet'!$A$166&gt;35,DO54+DN55-DW54,IF(A55&lt;'Données projet'!$A$166,$DL$205^A55,IF(A55='Données projet'!$A$166,'Données projet'!$B$166,DO54+DN55-DW54)))</f>
        <v>298.7999999999999</v>
      </c>
      <c r="DP55" s="17">
        <f>DO55*VLOOKUP('Données projet'!$B$14,Paramètres!$A$1:$I$89,3,0)*VLOOKUP('Données projet'!$B$14,Paramètres!$A$1:$I$89,5,0)</f>
        <v>219.08015999999992</v>
      </c>
      <c r="DQ55" s="13">
        <f t="shared" si="43"/>
        <v>53.914914316401685</v>
      </c>
      <c r="DR55" s="20">
        <f t="shared" si="16"/>
        <v>475.46642110106609</v>
      </c>
      <c r="DS55" s="59">
        <f t="shared" si="17"/>
        <v>731.90170056464945</v>
      </c>
      <c r="DT55" s="59">
        <f ca="1">AVERAGE(OFFSET($DS$3,0,0,'Données projet'!$E$14+1,1))-AVERAGE(OFFSET($H$3,0,0,'Données projet'!$E$14+1,1))</f>
        <v>400.48995908576177</v>
      </c>
      <c r="DU55" s="59">
        <f t="shared" si="44"/>
        <v>384.86917865380076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36.369604977680446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36.369604977680446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6">
        <f t="shared" si="1"/>
        <v>183.33333333333334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12.271428571428576</v>
      </c>
      <c r="N56" s="13">
        <f>IF('Données projet'!$A$36&gt;35,N55+M56-V55,IF(A56&lt;'Données projet'!$A$36,$K$205^A56,IF(A56='Données projet'!$A$36,'Données projet'!$B$36,N55+M56-V55)))</f>
        <v>253.12714285714299</v>
      </c>
      <c r="O56" s="13">
        <f>N56*VLOOKUP('Données projet'!$B$9,Paramètres!$A$1:$I$89,3,0)*VLOOKUP('Données projet'!$B$9,Paramètres!$A$1:$I$89,5,0)</f>
        <v>256.67092285714301</v>
      </c>
      <c r="P56" s="13">
        <f t="shared" si="33"/>
        <v>62.012221890308474</v>
      </c>
      <c r="Q56" s="20">
        <f t="shared" si="53"/>
        <v>555.03981043514466</v>
      </c>
      <c r="R56" s="59">
        <f t="shared" si="0"/>
        <v>812.11518864167783</v>
      </c>
      <c r="S56" s="59">
        <f ca="1">AVERAGE(OFFSET($R$3,0,0,'Données projet'!$E$9+1,1))-AVERAGE(OFFSET($H$3,0,0,'Données projet'!$E$9+1,1))</f>
        <v>626.09203985399904</v>
      </c>
      <c r="T56" s="59">
        <f t="shared" si="34"/>
        <v>327.65191293226667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68.182467388889137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68.182467388889137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12.271428571428576</v>
      </c>
      <c r="AI56" s="13">
        <f>IF('Données projet'!$A$62&gt;35,AI55+AH56-AQ55,IF(A56&lt;'Données projet'!$A$62,$AF$205^A56,IF(A56='Données projet'!$A$62,'Données projet'!$B$62,AI55+AH56-AQ55)))</f>
        <v>253.12714285714299</v>
      </c>
      <c r="AJ56" s="13">
        <f>AI56*VLOOKUP('Données projet'!$B$10,Paramètres!$A$1:$I$89,3,0)*VLOOKUP('Données projet'!$B$10,Paramètres!$A$1:$I$89,5,0)</f>
        <v>229.02943885714296</v>
      </c>
      <c r="AK56" s="13">
        <f t="shared" si="35"/>
        <v>56.072771899312158</v>
      </c>
      <c r="AL56" s="20">
        <f t="shared" si="4"/>
        <v>496.55301706749265</v>
      </c>
      <c r="AM56" s="59">
        <f t="shared" si="5"/>
        <v>753.62839527402593</v>
      </c>
      <c r="AN56" s="59">
        <f ca="1">AVERAGE(OFFSET($AM$3,0,0,'Données projet'!$E$10+1,1))-AVERAGE(OFFSET($H$3,0,0,'Données projet'!$E$10+1,1))</f>
        <v>567.42635821336114</v>
      </c>
      <c r="AO56" s="59">
        <f t="shared" si="36"/>
        <v>299.0473530693472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60.839740131624133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60.839740131624133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8.4</v>
      </c>
      <c r="BD56" s="12">
        <f>IF('Données projet'!$A$88&gt;35,BD55+BC56-BL55,IF(A56&lt;'Données projet'!$A$88,$BA$205^A56,IF(A56='Données projet'!$A$88,'Données projet'!$B$88,BD55+BC56-BL55)))</f>
        <v>307.19999999999987</v>
      </c>
      <c r="BE56" s="13">
        <f>BD56*VLOOKUP('Données projet'!$B$11,Paramètres!$A$1:$I$89,3,0)*VLOOKUP('Données projet'!$B$11,Paramètres!$A$1:$I$89,5,0)</f>
        <v>249.20063999999991</v>
      </c>
      <c r="BF56" s="13">
        <f t="shared" si="37"/>
        <v>60.414738047899995</v>
      </c>
      <c r="BG56" s="20">
        <f t="shared" si="7"/>
        <v>539.24678343342566</v>
      </c>
      <c r="BH56" s="59">
        <f t="shared" si="8"/>
        <v>796.32216163995895</v>
      </c>
      <c r="BI56" s="59">
        <f ca="1">AVERAGE(OFFSET($BH$3,0,0,'Données projet'!$E$11+1,1))-AVERAGE(OFFSET($H$3,0,0,'Données projet'!$E$11+1,1))</f>
        <v>436.50252985867149</v>
      </c>
      <c r="BJ56" s="59">
        <f t="shared" si="38"/>
        <v>419.00806288456329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48.623993733508215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48.623993733508215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12.271428571428576</v>
      </c>
      <c r="BY56" s="12">
        <f>IF('Données projet'!$A$114&gt;35,BY55+BX56-CG55,IF(A56&lt;'Données projet'!$A$114,$BV$205^A56,IF(A56='Données projet'!$A$114,'Données projet'!$B$114,BY55+BX56-CG55)))</f>
        <v>253.12714285714299</v>
      </c>
      <c r="BZ56" s="13">
        <f>BY56*VLOOKUP('Données projet'!$B$12,Paramètres!$A$1:$I$89,3,0)*VLOOKUP('Données projet'!$B$12,Paramètres!$A$1:$I$89,5,0)</f>
        <v>240.87578914285729</v>
      </c>
      <c r="CA56" s="13">
        <f t="shared" si="39"/>
        <v>58.627920818237712</v>
      </c>
      <c r="CB56" s="20">
        <f t="shared" si="10"/>
        <v>521.63562818224045</v>
      </c>
      <c r="CC56" s="59">
        <f t="shared" si="11"/>
        <v>778.71100638877374</v>
      </c>
      <c r="CD56" s="59">
        <f ca="1">AVERAGE(OFFSET($CC$3,0,0,'Données projet'!$E$12+1,1))-AVERAGE(OFFSET($H$3,0,0,'Données projet'!$E$12+1,1))</f>
        <v>592.58528888957346</v>
      </c>
      <c r="CE56" s="59">
        <f t="shared" si="40"/>
        <v>311.31528017256846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63.986623241880572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63.986623241880572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369.00000000000011</v>
      </c>
      <c r="CU56" s="17">
        <f>CT56*VLOOKUP('Données projet'!$B$13,Paramètres!$A$1:$I$89,3,0)*VLOOKUP('Données projet'!$B$13,Paramètres!$A$1:$I$89,5,0)</f>
        <v>333.87120000000004</v>
      </c>
      <c r="CV56" s="13">
        <f t="shared" si="41"/>
        <v>78.232360111376309</v>
      </c>
      <c r="CW56" s="20">
        <f t="shared" si="13"/>
        <v>717.74703386064709</v>
      </c>
      <c r="CX56" s="59">
        <f t="shared" si="14"/>
        <v>974.82241206718027</v>
      </c>
      <c r="CY56" s="59">
        <f ca="1">AVERAGE(OFFSET($CX$3,0,0,'Données projet'!$E$13+1,1))-AVERAGE(OFFSET($H$3,0,0,'Données projet'!$E$13+1,1))</f>
        <v>446.2695382688679</v>
      </c>
      <c r="CZ56" s="59">
        <f t="shared" si="42"/>
        <v>630.54710489646072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6.7035390102835164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6.7035390102835164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8.4</v>
      </c>
      <c r="DO56" s="12">
        <f>IF('Données projet'!$A$166&gt;35,DO55+DN56-DW55,IF(A56&lt;'Données projet'!$A$166,$DL$205^A56,IF(A56='Données projet'!$A$166,'Données projet'!$B$166,DO55+DN56-DW55)))</f>
        <v>307.19999999999987</v>
      </c>
      <c r="DP56" s="17">
        <f>DO56*VLOOKUP('Données projet'!$B$14,Paramètres!$A$1:$I$89,3,0)*VLOOKUP('Données projet'!$B$14,Paramètres!$A$1:$I$89,5,0)</f>
        <v>225.2390399999999</v>
      </c>
      <c r="DQ56" s="13">
        <f t="shared" si="43"/>
        <v>55.252000822487368</v>
      </c>
      <c r="DR56" s="20">
        <f t="shared" si="16"/>
        <v>488.5218960991653</v>
      </c>
      <c r="DS56" s="59">
        <f t="shared" si="17"/>
        <v>745.59727430569853</v>
      </c>
      <c r="DT56" s="59">
        <f ca="1">AVERAGE(OFFSET($DS$3,0,0,'Données projet'!$E$14+1,1))-AVERAGE(OFFSET($H$3,0,0,'Données projet'!$E$14+1,1))</f>
        <v>400.48995908576177</v>
      </c>
      <c r="DU56" s="59">
        <f t="shared" si="44"/>
        <v>384.86917865380076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35.656419207336754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35.656419207336754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6">
        <f t="shared" si="1"/>
        <v>183.33333333333334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12.271428571428576</v>
      </c>
      <c r="N57" s="13">
        <f>IF('Données projet'!$A$36&gt;35,N56+M57-V56,IF(A57&lt;'Données projet'!$A$36,$K$205^A57,IF(A57='Données projet'!$A$36,'Données projet'!$B$36,N56+M57-V56)))</f>
        <v>265.39857142857159</v>
      </c>
      <c r="O57" s="13">
        <f>N57*VLOOKUP('Données projet'!$B$9,Paramètres!$A$1:$I$89,3,0)*VLOOKUP('Données projet'!$B$9,Paramètres!$A$1:$I$89,5,0)</f>
        <v>269.11415142857157</v>
      </c>
      <c r="P57" s="13">
        <f t="shared" si="33"/>
        <v>64.661233921346607</v>
      </c>
      <c r="Q57" s="20">
        <f t="shared" si="53"/>
        <v>581.32546281777411</v>
      </c>
      <c r="R57" s="59">
        <f t="shared" si="0"/>
        <v>839.02983548511338</v>
      </c>
      <c r="S57" s="59">
        <f ca="1">AVERAGE(OFFSET($R$3,0,0,'Données projet'!$E$9+1,1))-AVERAGE(OFFSET($H$3,0,0,'Données projet'!$E$9+1,1))</f>
        <v>626.09203985399904</v>
      </c>
      <c r="T57" s="59">
        <f t="shared" si="34"/>
        <v>327.65191293226667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66.845450790591727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66.845450790591727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12.271428571428576</v>
      </c>
      <c r="AI57" s="13">
        <f>IF('Données projet'!$A$62&gt;35,AI56+AH57-AQ56,IF(A57&lt;'Données projet'!$A$62,$AF$205^A57,IF(A57='Données projet'!$A$62,'Données projet'!$B$62,AI56+AH57-AQ56)))</f>
        <v>265.39857142857159</v>
      </c>
      <c r="AJ57" s="13">
        <f>AI57*VLOOKUP('Données projet'!$B$10,Paramètres!$A$1:$I$89,3,0)*VLOOKUP('Données projet'!$B$10,Paramètres!$A$1:$I$89,5,0)</f>
        <v>240.13262742857154</v>
      </c>
      <c r="AK57" s="13">
        <f t="shared" si="35"/>
        <v>58.468065001979532</v>
      </c>
      <c r="AL57" s="20">
        <f t="shared" si="4"/>
        <v>520.06287264987645</v>
      </c>
      <c r="AM57" s="59">
        <f t="shared" si="5"/>
        <v>777.76724531721584</v>
      </c>
      <c r="AN57" s="59">
        <f ca="1">AVERAGE(OFFSET($AM$3,0,0,'Données projet'!$E$10+1,1))-AVERAGE(OFFSET($H$3,0,0,'Données projet'!$E$10+1,1))</f>
        <v>567.42635821336114</v>
      </c>
      <c r="AO57" s="59">
        <f t="shared" si="36"/>
        <v>299.0473530693472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59.646709936220297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59.646709936220297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8.4</v>
      </c>
      <c r="BD57" s="12">
        <f>IF('Données projet'!$A$88&gt;35,BD56+BC57-BL56,IF(A57&lt;'Données projet'!$A$88,$BA$205^A57,IF(A57='Données projet'!$A$88,'Données projet'!$B$88,BD56+BC57-BL56)))</f>
        <v>315.59999999999985</v>
      </c>
      <c r="BE57" s="13">
        <f>BD57*VLOOKUP('Données projet'!$B$11,Paramètres!$A$1:$I$89,3,0)*VLOOKUP('Données projet'!$B$11,Paramètres!$A$1:$I$89,5,0)</f>
        <v>256.0147199999999</v>
      </c>
      <c r="BF57" s="13">
        <f t="shared" si="37"/>
        <v>61.87211512017457</v>
      </c>
      <c r="BG57" s="20">
        <f t="shared" si="7"/>
        <v>553.65290450097052</v>
      </c>
      <c r="BH57" s="59">
        <f t="shared" si="8"/>
        <v>811.35727716830979</v>
      </c>
      <c r="BI57" s="59">
        <f ca="1">AVERAGE(OFFSET($BH$3,0,0,'Données projet'!$E$11+1,1))-AVERAGE(OFFSET($H$3,0,0,'Données projet'!$E$11+1,1))</f>
        <v>436.50252985867149</v>
      </c>
      <c r="BJ57" s="59">
        <f t="shared" si="38"/>
        <v>419.00806288456329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47.670506874101839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47.670506874101839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12.271428571428576</v>
      </c>
      <c r="BY57" s="12">
        <f>IF('Données projet'!$A$114&gt;35,BY56+BX57-CG56,IF(A57&lt;'Données projet'!$A$114,$BV$205^A57,IF(A57='Données projet'!$A$114,'Données projet'!$B$114,BY56+BX57-CG56)))</f>
        <v>265.39857142857159</v>
      </c>
      <c r="BZ57" s="13">
        <f>BY57*VLOOKUP('Données projet'!$B$12,Paramètres!$A$1:$I$89,3,0)*VLOOKUP('Données projet'!$B$12,Paramètres!$A$1:$I$89,5,0)</f>
        <v>252.55328057142873</v>
      </c>
      <c r="CA57" s="13">
        <f t="shared" si="39"/>
        <v>61.132363698497379</v>
      </c>
      <c r="CB57" s="20">
        <f t="shared" si="10"/>
        <v>546.335830436788</v>
      </c>
      <c r="CC57" s="59">
        <f t="shared" si="11"/>
        <v>804.04020310412739</v>
      </c>
      <c r="CD57" s="59">
        <f ca="1">AVERAGE(OFFSET($CC$3,0,0,'Données projet'!$E$12+1,1))-AVERAGE(OFFSET($H$3,0,0,'Données projet'!$E$12+1,1))</f>
        <v>592.58528888957346</v>
      </c>
      <c r="CE57" s="59">
        <f t="shared" si="40"/>
        <v>311.31528017256846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62.731884588093777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62.731884588093777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369.00000000000011</v>
      </c>
      <c r="CU57" s="17">
        <f>CT57*VLOOKUP('Données projet'!$B$13,Paramètres!$A$1:$I$89,3,0)*VLOOKUP('Données projet'!$B$13,Paramètres!$A$1:$I$89,5,0)</f>
        <v>333.87120000000004</v>
      </c>
      <c r="CV57" s="13">
        <f t="shared" si="41"/>
        <v>78.232360111376309</v>
      </c>
      <c r="CW57" s="20">
        <f t="shared" si="13"/>
        <v>717.74703386064709</v>
      </c>
      <c r="CX57" s="59">
        <f t="shared" si="14"/>
        <v>975.45140652798636</v>
      </c>
      <c r="CY57" s="59">
        <f ca="1">AVERAGE(OFFSET($CX$3,0,0,'Données projet'!$E$13+1,1))-AVERAGE(OFFSET($H$3,0,0,'Données projet'!$E$13+1,1))</f>
        <v>446.2695382688679</v>
      </c>
      <c r="CZ57" s="59">
        <f t="shared" si="42"/>
        <v>630.54710489646072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6.5720866990469222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6.5720866990469222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8.4</v>
      </c>
      <c r="DO57" s="12">
        <f>IF('Données projet'!$A$166&gt;35,DO56+DN57-DW56,IF(A57&lt;'Données projet'!$A$166,$DL$205^A57,IF(A57='Données projet'!$A$166,'Données projet'!$B$166,DO56+DN57-DW56)))</f>
        <v>315.59999999999985</v>
      </c>
      <c r="DP57" s="17">
        <f>DO57*VLOOKUP('Données projet'!$B$14,Paramètres!$A$1:$I$89,3,0)*VLOOKUP('Données projet'!$B$14,Paramètres!$A$1:$I$89,5,0)</f>
        <v>231.39791999999986</v>
      </c>
      <c r="DQ57" s="13">
        <f t="shared" si="43"/>
        <v>56.584837838715806</v>
      </c>
      <c r="DR57" s="20">
        <f t="shared" si="16"/>
        <v>501.5699699024297</v>
      </c>
      <c r="DS57" s="59">
        <f t="shared" si="17"/>
        <v>759.27434256976903</v>
      </c>
      <c r="DT57" s="59">
        <f ca="1">AVERAGE(OFFSET($DS$3,0,0,'Données projet'!$E$14+1,1))-AVERAGE(OFFSET($H$3,0,0,'Données projet'!$E$14+1,1))</f>
        <v>400.48995908576177</v>
      </c>
      <c r="DU57" s="59">
        <f t="shared" si="44"/>
        <v>384.86917865380076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34.957218574949131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34.957218574949131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6">
        <f t="shared" si="1"/>
        <v>183.33333333333334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277.67</v>
      </c>
      <c r="L58" s="12">
        <f>VLOOKUP(A58,'Données projet'!$A$35:$I$55,9,0)</f>
        <v>12.271428571428576</v>
      </c>
      <c r="M58" s="12">
        <f t="array" ref="M58">INDEX(L:L,MIN(IF(ISNUMBER(L58:L254),ROW(L58:L254),"")))</f>
        <v>12.271428571428576</v>
      </c>
      <c r="N58" s="13">
        <f>IF('Données projet'!$A$36&gt;35,N57+M58-V57,IF(A58&lt;'Données projet'!$A$36,$K$205^A58,IF(A58='Données projet'!$A$36,'Données projet'!$B$36,N57+M58-V57)))</f>
        <v>277.67000000000019</v>
      </c>
      <c r="O58" s="13">
        <f>N58*VLOOKUP('Données projet'!$B$9,Paramètres!$A$1:$I$89,3,0)*VLOOKUP('Données projet'!$B$9,Paramètres!$A$1:$I$89,5,0)</f>
        <v>281.55738000000019</v>
      </c>
      <c r="P58" s="13">
        <f t="shared" si="33"/>
        <v>67.296021724351561</v>
      </c>
      <c r="Q58" s="20">
        <f t="shared" si="53"/>
        <v>607.58634133657927</v>
      </c>
      <c r="R58" s="59">
        <f t="shared" si="0"/>
        <v>865.90879681705064</v>
      </c>
      <c r="S58" s="59">
        <f ca="1">AVERAGE(OFFSET($R$3,0,0,'Données projet'!$E$9+1,1))-AVERAGE(OFFSET($H$3,0,0,'Données projet'!$E$9+1,1))</f>
        <v>626.09203985399904</v>
      </c>
      <c r="T58" s="59">
        <f t="shared" si="34"/>
        <v>327.65191293226667</v>
      </c>
      <c r="U58" s="15">
        <f>IF(ISNA(VLOOKUP(A58,'Données projet'!$A$35:$I$55,3,0)),0,VLOOKUP(A58,'Données projet'!$A$35:$I$55,3,0))</f>
        <v>4</v>
      </c>
      <c r="V58" s="15">
        <f>IF(ISNA(VLOOKUP(A58,'Données projet'!$A$35:$I$55,4,0)),0,VLOOKUP(A58,'Données projet'!$A$35:$I$55,4,0))</f>
        <v>58.24</v>
      </c>
      <c r="W58" s="16">
        <f>IF(ISNA(VLOOKUP(A58,'Données projet'!$A$35:$I$55,5,0)),0%,VLOOKUP(A58,'Données projet'!$A$35:$I$55,5,0)*VLOOKUP('Données projet'!$B$9,Paramètres!$A$1:$I$89,7,0))</f>
        <v>0.43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93.606751302328988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93.606751302328988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277.67</v>
      </c>
      <c r="AG58" s="12">
        <f>VLOOKUP(A58,'Données projet'!$A$61:$I$81,9,0)</f>
        <v>12.271428571428576</v>
      </c>
      <c r="AH58" s="12">
        <f t="array" ref="AH58">INDEX(AG:AG,MIN(IF(ISNUMBER(AG58:AG254),ROW(AG58:AG254),"")))</f>
        <v>12.271428571428576</v>
      </c>
      <c r="AI58" s="13">
        <f>IF('Données projet'!$A$62&gt;35,AI57+AH58-AQ57,IF(A58&lt;'Données projet'!$A$62,$AF$205^A58,IF(A58='Données projet'!$A$62,'Données projet'!$B$62,AI57+AH58-AQ57)))</f>
        <v>277.67000000000019</v>
      </c>
      <c r="AJ58" s="13">
        <f>AI58*VLOOKUP('Données projet'!$B$10,Paramètres!$A$1:$I$89,3,0)*VLOOKUP('Données projet'!$B$10,Paramètres!$A$1:$I$89,5,0)</f>
        <v>251.23581600000017</v>
      </c>
      <c r="AK58" s="13">
        <f t="shared" si="35"/>
        <v>60.850496254681879</v>
      </c>
      <c r="AL58" s="20">
        <f t="shared" si="4"/>
        <v>543.55032717690449</v>
      </c>
      <c r="AM58" s="59">
        <f t="shared" si="5"/>
        <v>801.87278265737586</v>
      </c>
      <c r="AN58" s="59">
        <f ca="1">AVERAGE(OFFSET($AM$3,0,0,'Données projet'!$E$10+1,1))-AVERAGE(OFFSET($H$3,0,0,'Données projet'!$E$10+1,1))</f>
        <v>567.42635821336114</v>
      </c>
      <c r="AO58" s="59">
        <f t="shared" si="36"/>
        <v>299.0473530693472</v>
      </c>
      <c r="AP58" s="15">
        <f>IF(ISNA(VLOOKUP(A58,'Données projet'!$A$61:$I$81,3,0)),0,VLOOKUP(A58,'Données projet'!$A$61:$I$81,3,0))</f>
        <v>4</v>
      </c>
      <c r="AQ58" s="15">
        <f>IF(ISNA(VLOOKUP(A58,'Données projet'!$A$61:$I$81,4,0)),0,VLOOKUP(A58,'Données projet'!$A$61:$I$81,4,0))</f>
        <v>58.24</v>
      </c>
      <c r="AR58" s="16">
        <f>IF(ISNA(VLOOKUP(A58,'Données projet'!$A$61:$I$81,5,0)),0%,VLOOKUP(A58,'Données projet'!$A$61:$I$81,5,0)*VLOOKUP('Données projet'!$B$10,Paramètres!$A$1:$I$89,7,0))</f>
        <v>0.43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83.526024239001245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83.526024239001245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324</v>
      </c>
      <c r="BB58" s="12">
        <f>VLOOKUP(A58,'Données projet'!$A$87:$I$107,9,0)</f>
        <v>8.4</v>
      </c>
      <c r="BC58" s="12">
        <f t="array" ref="BC58">INDEX(BB:BB,MIN(IF(ISNUMBER(BB58:BB254),ROW(BB58:BB254),"")))</f>
        <v>8.4</v>
      </c>
      <c r="BD58" s="12">
        <f>IF('Données projet'!$A$88&gt;35,BD57+BC58-BL57,IF(A58&lt;'Données projet'!$A$88,$BA$205^A58,IF(A58='Données projet'!$A$88,'Données projet'!$B$88,BD57+BC58-BL57)))</f>
        <v>323.99999999999983</v>
      </c>
      <c r="BE58" s="13">
        <f>BD58*VLOOKUP('Données projet'!$B$11,Paramètres!$A$1:$I$89,3,0)*VLOOKUP('Données projet'!$B$11,Paramètres!$A$1:$I$89,5,0)</f>
        <v>262.82879999999989</v>
      </c>
      <c r="BF58" s="13">
        <f t="shared" si="37"/>
        <v>63.324983518559428</v>
      </c>
      <c r="BG58" s="20">
        <f t="shared" si="7"/>
        <v>568.05117296149081</v>
      </c>
      <c r="BH58" s="59">
        <f t="shared" si="8"/>
        <v>826.37362844196218</v>
      </c>
      <c r="BI58" s="59">
        <f ca="1">AVERAGE(OFFSET($BH$3,0,0,'Données projet'!$E$11+1,1))-AVERAGE(OFFSET($H$3,0,0,'Données projet'!$E$11+1,1))</f>
        <v>436.50252985867149</v>
      </c>
      <c r="BJ58" s="59">
        <f t="shared" si="38"/>
        <v>419.00806288456329</v>
      </c>
      <c r="BK58" s="15">
        <f>IF(ISNA(VLOOKUP(A58,'Données projet'!$A$87:$I$107,3,0)),0,VLOOKUP(A58,'Données projet'!$A$87:$I$107,3,0))</f>
        <v>10</v>
      </c>
      <c r="BL58" s="15">
        <f>IF(ISNA(VLOOKUP(A58,'Données projet'!$A$87:$I$107,4,0)),0,VLOOKUP(A58,'Données projet'!$A$87:$I$107,4,0))</f>
        <v>18</v>
      </c>
      <c r="BM58" s="16">
        <f>IF(ISNA(VLOOKUP(A58,'Données projet'!$A$87:$I$107,5,0)),0%,VLOOKUP(A58,'Données projet'!$A$87:$I$107,5,0)*VLOOKUP('Données projet'!$B$11,Paramètres!$A$1:$I$89,7,0))</f>
        <v>0.53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55.290784546146682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55.290784546146682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277.67</v>
      </c>
      <c r="BW58" s="12">
        <f>VLOOKUP(A58,'Données projet'!$A$113:$I$133,9,0)</f>
        <v>12.271428571428576</v>
      </c>
      <c r="BX58" s="12">
        <f t="array" ref="BX58">INDEX(BW:BW,MIN(IF(ISNUMBER(BW58:BW254),ROW(BW58:BW254),"")))</f>
        <v>12.271428571428576</v>
      </c>
      <c r="BY58" s="12">
        <f>IF('Données projet'!$A$114&gt;35,BY57+BX58-CG57,IF(A58&lt;'Données projet'!$A$114,$BV$205^A58,IF(A58='Données projet'!$A$114,'Données projet'!$B$114,BY57+BX58-CG57)))</f>
        <v>277.67000000000019</v>
      </c>
      <c r="BZ58" s="13">
        <f>BY58*VLOOKUP('Données projet'!$B$12,Paramètres!$A$1:$I$89,3,0)*VLOOKUP('Données projet'!$B$12,Paramètres!$A$1:$I$89,5,0)</f>
        <v>264.23077200000017</v>
      </c>
      <c r="CA58" s="13">
        <f t="shared" si="39"/>
        <v>63.623358634313007</v>
      </c>
      <c r="CB58" s="20">
        <f t="shared" si="10"/>
        <v>571.0126108547621</v>
      </c>
      <c r="CC58" s="59">
        <f t="shared" si="11"/>
        <v>829.33506633523348</v>
      </c>
      <c r="CD58" s="59">
        <f ca="1">AVERAGE(OFFSET($CC$3,0,0,'Données projet'!$E$12+1,1))-AVERAGE(OFFSET($H$3,0,0,'Données projet'!$E$12+1,1))</f>
        <v>592.58528888957346</v>
      </c>
      <c r="CE58" s="59">
        <f t="shared" si="40"/>
        <v>311.31528017256846</v>
      </c>
      <c r="CF58" s="15">
        <f>IF(ISNA(VLOOKUP(A58,'Données projet'!$A$113:$I$133,3,0)),0,VLOOKUP(A58,'Données projet'!$A$113:$I$133,3,0))</f>
        <v>4</v>
      </c>
      <c r="CG58" s="15">
        <f>IF(ISNA(VLOOKUP(A58,'Données projet'!$A$113:$I$133,4,0)),0,VLOOKUP(A58,'Données projet'!$A$113:$I$133,4,0))</f>
        <v>58.24</v>
      </c>
      <c r="CH58" s="16">
        <f>IF(ISNA(VLOOKUP(A58,'Données projet'!$A$113:$I$133,5,0)),0%,VLOOKUP(A58,'Données projet'!$A$113:$I$133,5,0)*VLOOKUP('Données projet'!$B$12,Paramètres!$A$1:$I$89,7,0))</f>
        <v>0.43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87.84633583757028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87.84633583757028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369.00000000000011</v>
      </c>
      <c r="CU58" s="17">
        <f>CT58*VLOOKUP('Données projet'!$B$13,Paramètres!$A$1:$I$89,3,0)*VLOOKUP('Données projet'!$B$13,Paramètres!$A$1:$I$89,5,0)</f>
        <v>333.87120000000004</v>
      </c>
      <c r="CV58" s="13">
        <f t="shared" si="41"/>
        <v>78.232360111376309</v>
      </c>
      <c r="CW58" s="20">
        <f t="shared" si="13"/>
        <v>717.74703386064709</v>
      </c>
      <c r="CX58" s="59">
        <f t="shared" si="14"/>
        <v>976.06948934111847</v>
      </c>
      <c r="CY58" s="59">
        <f ca="1">AVERAGE(OFFSET($CX$3,0,0,'Données projet'!$E$13+1,1))-AVERAGE(OFFSET($H$3,0,0,'Données projet'!$E$13+1,1))</f>
        <v>446.2695382688679</v>
      </c>
      <c r="CZ58" s="59">
        <f t="shared" si="42"/>
        <v>630.54710489646072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6.4432120874556844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6.4432120874556844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324</v>
      </c>
      <c r="DM58" s="12">
        <f>VLOOKUP(A58,'Données projet'!$A$165:$I$185,9,0)</f>
        <v>8.4</v>
      </c>
      <c r="DN58" s="12">
        <f t="array" ref="DN58">INDEX(DM:DM,MIN(IF(ISNUMBER(DM58:DM254),ROW(DM58:DM254),"")))</f>
        <v>8.4</v>
      </c>
      <c r="DO58" s="12">
        <f>IF('Données projet'!$A$166&gt;35,DO57+DN58-DW57,IF(A58&lt;'Données projet'!$A$166,$DL$205^A58,IF(A58='Données projet'!$A$166,'Données projet'!$B$166,DO57+DN58-DW57)))</f>
        <v>323.99999999999983</v>
      </c>
      <c r="DP58" s="17">
        <f>DO58*VLOOKUP('Données projet'!$B$14,Paramètres!$A$1:$I$89,3,0)*VLOOKUP('Données projet'!$B$14,Paramètres!$A$1:$I$89,5,0)</f>
        <v>237.55679999999987</v>
      </c>
      <c r="DQ58" s="13">
        <f t="shared" si="43"/>
        <v>57.913551469467308</v>
      </c>
      <c r="DR58" s="20">
        <f t="shared" si="16"/>
        <v>514.61086214265526</v>
      </c>
      <c r="DS58" s="59">
        <f t="shared" si="17"/>
        <v>772.93331762312664</v>
      </c>
      <c r="DT58" s="59">
        <f ca="1">AVERAGE(OFFSET($DS$3,0,0,'Données projet'!$E$14+1,1))-AVERAGE(OFFSET($H$3,0,0,'Données projet'!$E$14+1,1))</f>
        <v>400.48995908576177</v>
      </c>
      <c r="DU58" s="59">
        <f t="shared" si="44"/>
        <v>384.86917865380076</v>
      </c>
      <c r="DV58" s="15">
        <f>IF(ISNA(VLOOKUP(A58,'Données projet'!$A$165:$I$185,3,0)),0,VLOOKUP(A58,'Données projet'!$A$165:$I$185,3,0))</f>
        <v>10</v>
      </c>
      <c r="DW58" s="15">
        <f>IF(ISNA(VLOOKUP(A58,'Données projet'!$A$165:$I$185,4,0)),0,VLOOKUP(A58,'Données projet'!$A$165:$I$185,4,0))</f>
        <v>18</v>
      </c>
      <c r="DX58" s="16">
        <f>IF(ISNA(VLOOKUP(A58,'Données projet'!$A$165:$I$185,5,0)),0%,VLOOKUP(A58,'Données projet'!$A$165:$I$185,5,0)*VLOOKUP('Données projet'!$B$14,Paramètres!$A$1:$I$89,7,0))</f>
        <v>0.43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40.545237869289707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40.545237869289707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6">
        <f t="shared" si="1"/>
        <v>183.33333333333334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11.644999999999996</v>
      </c>
      <c r="N59" s="13">
        <f>IF('Données projet'!$A$36&gt;35,N58+M59-V58,IF(A59&lt;'Données projet'!$A$36,$K$205^A59,IF(A59='Données projet'!$A$36,'Données projet'!$B$36,N58+M59-V58)))</f>
        <v>231.07500000000016</v>
      </c>
      <c r="O59" s="13">
        <f>N59*VLOOKUP('Données projet'!$B$9,Paramètres!$A$1:$I$89,3,0)*VLOOKUP('Données projet'!$B$9,Paramètres!$A$1:$I$89,5,0)</f>
        <v>234.31005000000016</v>
      </c>
      <c r="P59" s="13">
        <f t="shared" si="33"/>
        <v>57.21360573376716</v>
      </c>
      <c r="Q59" s="20">
        <f t="shared" si="53"/>
        <v>507.73703373631139</v>
      </c>
      <c r="R59" s="59">
        <f t="shared" si="0"/>
        <v>766.66684967493313</v>
      </c>
      <c r="S59" s="59">
        <f ca="1">AVERAGE(OFFSET($R$3,0,0,'Données projet'!$E$9+1,1))-AVERAGE(OFFSET($H$3,0,0,'Données projet'!$E$9+1,1))</f>
        <v>626.09203985399904</v>
      </c>
      <c r="T59" s="59">
        <f t="shared" si="34"/>
        <v>327.65191293226667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91.771180003770993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91.771180003770993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11.644999999999996</v>
      </c>
      <c r="AI59" s="13">
        <f>IF('Données projet'!$A$62&gt;35,AI58+AH59-AQ58,IF(A59&lt;'Données projet'!$A$62,$AF$205^A59,IF(A59='Données projet'!$A$62,'Données projet'!$B$62,AI58+AH59-AQ58)))</f>
        <v>231.07500000000016</v>
      </c>
      <c r="AJ59" s="13">
        <f>AI59*VLOOKUP('Données projet'!$B$10,Paramètres!$A$1:$I$89,3,0)*VLOOKUP('Données projet'!$B$10,Paramètres!$A$1:$I$89,5,0)</f>
        <v>209.07666000000012</v>
      </c>
      <c r="AK59" s="13">
        <f t="shared" si="35"/>
        <v>51.733760959596957</v>
      </c>
      <c r="AL59" s="20">
        <f t="shared" si="4"/>
        <v>454.24481650463161</v>
      </c>
      <c r="AM59" s="59">
        <f t="shared" si="5"/>
        <v>713.17463244325336</v>
      </c>
      <c r="AN59" s="59">
        <f ca="1">AVERAGE(OFFSET($AM$3,0,0,'Données projet'!$E$10+1,1))-AVERAGE(OFFSET($H$3,0,0,'Données projet'!$E$10+1,1))</f>
        <v>567.42635821336114</v>
      </c>
      <c r="AO59" s="59">
        <f t="shared" si="36"/>
        <v>299.0473530693472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81.888129849518734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81.888129849518734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7.4</v>
      </c>
      <c r="BD59" s="12">
        <f>IF('Données projet'!$A$88&gt;35,BD58+BC59-BL58,IF(A59&lt;'Données projet'!$A$88,$BA$205^A59,IF(A59='Données projet'!$A$88,'Données projet'!$B$88,BD58+BC59-BL58)))</f>
        <v>313.39999999999981</v>
      </c>
      <c r="BE59" s="13">
        <f>BD59*VLOOKUP('Données projet'!$B$11,Paramètres!$A$1:$I$89,3,0)*VLOOKUP('Données projet'!$B$11,Paramètres!$A$1:$I$89,5,0)</f>
        <v>254.23007999999987</v>
      </c>
      <c r="BF59" s="13">
        <f t="shared" si="37"/>
        <v>61.490862379913594</v>
      </c>
      <c r="BG59" s="20">
        <f t="shared" si="7"/>
        <v>549.88064131168267</v>
      </c>
      <c r="BH59" s="59">
        <f t="shared" si="8"/>
        <v>808.81045725030435</v>
      </c>
      <c r="BI59" s="59">
        <f ca="1">AVERAGE(OFFSET($BH$3,0,0,'Données projet'!$E$11+1,1))-AVERAGE(OFFSET($H$3,0,0,'Données projet'!$E$11+1,1))</f>
        <v>436.50252985867149</v>
      </c>
      <c r="BJ59" s="59">
        <f t="shared" si="38"/>
        <v>419.00806288456329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54.206565985245348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54.206565985245348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11.644999999999996</v>
      </c>
      <c r="BY59" s="12">
        <f>IF('Données projet'!$A$114&gt;35,BY58+BX59-CG58,IF(A59&lt;'Données projet'!$A$114,$BV$205^A59,IF(A59='Données projet'!$A$114,'Données projet'!$B$114,BY58+BX59-CG58)))</f>
        <v>231.07500000000016</v>
      </c>
      <c r="BZ59" s="13">
        <f>BY59*VLOOKUP('Données projet'!$B$12,Paramètres!$A$1:$I$89,3,0)*VLOOKUP('Données projet'!$B$12,Paramètres!$A$1:$I$89,5,0)</f>
        <v>219.89097000000012</v>
      </c>
      <c r="CA59" s="13">
        <f t="shared" si="39"/>
        <v>54.091187905160375</v>
      </c>
      <c r="CB59" s="20">
        <f t="shared" si="10"/>
        <v>477.18559168482119</v>
      </c>
      <c r="CC59" s="59">
        <f t="shared" si="11"/>
        <v>736.11540762344293</v>
      </c>
      <c r="CD59" s="59">
        <f ca="1">AVERAGE(OFFSET($CC$3,0,0,'Données projet'!$E$12+1,1))-AVERAGE(OFFSET($H$3,0,0,'Données projet'!$E$12+1,1))</f>
        <v>592.58528888957346</v>
      </c>
      <c r="CE59" s="59">
        <f t="shared" si="40"/>
        <v>311.31528017256846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86.12372277276971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86.12372277276971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369.00000000000011</v>
      </c>
      <c r="CU59" s="17">
        <f>CT59*VLOOKUP('Données projet'!$B$13,Paramètres!$A$1:$I$89,3,0)*VLOOKUP('Données projet'!$B$13,Paramètres!$A$1:$I$89,5,0)</f>
        <v>333.87120000000004</v>
      </c>
      <c r="CV59" s="13">
        <f t="shared" si="41"/>
        <v>78.232360111376309</v>
      </c>
      <c r="CW59" s="20">
        <f t="shared" si="13"/>
        <v>717.74703386064709</v>
      </c>
      <c r="CX59" s="59">
        <f t="shared" si="14"/>
        <v>976.67684979926889</v>
      </c>
      <c r="CY59" s="59">
        <f ca="1">AVERAGE(OFFSET($CX$3,0,0,'Données projet'!$E$13+1,1))-AVERAGE(OFFSET($H$3,0,0,'Données projet'!$E$13+1,1))</f>
        <v>446.2695382688679</v>
      </c>
      <c r="CZ59" s="59">
        <f t="shared" si="42"/>
        <v>630.54710489646072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6.3168646283919996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6.3168646283919996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7.4</v>
      </c>
      <c r="DO59" s="12">
        <f>IF('Données projet'!$A$166&gt;35,DO58+DN59-DW58,IF(A59&lt;'Données projet'!$A$166,$DL$205^A59,IF(A59='Données projet'!$A$166,'Données projet'!$B$166,DO58+DN59-DW58)))</f>
        <v>313.39999999999981</v>
      </c>
      <c r="DP59" s="17">
        <f>DO59*VLOOKUP('Données projet'!$B$14,Paramètres!$A$1:$I$89,3,0)*VLOOKUP('Données projet'!$B$14,Paramètres!$A$1:$I$89,5,0)</f>
        <v>229.78487999999984</v>
      </c>
      <c r="DQ59" s="13">
        <f t="shared" si="43"/>
        <v>56.236165024777975</v>
      </c>
      <c r="DR59" s="20">
        <f t="shared" si="16"/>
        <v>498.15332008482136</v>
      </c>
      <c r="DS59" s="59">
        <f t="shared" si="17"/>
        <v>757.0831360234431</v>
      </c>
      <c r="DT59" s="59">
        <f ca="1">AVERAGE(OFFSET($DS$3,0,0,'Données projet'!$E$14+1,1))-AVERAGE(OFFSET($H$3,0,0,'Données projet'!$E$14+1,1))</f>
        <v>400.48995908576177</v>
      </c>
      <c r="DU59" s="59">
        <f t="shared" si="44"/>
        <v>384.86917865380076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39.750170484826135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39.750170484826135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6">
        <f t="shared" si="1"/>
        <v>183.33333333333334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11.644999999999996</v>
      </c>
      <c r="N60" s="13">
        <f>IF('Données projet'!$A$36&gt;35,N59+M60-V59,IF(A60&lt;'Données projet'!$A$36,$K$205^A60,IF(A60='Données projet'!$A$36,'Données projet'!$B$36,N59+M60-V59)))</f>
        <v>242.72000000000014</v>
      </c>
      <c r="O60" s="13">
        <f>N60*VLOOKUP('Données projet'!$B$9,Paramètres!$A$1:$I$89,3,0)*VLOOKUP('Données projet'!$B$9,Paramètres!$A$1:$I$89,5,0)</f>
        <v>246.11808000000013</v>
      </c>
      <c r="P60" s="13">
        <f t="shared" si="33"/>
        <v>59.753930518932897</v>
      </c>
      <c r="Q60" s="20">
        <f t="shared" si="53"/>
        <v>532.72708498714167</v>
      </c>
      <c r="R60" s="59">
        <f t="shared" si="0"/>
        <v>792.25372503781932</v>
      </c>
      <c r="S60" s="59">
        <f ca="1">AVERAGE(OFFSET($R$3,0,0,'Données projet'!$E$9+1,1))-AVERAGE(OFFSET($H$3,0,0,'Données projet'!$E$9+1,1))</f>
        <v>626.09203985399904</v>
      </c>
      <c r="T60" s="59">
        <f t="shared" si="34"/>
        <v>327.65191293226667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89.971603138789789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89.971603138789789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11.644999999999996</v>
      </c>
      <c r="AI60" s="13">
        <f>IF('Données projet'!$A$62&gt;35,AI59+AH60-AQ59,IF(A60&lt;'Données projet'!$A$62,$AF$205^A60,IF(A60='Données projet'!$A$62,'Données projet'!$B$62,AI59+AH60-AQ59)))</f>
        <v>242.72000000000014</v>
      </c>
      <c r="AJ60" s="13">
        <f>AI60*VLOOKUP('Données projet'!$B$10,Paramètres!$A$1:$I$89,3,0)*VLOOKUP('Données projet'!$B$10,Paramètres!$A$1:$I$89,5,0)</f>
        <v>219.61305600000011</v>
      </c>
      <c r="AK60" s="13">
        <f t="shared" si="35"/>
        <v>54.030776739498059</v>
      </c>
      <c r="AL60" s="20">
        <f t="shared" si="4"/>
        <v>476.59634202129263</v>
      </c>
      <c r="AM60" s="59">
        <f t="shared" si="5"/>
        <v>736.12298207197034</v>
      </c>
      <c r="AN60" s="59">
        <f ca="1">AVERAGE(OFFSET($AM$3,0,0,'Données projet'!$E$10+1,1))-AVERAGE(OFFSET($H$3,0,0,'Données projet'!$E$10+1,1))</f>
        <v>567.42635821336114</v>
      </c>
      <c r="AO60" s="59">
        <f t="shared" si="36"/>
        <v>299.0473530693472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80.282353569997042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80.282353569997042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7.4</v>
      </c>
      <c r="BD60" s="12">
        <f>IF('Données projet'!$A$88&gt;35,BD59+BC60-BL59,IF(A60&lt;'Données projet'!$A$88,$BA$205^A60,IF(A60='Données projet'!$A$88,'Données projet'!$B$88,BD59+BC60-BL59)))</f>
        <v>320.79999999999978</v>
      </c>
      <c r="BE60" s="13">
        <f>BD60*VLOOKUP('Données projet'!$B$11,Paramètres!$A$1:$I$89,3,0)*VLOOKUP('Données projet'!$B$11,Paramètres!$A$1:$I$89,5,0)</f>
        <v>260.23295999999982</v>
      </c>
      <c r="BF60" s="13">
        <f t="shared" si="37"/>
        <v>62.772033025391018</v>
      </c>
      <c r="BG60" s="20">
        <f t="shared" si="7"/>
        <v>562.56702951922227</v>
      </c>
      <c r="BH60" s="59">
        <f t="shared" si="8"/>
        <v>822.09366956989993</v>
      </c>
      <c r="BI60" s="59">
        <f ca="1">AVERAGE(OFFSET($BH$3,0,0,'Données projet'!$E$11+1,1))-AVERAGE(OFFSET($H$3,0,0,'Données projet'!$E$11+1,1))</f>
        <v>436.50252985867149</v>
      </c>
      <c r="BJ60" s="59">
        <f t="shared" si="38"/>
        <v>419.00806288456329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53.143608289015262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53.143608289015262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11.644999999999996</v>
      </c>
      <c r="BY60" s="12">
        <f>IF('Données projet'!$A$114&gt;35,BY59+BX60-CG59,IF(A60&lt;'Données projet'!$A$114,$BV$205^A60,IF(A60='Données projet'!$A$114,'Données projet'!$B$114,BY59+BX60-CG59)))</f>
        <v>242.72000000000014</v>
      </c>
      <c r="BZ60" s="13">
        <f>BY60*VLOOKUP('Données projet'!$B$12,Paramètres!$A$1:$I$89,3,0)*VLOOKUP('Données projet'!$B$12,Paramètres!$A$1:$I$89,5,0)</f>
        <v>230.97235200000014</v>
      </c>
      <c r="CA60" s="13">
        <f t="shared" si="39"/>
        <v>56.492875118057718</v>
      </c>
      <c r="CB60" s="20">
        <f t="shared" si="10"/>
        <v>500.66860389728407</v>
      </c>
      <c r="CC60" s="59">
        <f t="shared" si="11"/>
        <v>760.19524394796179</v>
      </c>
      <c r="CD60" s="59">
        <f ca="1">AVERAGE(OFFSET($CC$3,0,0,'Données projet'!$E$12+1,1))-AVERAGE(OFFSET($H$3,0,0,'Données projet'!$E$12+1,1))</f>
        <v>592.58528888957346</v>
      </c>
      <c r="CE60" s="59">
        <f t="shared" si="40"/>
        <v>311.31528017256846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84.434889099479648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84.434889099479648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369.00000000000011</v>
      </c>
      <c r="CU60" s="17">
        <f>CT60*VLOOKUP('Données projet'!$B$13,Paramètres!$A$1:$I$89,3,0)*VLOOKUP('Données projet'!$B$13,Paramètres!$A$1:$I$89,5,0)</f>
        <v>333.87120000000004</v>
      </c>
      <c r="CV60" s="13">
        <f t="shared" si="41"/>
        <v>78.232360111376309</v>
      </c>
      <c r="CW60" s="20">
        <f t="shared" si="13"/>
        <v>717.74703386064709</v>
      </c>
      <c r="CX60" s="59">
        <f t="shared" si="14"/>
        <v>977.27367391132475</v>
      </c>
      <c r="CY60" s="59">
        <f ca="1">AVERAGE(OFFSET($CX$3,0,0,'Données projet'!$E$13+1,1))-AVERAGE(OFFSET($H$3,0,0,'Données projet'!$E$13+1,1))</f>
        <v>446.2695382688679</v>
      </c>
      <c r="CZ60" s="59">
        <f t="shared" si="42"/>
        <v>630.54710489646072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6.1929947659362128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6.1929947659362128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7.4</v>
      </c>
      <c r="DO60" s="12">
        <f>IF('Données projet'!$A$166&gt;35,DO59+DN60-DW59,IF(A60&lt;'Données projet'!$A$166,$DL$205^A60,IF(A60='Données projet'!$A$166,'Données projet'!$B$166,DO59+DN60-DW59)))</f>
        <v>320.79999999999978</v>
      </c>
      <c r="DP60" s="17">
        <f>DO60*VLOOKUP('Données projet'!$B$14,Paramètres!$A$1:$I$89,3,0)*VLOOKUP('Données projet'!$B$14,Paramètres!$A$1:$I$89,5,0)</f>
        <v>235.21055999999984</v>
      </c>
      <c r="DQ60" s="13">
        <f t="shared" si="43"/>
        <v>57.407853322119394</v>
      </c>
      <c r="DR60" s="20">
        <f t="shared" si="16"/>
        <v>509.64373653602433</v>
      </c>
      <c r="DS60" s="59">
        <f t="shared" si="17"/>
        <v>769.1703765867021</v>
      </c>
      <c r="DT60" s="59">
        <f ca="1">AVERAGE(OFFSET($DS$3,0,0,'Données projet'!$E$14+1,1))-AVERAGE(OFFSET($H$3,0,0,'Données projet'!$E$14+1,1))</f>
        <v>400.48995908576177</v>
      </c>
      <c r="DU60" s="59">
        <f t="shared" si="44"/>
        <v>384.86917865380076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38.970693886828677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38.970693886828677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6">
        <f t="shared" si="1"/>
        <v>183.33333333333334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11.644999999999996</v>
      </c>
      <c r="N61" s="13">
        <f>IF('Données projet'!$A$36&gt;35,N60+M61-V60,IF(A61&lt;'Données projet'!$A$36,$K$205^A61,IF(A61='Données projet'!$A$36,'Données projet'!$B$36,N60+M61-V60)))</f>
        <v>254.36500000000012</v>
      </c>
      <c r="O61" s="13">
        <f>N61*VLOOKUP('Données projet'!$B$9,Paramètres!$A$1:$I$89,3,0)*VLOOKUP('Données projet'!$B$9,Paramètres!$A$1:$I$89,5,0)</f>
        <v>257.92611000000016</v>
      </c>
      <c r="P61" s="13">
        <f t="shared" si="33"/>
        <v>62.280102581244591</v>
      </c>
      <c r="Q61" s="20">
        <f t="shared" si="53"/>
        <v>557.69248691233463</v>
      </c>
      <c r="R61" s="59">
        <f t="shared" si="0"/>
        <v>817.80559751102305</v>
      </c>
      <c r="S61" s="59">
        <f ca="1">AVERAGE(OFFSET($R$3,0,0,'Données projet'!$E$9+1,1))-AVERAGE(OFFSET($H$3,0,0,'Données projet'!$E$9+1,1))</f>
        <v>626.09203985399904</v>
      </c>
      <c r="T61" s="59">
        <f t="shared" si="34"/>
        <v>327.65191293226667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88.207314878497357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88.207314878497357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11.644999999999996</v>
      </c>
      <c r="AI61" s="13">
        <f>IF('Données projet'!$A$62&gt;35,AI60+AH61-AQ60,IF(A61&lt;'Données projet'!$A$62,$AF$205^A61,IF(A61='Données projet'!$A$62,'Données projet'!$B$62,AI60+AH61-AQ60)))</f>
        <v>254.36500000000012</v>
      </c>
      <c r="AJ61" s="13">
        <f>AI61*VLOOKUP('Données projet'!$B$10,Paramètres!$A$1:$I$89,3,0)*VLOOKUP('Données projet'!$B$10,Paramètres!$A$1:$I$89,5,0)</f>
        <v>230.14945200000011</v>
      </c>
      <c r="AK61" s="13">
        <f t="shared" si="35"/>
        <v>56.314995325940238</v>
      </c>
      <c r="AL61" s="20">
        <f t="shared" si="4"/>
        <v>498.92557909267936</v>
      </c>
      <c r="AM61" s="59">
        <f t="shared" si="5"/>
        <v>759.03868969136784</v>
      </c>
      <c r="AN61" s="59">
        <f ca="1">AVERAGE(OFFSET($AM$3,0,0,'Données projet'!$E$10+1,1))-AVERAGE(OFFSET($H$3,0,0,'Données projet'!$E$10+1,1))</f>
        <v>567.42635821336114</v>
      </c>
      <c r="AO61" s="59">
        <f t="shared" si="36"/>
        <v>299.0473530693472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78.708065583889947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78.708065583889947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7.4</v>
      </c>
      <c r="BD61" s="12">
        <f>IF('Données projet'!$A$88&gt;35,BD60+BC61-BL60,IF(A61&lt;'Données projet'!$A$88,$BA$205^A61,IF(A61='Données projet'!$A$88,'Données projet'!$B$88,BD60+BC61-BL60)))</f>
        <v>328.19999999999976</v>
      </c>
      <c r="BE61" s="13">
        <f>BD61*VLOOKUP('Données projet'!$B$11,Paramètres!$A$1:$I$89,3,0)*VLOOKUP('Données projet'!$B$11,Paramètres!$A$1:$I$89,5,0)</f>
        <v>266.23583999999983</v>
      </c>
      <c r="BF61" s="13">
        <f t="shared" si="37"/>
        <v>64.04976797185104</v>
      </c>
      <c r="BG61" s="20">
        <f t="shared" si="7"/>
        <v>575.24743388430682</v>
      </c>
      <c r="BH61" s="59">
        <f t="shared" si="8"/>
        <v>835.36054448299524</v>
      </c>
      <c r="BI61" s="59">
        <f ca="1">AVERAGE(OFFSET($BH$3,0,0,'Données projet'!$E$11+1,1))-AVERAGE(OFFSET($H$3,0,0,'Données projet'!$E$11+1,1))</f>
        <v>436.50252985867149</v>
      </c>
      <c r="BJ61" s="59">
        <f t="shared" si="38"/>
        <v>419.00806288456329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52.101494544868075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52.101494544868075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11.644999999999996</v>
      </c>
      <c r="BY61" s="12">
        <f>IF('Données projet'!$A$114&gt;35,BY60+BX61-CG60,IF(A61&lt;'Données projet'!$A$114,$BV$205^A61,IF(A61='Données projet'!$A$114,'Données projet'!$B$114,BY60+BX61-CG60)))</f>
        <v>254.36500000000012</v>
      </c>
      <c r="BZ61" s="13">
        <f>BY61*VLOOKUP('Données projet'!$B$12,Paramètres!$A$1:$I$89,3,0)*VLOOKUP('Données projet'!$B$12,Paramètres!$A$1:$I$89,5,0)</f>
        <v>242.05373400000011</v>
      </c>
      <c r="CA61" s="13">
        <f t="shared" si="39"/>
        <v>58.881181989313333</v>
      </c>
      <c r="CB61" s="20">
        <f t="shared" si="10"/>
        <v>524.1283120147209</v>
      </c>
      <c r="CC61" s="59">
        <f t="shared" si="11"/>
        <v>784.24142261340933</v>
      </c>
      <c r="CD61" s="59">
        <f ca="1">AVERAGE(OFFSET($CC$3,0,0,'Données projet'!$E$12+1,1))-AVERAGE(OFFSET($H$3,0,0,'Données projet'!$E$12+1,1))</f>
        <v>592.58528888957346</v>
      </c>
      <c r="CE61" s="59">
        <f t="shared" si="40"/>
        <v>311.31528017256846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82.779172424435984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82.779172424435984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369.00000000000011</v>
      </c>
      <c r="CU61" s="17">
        <f>CT61*VLOOKUP('Données projet'!$B$13,Paramètres!$A$1:$I$89,3,0)*VLOOKUP('Données projet'!$B$13,Paramètres!$A$1:$I$89,5,0)</f>
        <v>333.87120000000004</v>
      </c>
      <c r="CV61" s="13">
        <f t="shared" si="41"/>
        <v>78.232360111376309</v>
      </c>
      <c r="CW61" s="20">
        <f t="shared" si="13"/>
        <v>717.74703386064709</v>
      </c>
      <c r="CX61" s="59">
        <f t="shared" si="14"/>
        <v>977.86014445933552</v>
      </c>
      <c r="CY61" s="59">
        <f ca="1">AVERAGE(OFFSET($CX$3,0,0,'Données projet'!$E$13+1,1))-AVERAGE(OFFSET($H$3,0,0,'Données projet'!$E$13+1,1))</f>
        <v>446.2695382688679</v>
      </c>
      <c r="CZ61" s="59">
        <f t="shared" si="42"/>
        <v>630.54710489646072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6.0715539159300285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6.0715539159300285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7.4</v>
      </c>
      <c r="DO61" s="12">
        <f>IF('Données projet'!$A$166&gt;35,DO60+DN61-DW60,IF(A61&lt;'Données projet'!$A$166,$DL$205^A61,IF(A61='Données projet'!$A$166,'Données projet'!$B$166,DO60+DN61-DW60)))</f>
        <v>328.19999999999976</v>
      </c>
      <c r="DP61" s="17">
        <f>DO61*VLOOKUP('Données projet'!$B$14,Paramètres!$A$1:$I$89,3,0)*VLOOKUP('Données projet'!$B$14,Paramètres!$A$1:$I$89,5,0)</f>
        <v>240.63623999999982</v>
      </c>
      <c r="DQ61" s="13">
        <f t="shared" si="43"/>
        <v>58.576399517863109</v>
      </c>
      <c r="DR61" s="20">
        <f t="shared" si="16"/>
        <v>521.12868049361134</v>
      </c>
      <c r="DS61" s="59">
        <f t="shared" si="17"/>
        <v>781.24179109229976</v>
      </c>
      <c r="DT61" s="59">
        <f ca="1">AVERAGE(OFFSET($DS$3,0,0,'Données projet'!$E$14+1,1))-AVERAGE(OFFSET($H$3,0,0,'Données projet'!$E$14+1,1))</f>
        <v>400.48995908576177</v>
      </c>
      <c r="DU61" s="59">
        <f t="shared" si="44"/>
        <v>384.86917865380076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38.206502349484168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38.206502349484168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6">
        <f t="shared" si="1"/>
        <v>183.33333333333334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11.644999999999996</v>
      </c>
      <c r="N62" s="13">
        <f>IF('Données projet'!$A$36&gt;35,N61+M62-V61,IF(A62&lt;'Données projet'!$A$36,$K$205^A62,IF(A62='Données projet'!$A$36,'Données projet'!$B$36,N61+M62-V61)))</f>
        <v>266.0100000000001</v>
      </c>
      <c r="O62" s="13">
        <f>N62*VLOOKUP('Données projet'!$B$9,Paramètres!$A$1:$I$89,3,0)*VLOOKUP('Données projet'!$B$9,Paramètres!$A$1:$I$89,5,0)</f>
        <v>269.73414000000014</v>
      </c>
      <c r="P62" s="13">
        <f t="shared" si="33"/>
        <v>64.792843851376162</v>
      </c>
      <c r="Q62" s="20">
        <f t="shared" si="53"/>
        <v>582.63449687448042</v>
      </c>
      <c r="R62" s="59">
        <f t="shared" si="0"/>
        <v>843.32390406832315</v>
      </c>
      <c r="S62" s="59">
        <f ca="1">AVERAGE(OFFSET($R$3,0,0,'Données projet'!$E$9+1,1))-AVERAGE(OFFSET($H$3,0,0,'Données projet'!$E$9+1,1))</f>
        <v>626.09203985399904</v>
      </c>
      <c r="T62" s="59">
        <f t="shared" si="34"/>
        <v>327.65191293226667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86.477623234879673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86.477623234879673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11.644999999999996</v>
      </c>
      <c r="AI62" s="13">
        <f>IF('Données projet'!$A$62&gt;35,AI61+AH62-AQ61,IF(A62&lt;'Données projet'!$A$62,$AF$205^A62,IF(A62='Données projet'!$A$62,'Données projet'!$B$62,AI61+AH62-AQ61)))</f>
        <v>266.0100000000001</v>
      </c>
      <c r="AJ62" s="13">
        <f>AI62*VLOOKUP('Données projet'!$B$10,Paramètres!$A$1:$I$89,3,0)*VLOOKUP('Données projet'!$B$10,Paramètres!$A$1:$I$89,5,0)</f>
        <v>240.68584800000008</v>
      </c>
      <c r="AK62" s="13">
        <f t="shared" si="35"/>
        <v>58.587069504016014</v>
      </c>
      <c r="AL62" s="20">
        <f t="shared" si="4"/>
        <v>521.233664652828</v>
      </c>
      <c r="AM62" s="59">
        <f t="shared" si="5"/>
        <v>781.92307184667084</v>
      </c>
      <c r="AN62" s="59">
        <f ca="1">AVERAGE(OFFSET($AM$3,0,0,'Données projet'!$E$10+1,1))-AVERAGE(OFFSET($H$3,0,0,'Données projet'!$E$10+1,1))</f>
        <v>567.42635821336114</v>
      </c>
      <c r="AO62" s="59">
        <f t="shared" si="36"/>
        <v>299.0473530693472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77.164648424969556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77.164648424969556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7.4</v>
      </c>
      <c r="BD62" s="12">
        <f>IF('Données projet'!$A$88&gt;35,BD61+BC62-BL61,IF(A62&lt;'Données projet'!$A$88,$BA$205^A62,IF(A62='Données projet'!$A$88,'Données projet'!$B$88,BD61+BC62-BL61)))</f>
        <v>335.59999999999974</v>
      </c>
      <c r="BE62" s="13">
        <f>BD62*VLOOKUP('Données projet'!$B$11,Paramètres!$A$1:$I$89,3,0)*VLOOKUP('Données projet'!$B$11,Paramètres!$A$1:$I$89,5,0)</f>
        <v>272.23871999999977</v>
      </c>
      <c r="BF62" s="13">
        <f t="shared" si="37"/>
        <v>65.324153603165357</v>
      </c>
      <c r="BG62" s="20">
        <f t="shared" si="7"/>
        <v>587.92200485884598</v>
      </c>
      <c r="BH62" s="59">
        <f t="shared" si="8"/>
        <v>848.61141205268882</v>
      </c>
      <c r="BI62" s="59">
        <f ca="1">AVERAGE(OFFSET($BH$3,0,0,'Données projet'!$E$11+1,1))-AVERAGE(OFFSET($H$3,0,0,'Données projet'!$E$11+1,1))</f>
        <v>436.50252985867149</v>
      </c>
      <c r="BJ62" s="59">
        <f t="shared" si="38"/>
        <v>419.00806288456329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51.079816015616991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51.079816015616991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11.644999999999996</v>
      </c>
      <c r="BY62" s="12">
        <f>IF('Données projet'!$A$114&gt;35,BY61+BX62-CG61,IF(A62&lt;'Données projet'!$A$114,$BV$205^A62,IF(A62='Données projet'!$A$114,'Données projet'!$B$114,BY61+BX62-CG61)))</f>
        <v>266.0100000000001</v>
      </c>
      <c r="BZ62" s="13">
        <f>BY62*VLOOKUP('Données projet'!$B$12,Paramètres!$A$1:$I$89,3,0)*VLOOKUP('Données projet'!$B$12,Paramètres!$A$1:$I$89,5,0)</f>
        <v>253.1351160000001</v>
      </c>
      <c r="CA62" s="13">
        <f t="shared" si="39"/>
        <v>61.25679105042029</v>
      </c>
      <c r="CB62" s="20">
        <f t="shared" si="10"/>
        <v>547.56590477948214</v>
      </c>
      <c r="CC62" s="59">
        <f t="shared" si="11"/>
        <v>808.25531197332498</v>
      </c>
      <c r="CD62" s="59">
        <f ca="1">AVERAGE(OFFSET($CC$3,0,0,'Données projet'!$E$12+1,1))-AVERAGE(OFFSET($H$3,0,0,'Données projet'!$E$12+1,1))</f>
        <v>592.58528888957346</v>
      </c>
      <c r="CE62" s="59">
        <f t="shared" si="40"/>
        <v>311.31528017256846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81.155923343502465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81.155923343502465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369.00000000000011</v>
      </c>
      <c r="CU62" s="17">
        <f>CT62*VLOOKUP('Données projet'!$B$13,Paramètres!$A$1:$I$89,3,0)*VLOOKUP('Données projet'!$B$13,Paramètres!$A$1:$I$89,5,0)</f>
        <v>333.87120000000004</v>
      </c>
      <c r="CV62" s="13">
        <f t="shared" si="41"/>
        <v>78.232360111376309</v>
      </c>
      <c r="CW62" s="20">
        <f t="shared" si="13"/>
        <v>717.74703386064709</v>
      </c>
      <c r="CX62" s="59">
        <f t="shared" si="14"/>
        <v>978.43644105448993</v>
      </c>
      <c r="CY62" s="59">
        <f ca="1">AVERAGE(OFFSET($CX$3,0,0,'Données projet'!$E$13+1,1))-AVERAGE(OFFSET($H$3,0,0,'Données projet'!$E$13+1,1))</f>
        <v>446.2695382688679</v>
      </c>
      <c r="CZ62" s="59">
        <f t="shared" si="42"/>
        <v>630.54710489646072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5.9524944469208609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5.9524944469208609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7.4</v>
      </c>
      <c r="DO62" s="12">
        <f>IF('Données projet'!$A$166&gt;35,DO61+DN62-DW61,IF(A62&lt;'Données projet'!$A$166,$DL$205^A62,IF(A62='Données projet'!$A$166,'Données projet'!$B$166,DO61+DN62-DW61)))</f>
        <v>335.59999999999974</v>
      </c>
      <c r="DP62" s="17">
        <f>DO62*VLOOKUP('Données projet'!$B$14,Paramètres!$A$1:$I$89,3,0)*VLOOKUP('Données projet'!$B$14,Paramètres!$A$1:$I$89,5,0)</f>
        <v>246.06191999999979</v>
      </c>
      <c r="DQ62" s="13">
        <f t="shared" si="43"/>
        <v>59.741882613953308</v>
      </c>
      <c r="DR62" s="20">
        <f t="shared" si="16"/>
        <v>532.60828955263503</v>
      </c>
      <c r="DS62" s="59">
        <f t="shared" si="17"/>
        <v>793.29769674647787</v>
      </c>
      <c r="DT62" s="59">
        <f ca="1">AVERAGE(OFFSET($DS$3,0,0,'Données projet'!$E$14+1,1))-AVERAGE(OFFSET($H$3,0,0,'Données projet'!$E$14+1,1))</f>
        <v>400.48995908576177</v>
      </c>
      <c r="DU62" s="59">
        <f t="shared" si="44"/>
        <v>384.86917865380076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37.457296142076174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37.457296142076174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6">
        <f t="shared" si="1"/>
        <v>183.33333333333334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11.644999999999996</v>
      </c>
      <c r="N63" s="13">
        <f>IF('Données projet'!$A$36&gt;35,N62+M63-V62,IF(A63&lt;'Données projet'!$A$36,$K$205^A63,IF(A63='Données projet'!$A$36,'Données projet'!$B$36,N62+M63-V62)))</f>
        <v>277.65500000000009</v>
      </c>
      <c r="O63" s="13">
        <f>N63*VLOOKUP('Données projet'!$B$9,Paramètres!$A$1:$I$89,3,0)*VLOOKUP('Données projet'!$B$9,Paramètres!$A$1:$I$89,5,0)</f>
        <v>281.54217000000011</v>
      </c>
      <c r="P63" s="13">
        <f t="shared" si="33"/>
        <v>67.292809478605577</v>
      </c>
      <c r="Q63" s="20">
        <f t="shared" si="53"/>
        <v>607.55425592523818</v>
      </c>
      <c r="R63" s="59">
        <f t="shared" si="0"/>
        <v>868.80996225671561</v>
      </c>
      <c r="S63" s="59">
        <f ca="1">AVERAGE(OFFSET($R$3,0,0,'Données projet'!$E$9+1,1))-AVERAGE(OFFSET($H$3,0,0,'Données projet'!$E$9+1,1))</f>
        <v>626.09203985399904</v>
      </c>
      <c r="T63" s="59">
        <f t="shared" si="34"/>
        <v>327.65191293226667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84.781849789385603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84.781849789385603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11.644999999999996</v>
      </c>
      <c r="AI63" s="13">
        <f>IF('Données projet'!$A$62&gt;35,AI62+AH63-AQ62,IF(A63&lt;'Données projet'!$A$62,$AF$205^A63,IF(A63='Données projet'!$A$62,'Données projet'!$B$62,AI62+AH63-AQ62)))</f>
        <v>277.65500000000009</v>
      </c>
      <c r="AJ63" s="13">
        <f>AI63*VLOOKUP('Données projet'!$B$10,Paramètres!$A$1:$I$89,3,0)*VLOOKUP('Données projet'!$B$10,Paramètres!$A$1:$I$89,5,0)</f>
        <v>251.22224400000007</v>
      </c>
      <c r="AK63" s="13">
        <f t="shared" si="35"/>
        <v>60.847591673657284</v>
      </c>
      <c r="AL63" s="20">
        <f t="shared" si="4"/>
        <v>543.52163046495309</v>
      </c>
      <c r="AM63" s="59">
        <f t="shared" si="5"/>
        <v>804.77733679643052</v>
      </c>
      <c r="AN63" s="59">
        <f ca="1">AVERAGE(OFFSET($AM$3,0,0,'Données projet'!$E$10+1,1))-AVERAGE(OFFSET($H$3,0,0,'Données projet'!$E$10+1,1))</f>
        <v>567.42635821336114</v>
      </c>
      <c r="AO63" s="59">
        <f t="shared" si="36"/>
        <v>299.0473530693472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75.651496735144079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75.651496735144079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343</v>
      </c>
      <c r="BB63" s="12">
        <f>VLOOKUP(A63,'Données projet'!$A$87:$I$107,9,0)</f>
        <v>7.4</v>
      </c>
      <c r="BC63" s="12">
        <f t="array" ref="BC63">INDEX(BB:BB,MIN(IF(ISNUMBER(BB63:BB259),ROW(BB63:BB259),"")))</f>
        <v>7.4</v>
      </c>
      <c r="BD63" s="12">
        <f>IF('Données projet'!$A$88&gt;35,BD62+BC63-BL62,IF(A63&lt;'Données projet'!$A$88,$BA$205^A63,IF(A63='Données projet'!$A$88,'Données projet'!$B$88,BD62+BC63-BL62)))</f>
        <v>342.99999999999972</v>
      </c>
      <c r="BE63" s="13">
        <f>BD63*VLOOKUP('Données projet'!$B$11,Paramètres!$A$1:$I$89,3,0)*VLOOKUP('Données projet'!$B$11,Paramètres!$A$1:$I$89,5,0)</f>
        <v>278.24159999999983</v>
      </c>
      <c r="BF63" s="13">
        <f t="shared" si="37"/>
        <v>66.595272276139738</v>
      </c>
      <c r="BG63" s="20">
        <f t="shared" si="7"/>
        <v>600.59088588094301</v>
      </c>
      <c r="BH63" s="59">
        <f t="shared" si="8"/>
        <v>861.84659221242055</v>
      </c>
      <c r="BI63" s="59">
        <f ca="1">AVERAGE(OFFSET($BH$3,0,0,'Données projet'!$E$11+1,1))-AVERAGE(OFFSET($H$3,0,0,'Données projet'!$E$11+1,1))</f>
        <v>436.50252985867149</v>
      </c>
      <c r="BJ63" s="59">
        <f t="shared" si="38"/>
        <v>419.00806288456329</v>
      </c>
      <c r="BK63" s="15">
        <f>IF(ISNA(VLOOKUP(A63,'Données projet'!$A$87:$I$107,3,0)),0,VLOOKUP(A63,'Données projet'!$A$87:$I$107,3,0))</f>
        <v>11</v>
      </c>
      <c r="BL63" s="15">
        <f>IF(ISNA(VLOOKUP(A63,'Données projet'!$A$87:$I$107,4,0)),0,VLOOKUP(A63,'Données projet'!$A$87:$I$107,4,0))</f>
        <v>17</v>
      </c>
      <c r="BM63" s="16">
        <f>IF(ISNA(VLOOKUP(A63,'Données projet'!$A$87:$I$107,5,0)),0%,VLOOKUP(A63,'Données projet'!$A$87:$I$107,5,0)*VLOOKUP('Données projet'!$B$11,Paramètres!$A$1:$I$89,7,0))</f>
        <v>0.53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58.157957701775082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58.157957701775082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11.644999999999996</v>
      </c>
      <c r="BY63" s="12">
        <f>IF('Données projet'!$A$114&gt;35,BY62+BX63-CG62,IF(A63&lt;'Données projet'!$A$114,$BV$205^A63,IF(A63='Données projet'!$A$114,'Données projet'!$B$114,BY62+BX63-CG62)))</f>
        <v>277.65500000000009</v>
      </c>
      <c r="BZ63" s="13">
        <f>BY63*VLOOKUP('Données projet'!$B$12,Paramètres!$A$1:$I$89,3,0)*VLOOKUP('Données projet'!$B$12,Paramètres!$A$1:$I$89,5,0)</f>
        <v>264.21649800000012</v>
      </c>
      <c r="CA63" s="13">
        <f t="shared" si="39"/>
        <v>63.62032169605304</v>
      </c>
      <c r="CB63" s="20">
        <f t="shared" si="10"/>
        <v>570.98246097062588</v>
      </c>
      <c r="CC63" s="59">
        <f t="shared" si="11"/>
        <v>832.23816730210342</v>
      </c>
      <c r="CD63" s="59">
        <f ca="1">AVERAGE(OFFSET($CC$3,0,0,'Données projet'!$E$12+1,1))-AVERAGE(OFFSET($H$3,0,0,'Données projet'!$E$12+1,1))</f>
        <v>592.58528888957346</v>
      </c>
      <c r="CE63" s="59">
        <f t="shared" si="40"/>
        <v>311.31528017256846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79.564505186961881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79.564505186961881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369.00000000000011</v>
      </c>
      <c r="CU63" s="17">
        <f>CT63*VLOOKUP('Données projet'!$B$13,Paramètres!$A$1:$I$89,3,0)*VLOOKUP('Données projet'!$B$13,Paramètres!$A$1:$I$89,5,0)</f>
        <v>333.87120000000004</v>
      </c>
      <c r="CV63" s="13">
        <f t="shared" si="41"/>
        <v>78.232360111376309</v>
      </c>
      <c r="CW63" s="20">
        <f t="shared" si="13"/>
        <v>717.74703386064709</v>
      </c>
      <c r="CX63" s="59">
        <f t="shared" si="14"/>
        <v>979.00274019212452</v>
      </c>
      <c r="CY63" s="59">
        <f ca="1">AVERAGE(OFFSET($CX$3,0,0,'Données projet'!$E$13+1,1))-AVERAGE(OFFSET($H$3,0,0,'Données projet'!$E$13+1,1))</f>
        <v>446.2695382688679</v>
      </c>
      <c r="CZ63" s="59">
        <f t="shared" si="42"/>
        <v>630.54710489646072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5.8357696614798575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5.8357696614798575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343</v>
      </c>
      <c r="DM63" s="12">
        <f>VLOOKUP(A63,'Données projet'!$A$165:$I$185,9,0)</f>
        <v>7.4</v>
      </c>
      <c r="DN63" s="12">
        <f t="array" ref="DN63">INDEX(DM:DM,MIN(IF(ISNUMBER(DM63:DM259),ROW(DM63:DM259),"")))</f>
        <v>7.4</v>
      </c>
      <c r="DO63" s="12">
        <f>IF('Données projet'!$A$166&gt;35,DO62+DN63-DW62,IF(A63&lt;'Données projet'!$A$166,$DL$205^A63,IF(A63='Données projet'!$A$166,'Données projet'!$B$166,DO62+DN63-DW62)))</f>
        <v>342.99999999999972</v>
      </c>
      <c r="DP63" s="17">
        <f>DO63*VLOOKUP('Données projet'!$B$14,Paramètres!$A$1:$I$89,3,0)*VLOOKUP('Données projet'!$B$14,Paramètres!$A$1:$I$89,5,0)</f>
        <v>251.48759999999979</v>
      </c>
      <c r="DQ63" s="13">
        <f t="shared" si="43"/>
        <v>60.904377929400603</v>
      </c>
      <c r="DR63" s="20">
        <f t="shared" si="16"/>
        <v>544.08269489370571</v>
      </c>
      <c r="DS63" s="59">
        <f t="shared" si="17"/>
        <v>805.33840122518313</v>
      </c>
      <c r="DT63" s="59">
        <f ca="1">AVERAGE(OFFSET($DS$3,0,0,'Données projet'!$E$14+1,1))-AVERAGE(OFFSET($H$3,0,0,'Données projet'!$E$14+1,1))</f>
        <v>400.48995908576177</v>
      </c>
      <c r="DU63" s="59">
        <f t="shared" si="44"/>
        <v>384.86917865380076</v>
      </c>
      <c r="DV63" s="15">
        <f>IF(ISNA(VLOOKUP(A63,'Données projet'!$A$165:$I$185,3,0)),0,VLOOKUP(A63,'Données projet'!$A$165:$I$185,3,0))</f>
        <v>11</v>
      </c>
      <c r="DW63" s="15">
        <f>IF(ISNA(VLOOKUP(A63,'Données projet'!$A$165:$I$185,4,0)),0,VLOOKUP(A63,'Données projet'!$A$165:$I$185,4,0))</f>
        <v>17</v>
      </c>
      <c r="DX63" s="16">
        <f>IF(ISNA(VLOOKUP(A63,'Données projet'!$A$165:$I$185,5,0)),0%,VLOOKUP(A63,'Données projet'!$A$165:$I$185,5,0)*VLOOKUP('Données projet'!$B$14,Paramètres!$A$1:$I$89,7,0))</f>
        <v>0.43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42.647762160844501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42.647762160844501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6">
        <f t="shared" si="1"/>
        <v>183.33333333333334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11.644999999999996</v>
      </c>
      <c r="N64" s="13">
        <f>IF('Données projet'!$A$36&gt;35,N63+M64-V63,IF(A64&lt;'Données projet'!$A$36,$K$205^A64,IF(A64='Données projet'!$A$36,'Données projet'!$B$36,N63+M64-V63)))</f>
        <v>289.30000000000007</v>
      </c>
      <c r="O64" s="13">
        <f>N64*VLOOKUP('Données projet'!$B$9,Paramètres!$A$1:$I$89,3,0)*VLOOKUP('Données projet'!$B$9,Paramètres!$A$1:$I$89,5,0)</f>
        <v>293.35020000000009</v>
      </c>
      <c r="P64" s="13">
        <f t="shared" si="33"/>
        <v>69.780596548704324</v>
      </c>
      <c r="Q64" s="20">
        <f t="shared" si="53"/>
        <v>632.45280398899365</v>
      </c>
      <c r="R64" s="59">
        <f t="shared" si="0"/>
        <v>894.26498543412299</v>
      </c>
      <c r="S64" s="59">
        <f ca="1">AVERAGE(OFFSET($R$3,0,0,'Données projet'!$E$9+1,1))-AVERAGE(OFFSET($H$3,0,0,'Données projet'!$E$9+1,1))</f>
        <v>626.09203985399904</v>
      </c>
      <c r="T64" s="59">
        <f t="shared" si="34"/>
        <v>327.65191293226667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83.119329426838007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83.119329426838007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11.644999999999996</v>
      </c>
      <c r="AI64" s="13">
        <f>IF('Données projet'!$A$62&gt;35,AI63+AH64-AQ63,IF(A64&lt;'Données projet'!$A$62,$AF$205^A64,IF(A64='Données projet'!$A$62,'Données projet'!$B$62,AI63+AH64-AQ63)))</f>
        <v>289.30000000000007</v>
      </c>
      <c r="AJ64" s="13">
        <f>AI64*VLOOKUP('Données projet'!$B$10,Paramètres!$A$1:$I$89,3,0)*VLOOKUP('Données projet'!$B$10,Paramètres!$A$1:$I$89,5,0)</f>
        <v>261.75864000000007</v>
      </c>
      <c r="AK64" s="13">
        <f t="shared" si="35"/>
        <v>63.097101732536537</v>
      </c>
      <c r="AL64" s="20">
        <f t="shared" si="4"/>
        <v>565.79041685083462</v>
      </c>
      <c r="AM64" s="59">
        <f t="shared" si="5"/>
        <v>827.60259829596396</v>
      </c>
      <c r="AN64" s="59">
        <f ca="1">AVERAGE(OFFSET($AM$3,0,0,'Données projet'!$E$10+1,1))-AVERAGE(OFFSET($H$3,0,0,'Données projet'!$E$10+1,1))</f>
        <v>567.42635821336114</v>
      </c>
      <c r="AO64" s="59">
        <f t="shared" si="36"/>
        <v>299.0473530693472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74.168017027024689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74.168017027024689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6</v>
      </c>
      <c r="BD64" s="12">
        <f>IF('Données projet'!$A$88&gt;35,BD63+BC64-BL63,IF(A64&lt;'Données projet'!$A$88,$BA$205^A64,IF(A64='Données projet'!$A$88,'Données projet'!$B$88,BD63+BC64-BL63)))</f>
        <v>331.99999999999972</v>
      </c>
      <c r="BE64" s="13">
        <f>BD64*VLOOKUP('Données projet'!$B$11,Paramètres!$A$1:$I$89,3,0)*VLOOKUP('Données projet'!$B$11,Paramètres!$A$1:$I$89,5,0)</f>
        <v>269.31839999999977</v>
      </c>
      <c r="BF64" s="13">
        <f t="shared" si="37"/>
        <v>64.70459529265311</v>
      </c>
      <c r="BG64" s="20">
        <f t="shared" si="7"/>
        <v>581.75671680137043</v>
      </c>
      <c r="BH64" s="59">
        <f t="shared" si="8"/>
        <v>843.56889824649977</v>
      </c>
      <c r="BI64" s="59">
        <f ca="1">AVERAGE(OFFSET($BH$3,0,0,'Données projet'!$E$11+1,1))-AVERAGE(OFFSET($H$3,0,0,'Données projet'!$E$11+1,1))</f>
        <v>436.50252985867149</v>
      </c>
      <c r="BJ64" s="59">
        <f t="shared" si="38"/>
        <v>419.00806288456329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57.01751562409482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57.01751562409482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11.644999999999996</v>
      </c>
      <c r="BY64" s="12">
        <f>IF('Données projet'!$A$114&gt;35,BY63+BX64-CG63,IF(A64&lt;'Données projet'!$A$114,$BV$205^A64,IF(A64='Données projet'!$A$114,'Données projet'!$B$114,BY63+BX64-CG63)))</f>
        <v>289.30000000000007</v>
      </c>
      <c r="BZ64" s="13">
        <f>BY64*VLOOKUP('Données projet'!$B$12,Paramètres!$A$1:$I$89,3,0)*VLOOKUP('Données projet'!$B$12,Paramètres!$A$1:$I$89,5,0)</f>
        <v>275.29788000000008</v>
      </c>
      <c r="CA64" s="13">
        <f t="shared" si="39"/>
        <v>65.972338426180542</v>
      </c>
      <c r="CB64" s="20">
        <f t="shared" si="10"/>
        <v>594.37896375893126</v>
      </c>
      <c r="CC64" s="59">
        <f t="shared" si="11"/>
        <v>856.1911452040606</v>
      </c>
      <c r="CD64" s="59">
        <f ca="1">AVERAGE(OFFSET($CC$3,0,0,'Données projet'!$E$12+1,1))-AVERAGE(OFFSET($H$3,0,0,'Données projet'!$E$12+1,1))</f>
        <v>592.58528888957346</v>
      </c>
      <c r="CE64" s="59">
        <f t="shared" si="40"/>
        <v>311.31528017256846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78.004293769801833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78.004293769801833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369.00000000000011</v>
      </c>
      <c r="CU64" s="17">
        <f>CT64*VLOOKUP('Données projet'!$B$13,Paramètres!$A$1:$I$89,3,0)*VLOOKUP('Données projet'!$B$13,Paramètres!$A$1:$I$89,5,0)</f>
        <v>333.87120000000004</v>
      </c>
      <c r="CV64" s="13">
        <f t="shared" si="41"/>
        <v>78.232360111376309</v>
      </c>
      <c r="CW64" s="20">
        <f t="shared" si="13"/>
        <v>717.74703386064709</v>
      </c>
      <c r="CX64" s="59">
        <f t="shared" si="14"/>
        <v>979.55921530577643</v>
      </c>
      <c r="CY64" s="59">
        <f ca="1">AVERAGE(OFFSET($CX$3,0,0,'Données projet'!$E$13+1,1))-AVERAGE(OFFSET($H$3,0,0,'Données projet'!$E$13+1,1))</f>
        <v>446.2695382688679</v>
      </c>
      <c r="CZ64" s="59">
        <f t="shared" si="42"/>
        <v>630.54710489646072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5.7213337778862625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5.7213337778862625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6</v>
      </c>
      <c r="DO64" s="12">
        <f>IF('Données projet'!$A$166&gt;35,DO63+DN64-DW63,IF(A64&lt;'Données projet'!$A$166,$DL$205^A64,IF(A64='Données projet'!$A$166,'Données projet'!$B$166,DO63+DN64-DW63)))</f>
        <v>331.99999999999972</v>
      </c>
      <c r="DP64" s="17">
        <f>DO64*VLOOKUP('Données projet'!$B$14,Paramètres!$A$1:$I$89,3,0)*VLOOKUP('Données projet'!$B$14,Paramètres!$A$1:$I$89,5,0)</f>
        <v>243.42239999999978</v>
      </c>
      <c r="DQ64" s="13">
        <f t="shared" si="43"/>
        <v>59.175268615646175</v>
      </c>
      <c r="DR64" s="20">
        <f t="shared" si="16"/>
        <v>527.02427283891677</v>
      </c>
      <c r="DS64" s="59">
        <f t="shared" si="17"/>
        <v>788.83645428404611</v>
      </c>
      <c r="DT64" s="59">
        <f ca="1">AVERAGE(OFFSET($DS$3,0,0,'Données projet'!$E$14+1,1))-AVERAGE(OFFSET($H$3,0,0,'Données projet'!$E$14+1,1))</f>
        <v>400.48995908576177</v>
      </c>
      <c r="DU64" s="59">
        <f t="shared" si="44"/>
        <v>384.86917865380076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41.811465557436733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41.811465557436733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6">
        <f t="shared" si="1"/>
        <v>183.33333333333334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11.644999999999996</v>
      </c>
      <c r="N65" s="13">
        <f>IF('Données projet'!$A$36&gt;35,N64+M65-V64,IF(A65&lt;'Données projet'!$A$36,$K$205^A65,IF(A65='Données projet'!$A$36,'Données projet'!$B$36,N64+M65-V64)))</f>
        <v>300.94500000000005</v>
      </c>
      <c r="O65" s="13">
        <f>N65*VLOOKUP('Données projet'!$B$9,Paramètres!$A$1:$I$89,3,0)*VLOOKUP('Données projet'!$B$9,Paramètres!$A$1:$I$89,5,0)</f>
        <v>305.15823000000006</v>
      </c>
      <c r="P65" s="13">
        <f t="shared" si="33"/>
        <v>72.256751358648415</v>
      </c>
      <c r="Q65" s="20">
        <f t="shared" si="53"/>
        <v>657.33109253297937</v>
      </c>
      <c r="R65" s="59">
        <f t="shared" si="0"/>
        <v>919.69009549263069</v>
      </c>
      <c r="S65" s="59">
        <f ca="1">AVERAGE(OFFSET($R$3,0,0,'Données projet'!$E$9+1,1))-AVERAGE(OFFSET($H$3,0,0,'Données projet'!$E$9+1,1))</f>
        <v>626.09203985399904</v>
      </c>
      <c r="T65" s="59">
        <f t="shared" si="34"/>
        <v>327.65191293226667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81.48941007456267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81.48941007456267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11.644999999999996</v>
      </c>
      <c r="AI65" s="13">
        <f>IF('Données projet'!$A$62&gt;35,AI64+AH65-AQ64,IF(A65&lt;'Données projet'!$A$62,$AF$205^A65,IF(A65='Données projet'!$A$62,'Données projet'!$B$62,AI64+AH65-AQ64)))</f>
        <v>300.94500000000005</v>
      </c>
      <c r="AJ65" s="13">
        <f>AI65*VLOOKUP('Données projet'!$B$10,Paramètres!$A$1:$I$89,3,0)*VLOOKUP('Données projet'!$B$10,Paramètres!$A$1:$I$89,5,0)</f>
        <v>272.29503600000004</v>
      </c>
      <c r="AK65" s="13">
        <f t="shared" si="35"/>
        <v>65.336093654015855</v>
      </c>
      <c r="AL65" s="20">
        <f t="shared" si="4"/>
        <v>588.04088414741102</v>
      </c>
      <c r="AM65" s="59">
        <f t="shared" si="5"/>
        <v>850.39988710706234</v>
      </c>
      <c r="AN65" s="59">
        <f ca="1">AVERAGE(OFFSET($AM$3,0,0,'Données projet'!$E$10+1,1))-AVERAGE(OFFSET($H$3,0,0,'Données projet'!$E$10+1,1))</f>
        <v>567.42635821336114</v>
      </c>
      <c r="AO65" s="59">
        <f t="shared" si="36"/>
        <v>299.0473530693472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72.713627451148241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72.713627451148241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6</v>
      </c>
      <c r="BD65" s="12">
        <f>IF('Données projet'!$A$88&gt;35,BD64+BC65-BL64,IF(A65&lt;'Données projet'!$A$88,$BA$205^A65,IF(A65='Données projet'!$A$88,'Données projet'!$B$88,BD64+BC65-BL64)))</f>
        <v>337.99999999999972</v>
      </c>
      <c r="BE65" s="13">
        <f>BD65*VLOOKUP('Données projet'!$B$11,Paramètres!$A$1:$I$89,3,0)*VLOOKUP('Données projet'!$B$11,Paramètres!$A$1:$I$89,5,0)</f>
        <v>274.18559999999979</v>
      </c>
      <c r="BF65" s="13">
        <f t="shared" si="37"/>
        <v>65.736762389907383</v>
      </c>
      <c r="BG65" s="20">
        <f t="shared" si="7"/>
        <v>592.03144782908828</v>
      </c>
      <c r="BH65" s="59">
        <f t="shared" si="8"/>
        <v>854.3904507887396</v>
      </c>
      <c r="BI65" s="59">
        <f ca="1">AVERAGE(OFFSET($BH$3,0,0,'Données projet'!$E$11+1,1))-AVERAGE(OFFSET($H$3,0,0,'Données projet'!$E$11+1,1))</f>
        <v>436.50252985867149</v>
      </c>
      <c r="BJ65" s="59">
        <f t="shared" si="38"/>
        <v>419.00806288456329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55.899436919956884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55.899436919956884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11.644999999999996</v>
      </c>
      <c r="BY65" s="12">
        <f>IF('Données projet'!$A$114&gt;35,BY64+BX65-CG64,IF(A65&lt;'Données projet'!$A$114,$BV$205^A65,IF(A65='Données projet'!$A$114,'Données projet'!$B$114,BY64+BX65-CG64)))</f>
        <v>300.94500000000005</v>
      </c>
      <c r="BZ65" s="13">
        <f>BY65*VLOOKUP('Données projet'!$B$12,Paramètres!$A$1:$I$89,3,0)*VLOOKUP('Données projet'!$B$12,Paramètres!$A$1:$I$89,5,0)</f>
        <v>286.37926200000004</v>
      </c>
      <c r="CA65" s="13">
        <f t="shared" si="39"/>
        <v>68.313357723761712</v>
      </c>
      <c r="CB65" s="20">
        <f t="shared" si="10"/>
        <v>617.75631268555173</v>
      </c>
      <c r="CC65" s="59">
        <f t="shared" si="11"/>
        <v>880.11531564520305</v>
      </c>
      <c r="CD65" s="59">
        <f ca="1">AVERAGE(OFFSET($CC$3,0,0,'Données projet'!$E$12+1,1))-AVERAGE(OFFSET($H$3,0,0,'Données projet'!$E$12+1,1))</f>
        <v>592.58528888957346</v>
      </c>
      <c r="CE65" s="59">
        <f t="shared" si="40"/>
        <v>311.31528017256846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76.474677146897292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76.474677146897292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369.00000000000011</v>
      </c>
      <c r="CU65" s="17">
        <f>CT65*VLOOKUP('Données projet'!$B$13,Paramètres!$A$1:$I$89,3,0)*VLOOKUP('Données projet'!$B$13,Paramètres!$A$1:$I$89,5,0)</f>
        <v>333.87120000000004</v>
      </c>
      <c r="CV65" s="13">
        <f t="shared" si="41"/>
        <v>78.232360111376309</v>
      </c>
      <c r="CW65" s="20">
        <f t="shared" si="13"/>
        <v>717.74703386064709</v>
      </c>
      <c r="CX65" s="59">
        <f t="shared" si="14"/>
        <v>980.10603682029841</v>
      </c>
      <c r="CY65" s="59">
        <f ca="1">AVERAGE(OFFSET($CX$3,0,0,'Données projet'!$E$13+1,1))-AVERAGE(OFFSET($H$3,0,0,'Données projet'!$E$13+1,1))</f>
        <v>446.2695382688679</v>
      </c>
      <c r="CZ65" s="59">
        <f t="shared" si="42"/>
        <v>630.54710489646072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5.6091419121709416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5.6091419121709416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6</v>
      </c>
      <c r="DO65" s="12">
        <f>IF('Données projet'!$A$166&gt;35,DO64+DN65-DW64,IF(A65&lt;'Données projet'!$A$166,$DL$205^A65,IF(A65='Données projet'!$A$166,'Données projet'!$B$166,DO64+DN65-DW64)))</f>
        <v>337.99999999999972</v>
      </c>
      <c r="DP65" s="17">
        <f>DO65*VLOOKUP('Données projet'!$B$14,Paramètres!$A$1:$I$89,3,0)*VLOOKUP('Données projet'!$B$14,Paramètres!$A$1:$I$89,5,0)</f>
        <v>247.82159999999982</v>
      </c>
      <c r="DQ65" s="13">
        <f t="shared" si="43"/>
        <v>60.119231945607517</v>
      </c>
      <c r="DR65" s="20">
        <f t="shared" si="16"/>
        <v>536.330282305266</v>
      </c>
      <c r="DS65" s="59">
        <f t="shared" si="17"/>
        <v>798.68928526491732</v>
      </c>
      <c r="DT65" s="59">
        <f ca="1">AVERAGE(OFFSET($DS$3,0,0,'Données projet'!$E$14+1,1))-AVERAGE(OFFSET($H$3,0,0,'Données projet'!$E$14+1,1))</f>
        <v>400.48995908576177</v>
      </c>
      <c r="DU65" s="59">
        <f t="shared" si="44"/>
        <v>384.86917865380076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40.991568220331231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40.991568220331231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6">
        <f t="shared" si="1"/>
        <v>183.33333333333334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312.58999999999997</v>
      </c>
      <c r="L66" s="12">
        <f>VLOOKUP(A66,'Données projet'!$A$35:$I$55,9,0)</f>
        <v>11.644999999999996</v>
      </c>
      <c r="M66" s="12">
        <f t="array" ref="M66">INDEX(L:L,MIN(IF(ISNUMBER(L66:L262),ROW(L66:L262),"")))</f>
        <v>11.644999999999996</v>
      </c>
      <c r="N66" s="13">
        <f>IF('Données projet'!$A$36&gt;35,N65+M66-V65,IF(A66&lt;'Données projet'!$A$36,$K$205^A66,IF(A66='Données projet'!$A$36,'Données projet'!$B$36,N65+M66-V65)))</f>
        <v>312.59000000000003</v>
      </c>
      <c r="O66" s="13">
        <f>N66*VLOOKUP('Données projet'!$B$9,Paramètres!$A$1:$I$89,3,0)*VLOOKUP('Données projet'!$B$9,Paramètres!$A$1:$I$89,5,0)</f>
        <v>316.96626000000009</v>
      </c>
      <c r="P66" s="13">
        <f t="shared" si="33"/>
        <v>74.721775533682376</v>
      </c>
      <c r="Q66" s="20">
        <f t="shared" si="53"/>
        <v>682.18999522116349</v>
      </c>
      <c r="R66" s="59">
        <f t="shared" si="0"/>
        <v>945.0863335645696</v>
      </c>
      <c r="S66" s="59">
        <f ca="1">AVERAGE(OFFSET($R$3,0,0,'Données projet'!$E$9+1,1))-AVERAGE(OFFSET($H$3,0,0,'Données projet'!$E$9+1,1))</f>
        <v>626.09203985399904</v>
      </c>
      <c r="T66" s="59">
        <f t="shared" si="34"/>
        <v>327.65191293226667</v>
      </c>
      <c r="U66" s="15">
        <f>IF(ISNA(VLOOKUP(A66,'Données projet'!$A$35:$I$55,3,0)),0,VLOOKUP(A66,'Données projet'!$A$35:$I$55,3,0))</f>
        <v>5</v>
      </c>
      <c r="V66" s="15">
        <f>IF(ISNA(VLOOKUP(A66,'Données projet'!$A$35:$I$55,4,0)),0,VLOOKUP(A66,'Données projet'!$A$35:$I$55,4,0))</f>
        <v>54.21</v>
      </c>
      <c r="W66" s="16">
        <f>IF(ISNA(VLOOKUP(A66,'Données projet'!$A$35:$I$55,5,0)),0%,VLOOKUP(A66,'Données projet'!$A$35:$I$55,5,0)*VLOOKUP('Données projet'!$B$9,Paramètres!$A$1:$I$89,7,0))</f>
        <v>0.43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106.02106248129212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106.02106248129212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312.58999999999997</v>
      </c>
      <c r="AG66" s="12">
        <f>VLOOKUP(A66,'Données projet'!$A$61:$I$81,9,0)</f>
        <v>11.644999999999996</v>
      </c>
      <c r="AH66" s="12">
        <f t="array" ref="AH66">INDEX(AG:AG,MIN(IF(ISNUMBER(AG66:AG262),ROW(AG66:AG262),"")))</f>
        <v>11.644999999999996</v>
      </c>
      <c r="AI66" s="13">
        <f>IF('Données projet'!$A$62&gt;35,AI65+AH66-AQ65,IF(A66&lt;'Données projet'!$A$62,$AF$205^A66,IF(A66='Données projet'!$A$62,'Données projet'!$B$62,AI65+AH66-AQ65)))</f>
        <v>312.59000000000003</v>
      </c>
      <c r="AJ66" s="13">
        <f>AI66*VLOOKUP('Données projet'!$B$10,Paramètres!$A$1:$I$89,3,0)*VLOOKUP('Données projet'!$B$10,Paramètres!$A$1:$I$89,5,0)</f>
        <v>282.83143200000001</v>
      </c>
      <c r="AK66" s="13">
        <f t="shared" si="35"/>
        <v>67.565021018325808</v>
      </c>
      <c r="AL66" s="20">
        <f t="shared" si="4"/>
        <v>610.27382234025083</v>
      </c>
      <c r="AM66" s="59">
        <f t="shared" si="5"/>
        <v>873.17016068365695</v>
      </c>
      <c r="AN66" s="59">
        <f ca="1">AVERAGE(OFFSET($AM$3,0,0,'Données projet'!$E$10+1,1))-AVERAGE(OFFSET($H$3,0,0,'Données projet'!$E$10+1,1))</f>
        <v>567.42635821336114</v>
      </c>
      <c r="AO66" s="59">
        <f t="shared" si="36"/>
        <v>299.0473530693472</v>
      </c>
      <c r="AP66" s="15">
        <f>IF(ISNA(VLOOKUP(A66,'Données projet'!$A$61:$I$81,3,0)),0,VLOOKUP(A66,'Données projet'!$A$61:$I$81,3,0))</f>
        <v>5</v>
      </c>
      <c r="AQ66" s="15">
        <f>IF(ISNA(VLOOKUP(A66,'Données projet'!$A$61:$I$81,4,0)),0,VLOOKUP(A66,'Données projet'!$A$61:$I$81,4,0))</f>
        <v>54.21</v>
      </c>
      <c r="AR66" s="16">
        <f>IF(ISNA(VLOOKUP(A66,'Données projet'!$A$61:$I$81,5,0)),0%,VLOOKUP(A66,'Données projet'!$A$61:$I$81,5,0)*VLOOKUP('Données projet'!$B$10,Paramètres!$A$1:$I$89,7,0))</f>
        <v>0.43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94.603409598691442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94.603409598691442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6</v>
      </c>
      <c r="BD66" s="12">
        <f>IF('Données projet'!$A$88&gt;35,BD65+BC66-BL65,IF(A66&lt;'Données projet'!$A$88,$BA$205^A66,IF(A66='Données projet'!$A$88,'Données projet'!$B$88,BD65+BC66-BL65)))</f>
        <v>343.99999999999972</v>
      </c>
      <c r="BE66" s="13">
        <f>BD66*VLOOKUP('Données projet'!$B$11,Paramètres!$A$1:$I$89,3,0)*VLOOKUP('Données projet'!$B$11,Paramètres!$A$1:$I$89,5,0)</f>
        <v>279.05279999999976</v>
      </c>
      <c r="BF66" s="13">
        <f t="shared" si="37"/>
        <v>66.766798832586332</v>
      </c>
      <c r="BG66" s="20">
        <f t="shared" si="7"/>
        <v>602.30246796675408</v>
      </c>
      <c r="BH66" s="59">
        <f t="shared" si="8"/>
        <v>865.19880631016019</v>
      </c>
      <c r="BI66" s="59">
        <f ca="1">AVERAGE(OFFSET($BH$3,0,0,'Données projet'!$E$11+1,1))-AVERAGE(OFFSET($H$3,0,0,'Données projet'!$E$11+1,1))</f>
        <v>436.50252985867149</v>
      </c>
      <c r="BJ66" s="59">
        <f t="shared" si="38"/>
        <v>419.00806288456329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54.803283057246418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54.803283057246418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>
        <f>VLOOKUP(A66,'Données projet'!$A$113:$I$133,2,0)</f>
        <v>312.58999999999997</v>
      </c>
      <c r="BW66" s="12">
        <f>VLOOKUP(A66,'Données projet'!$A$113:$I$133,9,0)</f>
        <v>11.644999999999996</v>
      </c>
      <c r="BX66" s="12">
        <f t="array" ref="BX66">INDEX(BW:BW,MIN(IF(ISNUMBER(BW66:BW262),ROW(BW66:BW262),"")))</f>
        <v>11.644999999999996</v>
      </c>
      <c r="BY66" s="12">
        <f>IF('Données projet'!$A$114&gt;35,BY65+BX66-CG65,IF(A66&lt;'Données projet'!$A$114,$BV$205^A66,IF(A66='Données projet'!$A$114,'Données projet'!$B$114,BY65+BX66-CG65)))</f>
        <v>312.59000000000003</v>
      </c>
      <c r="BZ66" s="13">
        <f>BY66*VLOOKUP('Données projet'!$B$12,Paramètres!$A$1:$I$89,3,0)*VLOOKUP('Données projet'!$B$12,Paramètres!$A$1:$I$89,5,0)</f>
        <v>297.460644</v>
      </c>
      <c r="CA66" s="13">
        <f t="shared" si="39"/>
        <v>70.643853837972429</v>
      </c>
      <c r="CB66" s="20">
        <f t="shared" si="10"/>
        <v>641.11533373446866</v>
      </c>
      <c r="CC66" s="59">
        <f t="shared" si="11"/>
        <v>904.01167207787478</v>
      </c>
      <c r="CD66" s="59">
        <f ca="1">AVERAGE(OFFSET($CC$3,0,0,'Données projet'!$E$12+1,1))-AVERAGE(OFFSET($H$3,0,0,'Données projet'!$E$12+1,1))</f>
        <v>592.58528888957346</v>
      </c>
      <c r="CE66" s="59">
        <f t="shared" si="40"/>
        <v>311.31528017256846</v>
      </c>
      <c r="CF66" s="15">
        <f>IF(ISNA(VLOOKUP(A66,'Données projet'!$A$113:$I$133,3,0)),0,VLOOKUP(A66,'Données projet'!$A$113:$I$133,3,0))</f>
        <v>5</v>
      </c>
      <c r="CG66" s="15">
        <f>IF(ISNA(VLOOKUP(A66,'Données projet'!$A$113:$I$133,4,0)),0,VLOOKUP(A66,'Données projet'!$A$113:$I$133,4,0))</f>
        <v>54.21</v>
      </c>
      <c r="CH66" s="16">
        <f>IF(ISNA(VLOOKUP(A66,'Données projet'!$A$113:$I$133,5,0)),0%,VLOOKUP(A66,'Données projet'!$A$113:$I$133,5,0)*VLOOKUP('Données projet'!$B$12,Paramètres!$A$1:$I$89,7,0))</f>
        <v>0.43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99.496689405520314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99.496689405520314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369.00000000000011</v>
      </c>
      <c r="CU66" s="17">
        <f>CT66*VLOOKUP('Données projet'!$B$13,Paramètres!$A$1:$I$89,3,0)*VLOOKUP('Données projet'!$B$13,Paramètres!$A$1:$I$89,5,0)</f>
        <v>333.87120000000004</v>
      </c>
      <c r="CV66" s="13">
        <f t="shared" si="41"/>
        <v>78.232360111376309</v>
      </c>
      <c r="CW66" s="20">
        <f t="shared" si="13"/>
        <v>717.74703386064709</v>
      </c>
      <c r="CX66" s="59">
        <f t="shared" si="14"/>
        <v>980.64337220405321</v>
      </c>
      <c r="CY66" s="59">
        <f ca="1">AVERAGE(OFFSET($CX$3,0,0,'Données projet'!$E$13+1,1))-AVERAGE(OFFSET($H$3,0,0,'Données projet'!$E$13+1,1))</f>
        <v>446.2695382688679</v>
      </c>
      <c r="CZ66" s="59">
        <f t="shared" si="42"/>
        <v>630.54710489646072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5.4991500605120169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5.4991500605120169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6</v>
      </c>
      <c r="DO66" s="12">
        <f>IF('Données projet'!$A$166&gt;35,DO65+DN66-DW65,IF(A66&lt;'Données projet'!$A$166,$DL$205^A66,IF(A66='Données projet'!$A$166,'Données projet'!$B$166,DO65+DN66-DW65)))</f>
        <v>343.99999999999972</v>
      </c>
      <c r="DP66" s="17">
        <f>DO66*VLOOKUP('Données projet'!$B$14,Paramètres!$A$1:$I$89,3,0)*VLOOKUP('Données projet'!$B$14,Paramètres!$A$1:$I$89,5,0)</f>
        <v>252.2207999999998</v>
      </c>
      <c r="DQ66" s="13">
        <f t="shared" si="43"/>
        <v>61.061246695931573</v>
      </c>
      <c r="DR66" s="20">
        <f t="shared" si="16"/>
        <v>545.63289799541383</v>
      </c>
      <c r="DS66" s="59">
        <f t="shared" si="17"/>
        <v>808.52923633881994</v>
      </c>
      <c r="DT66" s="59">
        <f ca="1">AVERAGE(OFFSET($DS$3,0,0,'Données projet'!$E$14+1,1))-AVERAGE(OFFSET($H$3,0,0,'Données projet'!$E$14+1,1))</f>
        <v>400.48995908576177</v>
      </c>
      <c r="DU66" s="59">
        <f t="shared" si="44"/>
        <v>384.86917865380076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40.187748569918369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40.187748569918369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6">
        <f t="shared" si="1"/>
        <v>183.33333333333334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11.28875</v>
      </c>
      <c r="N67" s="13">
        <f>IF('Données projet'!$A$36&gt;35,N66+M67-V66,IF(A67&lt;'Données projet'!$A$36,$K$205^A67,IF(A67='Données projet'!$A$36,'Données projet'!$B$36,N66+M67-V66)))</f>
        <v>269.66875000000005</v>
      </c>
      <c r="O67" s="13">
        <f>N67*VLOOKUP('Données projet'!$B$9,Paramètres!$A$1:$I$89,3,0)*VLOOKUP('Données projet'!$B$9,Paramètres!$A$1:$I$89,5,0)</f>
        <v>273.44411250000007</v>
      </c>
      <c r="P67" s="13">
        <f t="shared" si="33"/>
        <v>65.579656803641214</v>
      </c>
      <c r="Q67" s="20">
        <f t="shared" ref="Q67:Q98" si="54">(O67+P67)*0.475*44/12</f>
        <v>590.46639820384189</v>
      </c>
      <c r="R67" s="59">
        <f t="shared" ref="R67:R130" si="55">Q67+(I67+J67)*44/12</f>
        <v>853.89075036339659</v>
      </c>
      <c r="S67" s="59">
        <f ca="1">AVERAGE(OFFSET($R$3,0,0,'Données projet'!$E$9+1,1))-AVERAGE(OFFSET($H$3,0,0,'Données projet'!$E$9+1,1))</f>
        <v>626.09203985399904</v>
      </c>
      <c r="T67" s="59">
        <f t="shared" si="34"/>
        <v>327.65191293226667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103.94205411249681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103.94205411249681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11.28875</v>
      </c>
      <c r="AI67" s="13">
        <f>IF('Données projet'!$A$62&gt;35,AI66+AH67-AQ66,IF(A67&lt;'Données projet'!$A$62,$AF$205^A67,IF(A67='Données projet'!$A$62,'Données projet'!$B$62,AI66+AH67-AQ66)))</f>
        <v>269.66875000000005</v>
      </c>
      <c r="AJ67" s="13">
        <f>AI67*VLOOKUP('Données projet'!$B$10,Paramètres!$A$1:$I$89,3,0)*VLOOKUP('Données projet'!$B$10,Paramètres!$A$1:$I$89,5,0)</f>
        <v>243.99628500000003</v>
      </c>
      <c r="AK67" s="13">
        <f t="shared" si="35"/>
        <v>59.298522534643098</v>
      </c>
      <c r="AL67" s="20">
        <f t="shared" si="4"/>
        <v>528.23845645617007</v>
      </c>
      <c r="AM67" s="59">
        <f t="shared" si="5"/>
        <v>791.66280861572477</v>
      </c>
      <c r="AN67" s="59">
        <f ca="1">AVERAGE(OFFSET($AM$3,0,0,'Données projet'!$E$10+1,1))-AVERAGE(OFFSET($H$3,0,0,'Données projet'!$E$10+1,1))</f>
        <v>567.42635821336114</v>
      </c>
      <c r="AO67" s="59">
        <f t="shared" si="36"/>
        <v>299.0473530693472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92.748294438843317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92.748294438843317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6</v>
      </c>
      <c r="BD67" s="12">
        <f>IF('Données projet'!$A$88&gt;35,BD66+BC67-BL66,IF(A67&lt;'Données projet'!$A$88,$BA$205^A67,IF(A67='Données projet'!$A$88,'Données projet'!$B$88,BD66+BC67-BL66)))</f>
        <v>349.99999999999972</v>
      </c>
      <c r="BE67" s="13">
        <f>BD67*VLOOKUP('Données projet'!$B$11,Paramètres!$A$1:$I$89,3,0)*VLOOKUP('Données projet'!$B$11,Paramètres!$A$1:$I$89,5,0)</f>
        <v>283.91999999999979</v>
      </c>
      <c r="BF67" s="13">
        <f t="shared" si="37"/>
        <v>67.794746071143578</v>
      </c>
      <c r="BG67" s="20">
        <f t="shared" si="7"/>
        <v>612.56984940724135</v>
      </c>
      <c r="BH67" s="59">
        <f t="shared" si="8"/>
        <v>875.99420156679616</v>
      </c>
      <c r="BI67" s="59">
        <f ca="1">AVERAGE(OFFSET($BH$3,0,0,'Données projet'!$E$11+1,1))-AVERAGE(OFFSET($H$3,0,0,'Données projet'!$E$11+1,1))</f>
        <v>436.50252985867149</v>
      </c>
      <c r="BJ67" s="59">
        <f t="shared" si="38"/>
        <v>419.00806288456329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53.72862410319587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53.72862410319587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11.28875</v>
      </c>
      <c r="BY67" s="12">
        <f>IF('Données projet'!$A$114&gt;35,BY66+BX67-CG66,IF(A67&lt;'Données projet'!$A$114,$BV$205^A67,IF(A67='Données projet'!$A$114,'Données projet'!$B$114,BY66+BX67-CG66)))</f>
        <v>269.66875000000005</v>
      </c>
      <c r="BZ67" s="13">
        <f>BY67*VLOOKUP('Données projet'!$B$12,Paramètres!$A$1:$I$89,3,0)*VLOOKUP('Données projet'!$B$12,Paramètres!$A$1:$I$89,5,0)</f>
        <v>256.61678250000006</v>
      </c>
      <c r="CA67" s="13">
        <f t="shared" si="39"/>
        <v>62.000663888032079</v>
      </c>
      <c r="CB67" s="20">
        <f t="shared" si="10"/>
        <v>554.92538579248924</v>
      </c>
      <c r="CC67" s="59">
        <f t="shared" si="11"/>
        <v>818.34973795204405</v>
      </c>
      <c r="CD67" s="59">
        <f ca="1">AVERAGE(OFFSET($CC$3,0,0,'Données projet'!$E$12+1,1))-AVERAGE(OFFSET($H$3,0,0,'Données projet'!$E$12+1,1))</f>
        <v>592.58528888957346</v>
      </c>
      <c r="CE67" s="59">
        <f t="shared" si="40"/>
        <v>311.31528017256846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97.545620013266259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97.545620013266259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369.00000000000011</v>
      </c>
      <c r="CU67" s="17">
        <f>CT67*VLOOKUP('Données projet'!$B$13,Paramètres!$A$1:$I$89,3,0)*VLOOKUP('Données projet'!$B$13,Paramètres!$A$1:$I$89,5,0)</f>
        <v>333.87120000000004</v>
      </c>
      <c r="CV67" s="13">
        <f t="shared" si="41"/>
        <v>78.232360111376309</v>
      </c>
      <c r="CW67" s="20">
        <f t="shared" si="13"/>
        <v>717.74703386064709</v>
      </c>
      <c r="CX67" s="59">
        <f t="shared" si="14"/>
        <v>981.17138602020191</v>
      </c>
      <c r="CY67" s="59">
        <f ca="1">AVERAGE(OFFSET($CX$3,0,0,'Données projet'!$E$13+1,1))-AVERAGE(OFFSET($H$3,0,0,'Données projet'!$E$13+1,1))</f>
        <v>446.2695382688679</v>
      </c>
      <c r="CZ67" s="59">
        <f t="shared" si="42"/>
        <v>630.54710489646072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5.3913150819757183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5.3913150819757183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6</v>
      </c>
      <c r="DO67" s="12">
        <f>IF('Données projet'!$A$166&gt;35,DO66+DN67-DW66,IF(A67&lt;'Données projet'!$A$166,$DL$205^A67,IF(A67='Données projet'!$A$166,'Données projet'!$B$166,DO66+DN67-DW66)))</f>
        <v>349.99999999999972</v>
      </c>
      <c r="DP67" s="17">
        <f>DO67*VLOOKUP('Données projet'!$B$14,Paramètres!$A$1:$I$89,3,0)*VLOOKUP('Données projet'!$B$14,Paramètres!$A$1:$I$89,5,0)</f>
        <v>256.61999999999978</v>
      </c>
      <c r="DQ67" s="13">
        <f t="shared" si="43"/>
        <v>62.001350774926514</v>
      </c>
      <c r="DR67" s="20">
        <f t="shared" si="16"/>
        <v>554.9321859329965</v>
      </c>
      <c r="DS67" s="59">
        <f t="shared" si="17"/>
        <v>818.35653809255132</v>
      </c>
      <c r="DT67" s="59">
        <f ca="1">AVERAGE(OFFSET($DS$3,0,0,'Données projet'!$E$14+1,1))-AVERAGE(OFFSET($H$3,0,0,'Données projet'!$E$14+1,1))</f>
        <v>400.48995908576177</v>
      </c>
      <c r="DU67" s="59">
        <f t="shared" si="44"/>
        <v>384.86917865380076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39.39969133256853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39.39969133256853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6">
        <f t="shared" ref="H68:H131" si="56">(B68+E68+F68)*44/12+(C68+D68)*0.475*44/12</f>
        <v>183.33333333333334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11.28875</v>
      </c>
      <c r="N68" s="13">
        <f>IF('Données projet'!$A$36&gt;35,N67+M68-V67,IF(A68&lt;'Données projet'!$A$36,$K$205^A68,IF(A68='Données projet'!$A$36,'Données projet'!$B$36,N67+M68-V67)))</f>
        <v>280.95750000000004</v>
      </c>
      <c r="O68" s="13">
        <f>N68*VLOOKUP('Données projet'!$B$9,Paramètres!$A$1:$I$89,3,0)*VLOOKUP('Données projet'!$B$9,Paramètres!$A$1:$I$89,5,0)</f>
        <v>284.89090500000009</v>
      </c>
      <c r="P68" s="13">
        <f t="shared" si="33"/>
        <v>67.99955371595675</v>
      </c>
      <c r="Q68" s="20">
        <f t="shared" si="54"/>
        <v>614.61754893029149</v>
      </c>
      <c r="R68" s="59">
        <f t="shared" si="55"/>
        <v>878.56075504674664</v>
      </c>
      <c r="S68" s="59">
        <f ca="1">AVERAGE(OFFSET($R$3,0,0,'Données projet'!$E$9+1,1))-AVERAGE(OFFSET($H$3,0,0,'Données projet'!$E$9+1,1))</f>
        <v>626.09203985399904</v>
      </c>
      <c r="T68" s="59">
        <f t="shared" si="34"/>
        <v>327.65191293226667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101.90381382974368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101.90381382974368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11.28875</v>
      </c>
      <c r="AI68" s="13">
        <f>IF('Données projet'!$A$62&gt;35,AI67+AH68-AQ67,IF(A68&lt;'Données projet'!$A$62,$AF$205^A68,IF(A68='Données projet'!$A$62,'Données projet'!$B$62,AI67+AH68-AQ67)))</f>
        <v>280.95750000000004</v>
      </c>
      <c r="AJ68" s="13">
        <f>AI68*VLOOKUP('Données projet'!$B$10,Paramètres!$A$1:$I$89,3,0)*VLOOKUP('Données projet'!$B$10,Paramètres!$A$1:$I$89,5,0)</f>
        <v>254.21034600000002</v>
      </c>
      <c r="AK68" s="13">
        <f t="shared" si="35"/>
        <v>61.486644866788161</v>
      </c>
      <c r="AL68" s="20">
        <f t="shared" ref="AL68:AL131" si="58">(AJ68+AK68)*0.475*44/12</f>
        <v>549.83892575965604</v>
      </c>
      <c r="AM68" s="59">
        <f t="shared" ref="AM68:AM131" si="59">AL68+(AD68+AE68)*44/12</f>
        <v>813.78213187611118</v>
      </c>
      <c r="AN68" s="59">
        <f ca="1">AVERAGE(OFFSET($AM$3,0,0,'Données projet'!$E$10+1,1))-AVERAGE(OFFSET($H$3,0,0,'Données projet'!$E$10+1,1))</f>
        <v>567.42635821336114</v>
      </c>
      <c r="AO68" s="59">
        <f t="shared" si="36"/>
        <v>299.0473530693472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90.929556955771304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90.929556955771304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356</v>
      </c>
      <c r="BB68" s="12">
        <f>VLOOKUP(A68,'Données projet'!$A$87:$I$107,9,0)</f>
        <v>6</v>
      </c>
      <c r="BC68" s="12">
        <f t="array" ref="BC68">INDEX(BB:BB,MIN(IF(ISNUMBER(BB68:BB264),ROW(BB68:BB264),"")))</f>
        <v>6</v>
      </c>
      <c r="BD68" s="12">
        <f>IF('Données projet'!$A$88&gt;35,BD67+BC68-BL67,IF(A68&lt;'Données projet'!$A$88,$BA$205^A68,IF(A68='Données projet'!$A$88,'Données projet'!$B$88,BD67+BC68-BL67)))</f>
        <v>355.99999999999972</v>
      </c>
      <c r="BE68" s="13">
        <f>BD68*VLOOKUP('Données projet'!$B$11,Paramètres!$A$1:$I$89,3,0)*VLOOKUP('Données projet'!$B$11,Paramètres!$A$1:$I$89,5,0)</f>
        <v>288.78719999999981</v>
      </c>
      <c r="BF68" s="13">
        <f t="shared" si="37"/>
        <v>68.820644053442436</v>
      </c>
      <c r="BG68" s="20">
        <f t="shared" ref="BG68:BG131" si="61">(BE68+BF68)*0.475*44/12</f>
        <v>622.83366172641195</v>
      </c>
      <c r="BH68" s="59">
        <f t="shared" ref="BH68:BH131" si="62">BG68+(AY68+AZ68)*44/12</f>
        <v>886.7768678428672</v>
      </c>
      <c r="BI68" s="59">
        <f ca="1">AVERAGE(OFFSET($BH$3,0,0,'Données projet'!$E$11+1,1))-AVERAGE(OFFSET($H$3,0,0,'Données projet'!$E$11+1,1))</f>
        <v>436.50252985867149</v>
      </c>
      <c r="BJ68" s="59">
        <f t="shared" si="38"/>
        <v>419.00806288456329</v>
      </c>
      <c r="BK68" s="15">
        <f>IF(ISNA(VLOOKUP(A68,'Données projet'!$A$87:$I$107,3,0)),0,VLOOKUP(A68,'Données projet'!$A$87:$I$107,3,0))</f>
        <v>12</v>
      </c>
      <c r="BL68" s="15">
        <f>IF(ISNA(VLOOKUP(A68,'Données projet'!$A$87:$I$107,4,0)),0,VLOOKUP(A68,'Données projet'!$A$87:$I$107,4,0))</f>
        <v>16</v>
      </c>
      <c r="BM68" s="16">
        <f>IF(ISNA(VLOOKUP(A68,'Données projet'!$A$87:$I$107,5,0)),0%,VLOOKUP(A68,'Données projet'!$A$87:$I$107,5,0)*VLOOKUP('Données projet'!$B$11,Paramètres!$A$1:$I$89,7,0))</f>
        <v>0.53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60.279542765275067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60.279542765275067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11.28875</v>
      </c>
      <c r="BY68" s="12">
        <f>IF('Données projet'!$A$114&gt;35,BY67+BX68-CG67,IF(A68&lt;'Données projet'!$A$114,$BV$205^A68,IF(A68='Données projet'!$A$114,'Données projet'!$B$114,BY67+BX68-CG67)))</f>
        <v>280.95750000000004</v>
      </c>
      <c r="BZ68" s="13">
        <f>BY68*VLOOKUP('Données projet'!$B$12,Paramètres!$A$1:$I$89,3,0)*VLOOKUP('Données projet'!$B$12,Paramètres!$A$1:$I$89,5,0)</f>
        <v>267.35915700000004</v>
      </c>
      <c r="CA68" s="13">
        <f t="shared" si="39"/>
        <v>64.288495548289134</v>
      </c>
      <c r="CB68" s="20">
        <f t="shared" ref="CB68:CB131" si="64">(BZ68+CA68)*0.475*44/12</f>
        <v>577.61966152160358</v>
      </c>
      <c r="CC68" s="59">
        <f t="shared" ref="CC68:CC131" si="65">CB68+(BT68+BU68)*44/12</f>
        <v>841.56286763805883</v>
      </c>
      <c r="CD68" s="59">
        <f ca="1">AVERAGE(OFFSET($CC$3,0,0,'Données projet'!$E$12+1,1))-AVERAGE(OFFSET($H$3,0,0,'Données projet'!$E$12+1,1))</f>
        <v>592.58528888957346</v>
      </c>
      <c r="CE68" s="59">
        <f t="shared" si="40"/>
        <v>311.31528017256846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95.632809901759472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95.632809901759472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369.00000000000011</v>
      </c>
      <c r="CU68" s="17">
        <f>CT68*VLOOKUP('Données projet'!$B$13,Paramètres!$A$1:$I$89,3,0)*VLOOKUP('Données projet'!$B$13,Paramètres!$A$1:$I$89,5,0)</f>
        <v>333.87120000000004</v>
      </c>
      <c r="CV68" s="13">
        <f t="shared" si="41"/>
        <v>78.232360111376309</v>
      </c>
      <c r="CW68" s="20">
        <f t="shared" ref="CW68:CW131" si="67">(CU68+CV68)*0.475*44/12</f>
        <v>717.74703386064709</v>
      </c>
      <c r="CX68" s="59">
        <f t="shared" ref="CX68:CX131" si="68">CW68+(CO68+CP68)*44/12</f>
        <v>981.69023997710224</v>
      </c>
      <c r="CY68" s="59">
        <f ca="1">AVERAGE(OFFSET($CX$3,0,0,'Données projet'!$E$13+1,1))-AVERAGE(OFFSET($H$3,0,0,'Données projet'!$E$13+1,1))</f>
        <v>446.2695382688679</v>
      </c>
      <c r="CZ68" s="59">
        <f t="shared" si="42"/>
        <v>630.54710489646072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5.2855946815956738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5.2855946815956738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356</v>
      </c>
      <c r="DM68" s="12">
        <f>VLOOKUP(A68,'Données projet'!$A$165:$I$185,9,0)</f>
        <v>6</v>
      </c>
      <c r="DN68" s="12">
        <f t="array" ref="DN68">INDEX(DM:DM,MIN(IF(ISNUMBER(DM68:DM264),ROW(DM68:DM264),"")))</f>
        <v>6</v>
      </c>
      <c r="DO68" s="12">
        <f>IF('Données projet'!$A$166&gt;35,DO67+DN68-DW67,IF(A68&lt;'Données projet'!$A$166,$DL$205^A68,IF(A68='Données projet'!$A$166,'Données projet'!$B$166,DO67+DN68-DW67)))</f>
        <v>355.99999999999972</v>
      </c>
      <c r="DP68" s="17">
        <f>DO68*VLOOKUP('Données projet'!$B$14,Paramètres!$A$1:$I$89,3,0)*VLOOKUP('Données projet'!$B$14,Paramètres!$A$1:$I$89,5,0)</f>
        <v>261.01919999999978</v>
      </c>
      <c r="DQ68" s="13">
        <f t="shared" si="43"/>
        <v>62.939580716713571</v>
      </c>
      <c r="DR68" s="20">
        <f t="shared" ref="DR68:DR131" si="70">(DP68+DQ68)*0.475*44/12</f>
        <v>564.22820974827573</v>
      </c>
      <c r="DS68" s="59">
        <f t="shared" ref="DS68:DS131" si="71">DR68+(DJ68+DK68)*44/12</f>
        <v>828.17141586473099</v>
      </c>
      <c r="DT68" s="59">
        <f ca="1">AVERAGE(OFFSET($DS$3,0,0,'Données projet'!$E$14+1,1))-AVERAGE(OFFSET($H$3,0,0,'Données projet'!$E$14+1,1))</f>
        <v>400.48995908576177</v>
      </c>
      <c r="DU68" s="59">
        <f t="shared" si="44"/>
        <v>384.86917865380076</v>
      </c>
      <c r="DV68" s="15">
        <f>IF(ISNA(VLOOKUP(A68,'Données projet'!$A$165:$I$185,3,0)),0,VLOOKUP(A68,'Données projet'!$A$165:$I$185,3,0))</f>
        <v>12</v>
      </c>
      <c r="DW68" s="15">
        <f>IF(ISNA(VLOOKUP(A68,'Données projet'!$A$165:$I$185,4,0)),0,VLOOKUP(A68,'Données projet'!$A$165:$I$185,4,0))</f>
        <v>16</v>
      </c>
      <c r="DX68" s="16">
        <f>IF(ISNA(VLOOKUP(A68,'Données projet'!$A$165:$I$185,5,0)),0%,VLOOKUP(A68,'Données projet'!$A$165:$I$185,5,0)*VLOOKUP('Données projet'!$B$14,Paramètres!$A$1:$I$89,7,0))</f>
        <v>0.43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44.203539887017754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44.203539887017754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6">
        <f t="shared" si="56"/>
        <v>183.33333333333334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11.28875</v>
      </c>
      <c r="N69" s="13">
        <f>IF('Données projet'!$A$36&gt;35,N68+M69-V68,IF(A69&lt;'Données projet'!$A$36,$K$205^A69,IF(A69='Données projet'!$A$36,'Données projet'!$B$36,N68+M69-V68)))</f>
        <v>292.24625000000003</v>
      </c>
      <c r="O69" s="13">
        <f>N69*VLOOKUP('Données projet'!$B$9,Paramètres!$A$1:$I$89,3,0)*VLOOKUP('Données projet'!$B$9,Paramètres!$A$1:$I$89,5,0)</f>
        <v>296.33769750000005</v>
      </c>
      <c r="P69" s="13">
        <f t="shared" ref="P69:P132" si="87">EXP(-1.0587+0.8836*LN(O69)+0.284)</f>
        <v>70.408156224162596</v>
      </c>
      <c r="Q69" s="20">
        <f t="shared" si="54"/>
        <v>638.74902856958317</v>
      </c>
      <c r="R69" s="59">
        <f t="shared" si="55"/>
        <v>903.20208768677026</v>
      </c>
      <c r="S69" s="59">
        <f ca="1">AVERAGE(OFFSET($R$3,0,0,'Données projet'!$E$9+1,1))-AVERAGE(OFFSET($H$3,0,0,'Données projet'!$E$9+1,1))</f>
        <v>626.09203985399904</v>
      </c>
      <c r="T69" s="59">
        <f t="shared" ref="T69:T132" si="88">$T$3</f>
        <v>327.65191293226667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99.905542195731527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99.905542195731527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11.28875</v>
      </c>
      <c r="AI69" s="13">
        <f>IF('Données projet'!$A$62&gt;35,AI68+AH69-AQ68,IF(A69&lt;'Données projet'!$A$62,$AF$205^A69,IF(A69='Données projet'!$A$62,'Données projet'!$B$62,AI68+AH69-AQ68)))</f>
        <v>292.24625000000003</v>
      </c>
      <c r="AJ69" s="13">
        <f>AI69*VLOOKUP('Données projet'!$B$10,Paramètres!$A$1:$I$89,3,0)*VLOOKUP('Données projet'!$B$10,Paramètres!$A$1:$I$89,5,0)</f>
        <v>264.42440700000003</v>
      </c>
      <c r="AK69" s="13">
        <f t="shared" ref="AK69:AK132" si="89">EXP(-1.0587+0.8836*LN(AJ69)+0.284)</f>
        <v>63.664554558165378</v>
      </c>
      <c r="AL69" s="20">
        <f t="shared" si="58"/>
        <v>571.42160804713808</v>
      </c>
      <c r="AM69" s="59">
        <f t="shared" si="59"/>
        <v>835.87466716432516</v>
      </c>
      <c r="AN69" s="59">
        <f ca="1">AVERAGE(OFFSET($AM$3,0,0,'Données projet'!$E$10+1,1))-AVERAGE(OFFSET($H$3,0,0,'Données projet'!$E$10+1,1))</f>
        <v>567.42635821336114</v>
      </c>
      <c r="AO69" s="59">
        <f t="shared" ref="AO69:AO132" si="90">$AO$3</f>
        <v>299.0473530693472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89.146483805421994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89.146483805421994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5.2</v>
      </c>
      <c r="BD69" s="12">
        <f>IF('Données projet'!$A$88&gt;35,BD68+BC69-BL68,IF(A69&lt;'Données projet'!$A$88,$BA$205^A69,IF(A69='Données projet'!$A$88,'Données projet'!$B$88,BD68+BC69-BL68)))</f>
        <v>345.1999999999997</v>
      </c>
      <c r="BE69" s="13">
        <f>BD69*VLOOKUP('Données projet'!$B$11,Paramètres!$A$1:$I$89,3,0)*VLOOKUP('Données projet'!$B$11,Paramètres!$A$1:$I$89,5,0)</f>
        <v>280.02623999999975</v>
      </c>
      <c r="BF69" s="13">
        <f t="shared" ref="BF69:BF132" si="91">EXP(-1.0587+0.8836*LN(BE69)+0.284)</f>
        <v>66.97255411717488</v>
      </c>
      <c r="BG69" s="20">
        <f t="shared" si="61"/>
        <v>604.35623308741242</v>
      </c>
      <c r="BH69" s="59">
        <f t="shared" si="62"/>
        <v>868.8092922045995</v>
      </c>
      <c r="BI69" s="59">
        <f ca="1">AVERAGE(OFFSET($BH$3,0,0,'Données projet'!$E$11+1,1))-AVERAGE(OFFSET($H$3,0,0,'Données projet'!$E$11+1,1))</f>
        <v>436.50252985867149</v>
      </c>
      <c r="BJ69" s="59">
        <f t="shared" ref="BJ69:BJ132" si="92">$BJ$3</f>
        <v>419.00806288456329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59.097497698538682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59.097497698538682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11.28875</v>
      </c>
      <c r="BY69" s="12">
        <f>IF('Données projet'!$A$114&gt;35,BY68+BX69-CG68,IF(A69&lt;'Données projet'!$A$114,$BV$205^A69,IF(A69='Données projet'!$A$114,'Données projet'!$B$114,BY68+BX69-CG68)))</f>
        <v>292.24625000000003</v>
      </c>
      <c r="BZ69" s="13">
        <f>BY69*VLOOKUP('Données projet'!$B$12,Paramètres!$A$1:$I$89,3,0)*VLOOKUP('Données projet'!$B$12,Paramètres!$A$1:$I$89,5,0)</f>
        <v>278.10153150000002</v>
      </c>
      <c r="CA69" s="13">
        <f t="shared" ref="CA69:CA132" si="93">EXP(-1.0587+0.8836*LN(BZ69)+0.284)</f>
        <v>66.565649193638095</v>
      </c>
      <c r="CB69" s="20">
        <f t="shared" si="64"/>
        <v>600.29533970808632</v>
      </c>
      <c r="CC69" s="59">
        <f t="shared" si="65"/>
        <v>864.7483988252734</v>
      </c>
      <c r="CD69" s="59">
        <f ca="1">AVERAGE(OFFSET($CC$3,0,0,'Données projet'!$E$12+1,1))-AVERAGE(OFFSET($H$3,0,0,'Données projet'!$E$12+1,1))</f>
        <v>592.58528888957346</v>
      </c>
      <c r="CE69" s="59">
        <f t="shared" ref="CE69:CE132" si="94">$CE$3</f>
        <v>311.31528017256846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93.757508829840376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93.757508829840376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369.00000000000011</v>
      </c>
      <c r="CU69" s="17">
        <f>CT69*VLOOKUP('Données projet'!$B$13,Paramètres!$A$1:$I$89,3,0)*VLOOKUP('Données projet'!$B$13,Paramètres!$A$1:$I$89,5,0)</f>
        <v>333.87120000000004</v>
      </c>
      <c r="CV69" s="13">
        <f t="shared" ref="CV69:CV132" si="95">EXP(-1.0587+0.8836*LN(CU69)+0.284)</f>
        <v>78.232360111376309</v>
      </c>
      <c r="CW69" s="20">
        <f t="shared" si="67"/>
        <v>717.74703386064709</v>
      </c>
      <c r="CX69" s="59">
        <f t="shared" si="68"/>
        <v>982.20009297783417</v>
      </c>
      <c r="CY69" s="59">
        <f ca="1">AVERAGE(OFFSET($CX$3,0,0,'Données projet'!$E$13+1,1))-AVERAGE(OFFSET($H$3,0,0,'Données projet'!$E$13+1,1))</f>
        <v>446.2695382688679</v>
      </c>
      <c r="CZ69" s="59">
        <f t="shared" ref="CZ69:CZ132" si="96">$CZ$3</f>
        <v>630.54710489646072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5.1819473937840055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5.1819473937840055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5.2</v>
      </c>
      <c r="DO69" s="12">
        <f>IF('Données projet'!$A$166&gt;35,DO68+DN69-DW68,IF(A69&lt;'Données projet'!$A$166,$DL$205^A69,IF(A69='Données projet'!$A$166,'Données projet'!$B$166,DO68+DN69-DW68)))</f>
        <v>345.1999999999997</v>
      </c>
      <c r="DP69" s="17">
        <f>DO69*VLOOKUP('Données projet'!$B$14,Paramètres!$A$1:$I$89,3,0)*VLOOKUP('Données projet'!$B$14,Paramètres!$A$1:$I$89,5,0)</f>
        <v>253.1006399999998</v>
      </c>
      <c r="DQ69" s="13">
        <f t="shared" ref="DQ69:DQ132" si="97">EXP(-1.0587+0.8836*LN(DP69)+0.284)</f>
        <v>61.249419177028884</v>
      </c>
      <c r="DR69" s="20">
        <f t="shared" si="70"/>
        <v>547.4930197333249</v>
      </c>
      <c r="DS69" s="59">
        <f t="shared" si="71"/>
        <v>811.94607885051198</v>
      </c>
      <c r="DT69" s="59">
        <f ca="1">AVERAGE(OFFSET($DS$3,0,0,'Données projet'!$E$14+1,1))-AVERAGE(OFFSET($H$3,0,0,'Données projet'!$E$14+1,1))</f>
        <v>400.48995908576177</v>
      </c>
      <c r="DU69" s="59">
        <f t="shared" ref="DU69:DU132" si="98">$DU$3</f>
        <v>384.86917865380076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43.336735431330439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43.336735431330439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6">
        <f t="shared" si="56"/>
        <v>183.33333333333334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11.28875</v>
      </c>
      <c r="N70" s="13">
        <f>IF('Données projet'!$A$36&gt;35,N69+M70-V69,IF(A70&lt;'Données projet'!$A$36,$K$205^A70,IF(A70='Données projet'!$A$36,'Données projet'!$B$36,N69+M70-V69)))</f>
        <v>303.53500000000003</v>
      </c>
      <c r="O70" s="13">
        <f>N70*VLOOKUP('Données projet'!$B$9,Paramètres!$A$1:$I$89,3,0)*VLOOKUP('Données projet'!$B$9,Paramètres!$A$1:$I$89,5,0)</f>
        <v>307.78449000000006</v>
      </c>
      <c r="P70" s="13">
        <f t="shared" si="87"/>
        <v>72.805950538466206</v>
      </c>
      <c r="Q70" s="20">
        <f t="shared" si="54"/>
        <v>662.86168393782884</v>
      </c>
      <c r="R70" s="59">
        <f t="shared" si="55"/>
        <v>927.81575124604569</v>
      </c>
      <c r="S70" s="59">
        <f ca="1">AVERAGE(OFFSET($R$3,0,0,'Données projet'!$E$9+1,1))-AVERAGE(OFFSET($H$3,0,0,'Données projet'!$E$9+1,1))</f>
        <v>626.09203985399904</v>
      </c>
      <c r="T70" s="59">
        <f t="shared" si="88"/>
        <v>327.65191293226667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97.946455449637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97.946455449637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11.28875</v>
      </c>
      <c r="AI70" s="13">
        <f>IF('Données projet'!$A$62&gt;35,AI69+AH70-AQ69,IF(A70&lt;'Données projet'!$A$62,$AF$205^A70,IF(A70='Données projet'!$A$62,'Données projet'!$B$62,AI69+AH70-AQ69)))</f>
        <v>303.53500000000003</v>
      </c>
      <c r="AJ70" s="13">
        <f>AI70*VLOOKUP('Données projet'!$B$10,Paramètres!$A$1:$I$89,3,0)*VLOOKUP('Données projet'!$B$10,Paramètres!$A$1:$I$89,5,0)</f>
        <v>274.63846799999999</v>
      </c>
      <c r="AK70" s="13">
        <f t="shared" si="89"/>
        <v>65.832691250400728</v>
      </c>
      <c r="AL70" s="20">
        <f t="shared" si="58"/>
        <v>592.98726902778128</v>
      </c>
      <c r="AM70" s="59">
        <f t="shared" si="59"/>
        <v>857.94133633599813</v>
      </c>
      <c r="AN70" s="59">
        <f ca="1">AVERAGE(OFFSET($AM$3,0,0,'Données projet'!$E$10+1,1))-AVERAGE(OFFSET($H$3,0,0,'Données projet'!$E$10+1,1))</f>
        <v>567.42635821336114</v>
      </c>
      <c r="AO70" s="59">
        <f t="shared" si="90"/>
        <v>299.0473530693472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87.398375631983811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87.398375631983811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5.2</v>
      </c>
      <c r="BD70" s="12">
        <f>IF('Données projet'!$A$88&gt;35,BD69+BC70-BL69,IF(A70&lt;'Données projet'!$A$88,$BA$205^A70,IF(A70='Données projet'!$A$88,'Données projet'!$B$88,BD69+BC70-BL69)))</f>
        <v>350.39999999999969</v>
      </c>
      <c r="BE70" s="13">
        <f>BD70*VLOOKUP('Données projet'!$B$11,Paramètres!$A$1:$I$89,3,0)*VLOOKUP('Données projet'!$B$11,Paramètres!$A$1:$I$89,5,0)</f>
        <v>284.24447999999978</v>
      </c>
      <c r="BF70" s="13">
        <f t="shared" si="91"/>
        <v>67.863202591015138</v>
      </c>
      <c r="BG70" s="20">
        <f t="shared" si="61"/>
        <v>613.25421384601759</v>
      </c>
      <c r="BH70" s="59">
        <f t="shared" si="62"/>
        <v>878.20828115423456</v>
      </c>
      <c r="BI70" s="59">
        <f ca="1">AVERAGE(OFFSET($BH$3,0,0,'Données projet'!$E$11+1,1))-AVERAGE(OFFSET($H$3,0,0,'Données projet'!$E$11+1,1))</f>
        <v>436.50252985867149</v>
      </c>
      <c r="BJ70" s="59">
        <f t="shared" si="92"/>
        <v>419.00806288456329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57.938631814584696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57.938631814584696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11.28875</v>
      </c>
      <c r="BY70" s="12">
        <f>IF('Données projet'!$A$114&gt;35,BY69+BX70-CG69,IF(A70&lt;'Données projet'!$A$114,$BV$205^A70,IF(A70='Données projet'!$A$114,'Données projet'!$B$114,BY69+BX70-CG69)))</f>
        <v>303.53500000000003</v>
      </c>
      <c r="BZ70" s="13">
        <f>BY70*VLOOKUP('Données projet'!$B$12,Paramètres!$A$1:$I$89,3,0)*VLOOKUP('Données projet'!$B$12,Paramètres!$A$1:$I$89,5,0)</f>
        <v>288.843906</v>
      </c>
      <c r="CA70" s="13">
        <f t="shared" si="93"/>
        <v>68.832584499489144</v>
      </c>
      <c r="CB70" s="20">
        <f t="shared" si="64"/>
        <v>622.95322095327685</v>
      </c>
      <c r="CC70" s="59">
        <f t="shared" si="65"/>
        <v>887.9072882614937</v>
      </c>
      <c r="CD70" s="59">
        <f ca="1">AVERAGE(OFFSET($CC$3,0,0,'Données projet'!$E$12+1,1))-AVERAGE(OFFSET($H$3,0,0,'Données projet'!$E$12+1,1))</f>
        <v>592.58528888957346</v>
      </c>
      <c r="CE70" s="59">
        <f t="shared" si="94"/>
        <v>311.31528017256846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91.918981268120902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91.918981268120902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369.00000000000011</v>
      </c>
      <c r="CU70" s="17">
        <f>CT70*VLOOKUP('Données projet'!$B$13,Paramètres!$A$1:$I$89,3,0)*VLOOKUP('Données projet'!$B$13,Paramètres!$A$1:$I$89,5,0)</f>
        <v>333.87120000000004</v>
      </c>
      <c r="CV70" s="13">
        <f t="shared" si="95"/>
        <v>78.232360111376309</v>
      </c>
      <c r="CW70" s="20">
        <f t="shared" si="67"/>
        <v>717.74703386064709</v>
      </c>
      <c r="CX70" s="59">
        <f t="shared" si="68"/>
        <v>982.70110116886394</v>
      </c>
      <c r="CY70" s="59">
        <f ca="1">AVERAGE(OFFSET($CX$3,0,0,'Données projet'!$E$13+1,1))-AVERAGE(OFFSET($H$3,0,0,'Données projet'!$E$13+1,1))</f>
        <v>446.2695382688679</v>
      </c>
      <c r="CZ70" s="59">
        <f t="shared" si="96"/>
        <v>630.54710489646072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5.0803325660677201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5.0803325660677201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5.2</v>
      </c>
      <c r="DO70" s="12">
        <f>IF('Données projet'!$A$166&gt;35,DO69+DN70-DW69,IF(A70&lt;'Données projet'!$A$166,$DL$205^A70,IF(A70='Données projet'!$A$166,'Données projet'!$B$166,DO69+DN70-DW69)))</f>
        <v>350.39999999999969</v>
      </c>
      <c r="DP70" s="17">
        <f>DO70*VLOOKUP('Données projet'!$B$14,Paramètres!$A$1:$I$89,3,0)*VLOOKUP('Données projet'!$B$14,Paramètres!$A$1:$I$89,5,0)</f>
        <v>256.91327999999976</v>
      </c>
      <c r="DQ70" s="13">
        <f t="shared" si="97"/>
        <v>62.063957347667916</v>
      </c>
      <c r="DR70" s="20">
        <f t="shared" si="70"/>
        <v>555.55202171385451</v>
      </c>
      <c r="DS70" s="59">
        <f t="shared" si="71"/>
        <v>820.50608902207136</v>
      </c>
      <c r="DT70" s="59">
        <f ca="1">AVERAGE(OFFSET($DS$3,0,0,'Données projet'!$E$14+1,1))-AVERAGE(OFFSET($H$3,0,0,'Données projet'!$E$14+1,1))</f>
        <v>400.48995908576177</v>
      </c>
      <c r="DU70" s="59">
        <f t="shared" si="98"/>
        <v>384.86917865380076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42.486928482320643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42.486928482320643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6">
        <f t="shared" si="56"/>
        <v>183.33333333333334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11.28875</v>
      </c>
      <c r="N71" s="13">
        <f>IF('Données projet'!$A$36&gt;35,N70+M71-V70,IF(A71&lt;'Données projet'!$A$36,$K$205^A71,IF(A71='Données projet'!$A$36,'Données projet'!$B$36,N70+M71-V70)))</f>
        <v>314.82375000000002</v>
      </c>
      <c r="O71" s="13">
        <f>N71*VLOOKUP('Données projet'!$B$9,Paramètres!$A$1:$I$89,3,0)*VLOOKUP('Données projet'!$B$9,Paramètres!$A$1:$I$89,5,0)</f>
        <v>319.23128250000002</v>
      </c>
      <c r="P71" s="13">
        <f t="shared" si="87"/>
        <v>75.193384654855564</v>
      </c>
      <c r="Q71" s="20">
        <f t="shared" si="54"/>
        <v>686.95629529470671</v>
      </c>
      <c r="R71" s="59">
        <f t="shared" si="55"/>
        <v>952.40267942192554</v>
      </c>
      <c r="S71" s="59">
        <f ca="1">AVERAGE(OFFSET($R$3,0,0,'Données projet'!$E$9+1,1))-AVERAGE(OFFSET($H$3,0,0,'Données projet'!$E$9+1,1))</f>
        <v>626.09203985399904</v>
      </c>
      <c r="T71" s="59">
        <f t="shared" si="88"/>
        <v>327.65191293226667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96.025785199708466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96.025785199708466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11.28875</v>
      </c>
      <c r="AI71" s="13">
        <f>IF('Données projet'!$A$62&gt;35,AI70+AH71-AQ70,IF(A71&lt;'Données projet'!$A$62,$AF$205^A71,IF(A71='Données projet'!$A$62,'Données projet'!$B$62,AI70+AH71-AQ70)))</f>
        <v>314.82375000000002</v>
      </c>
      <c r="AJ71" s="13">
        <f>AI71*VLOOKUP('Données projet'!$B$10,Paramètres!$A$1:$I$89,3,0)*VLOOKUP('Données projet'!$B$10,Paramètres!$A$1:$I$89,5,0)</f>
        <v>284.852529</v>
      </c>
      <c r="AK71" s="13">
        <f t="shared" si="89"/>
        <v>67.991460031008771</v>
      </c>
      <c r="AL71" s="20">
        <f t="shared" si="58"/>
        <v>614.53661422900689</v>
      </c>
      <c r="AM71" s="59">
        <f t="shared" si="59"/>
        <v>879.98299835622572</v>
      </c>
      <c r="AN71" s="59">
        <f ca="1">AVERAGE(OFFSET($AM$3,0,0,'Données projet'!$E$10+1,1))-AVERAGE(OFFSET($H$3,0,0,'Données projet'!$E$10+1,1))</f>
        <v>567.42635821336114</v>
      </c>
      <c r="AO71" s="59">
        <f t="shared" si="90"/>
        <v>299.0473530693472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85.684546793586037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85.684546793586037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5.2</v>
      </c>
      <c r="BD71" s="12">
        <f>IF('Données projet'!$A$88&gt;35,BD70+BC71-BL70,IF(A71&lt;'Données projet'!$A$88,$BA$205^A71,IF(A71='Données projet'!$A$88,'Données projet'!$B$88,BD70+BC71-BL70)))</f>
        <v>355.59999999999968</v>
      </c>
      <c r="BE71" s="13">
        <f>BD71*VLOOKUP('Données projet'!$B$11,Paramètres!$A$1:$I$89,3,0)*VLOOKUP('Données projet'!$B$11,Paramètres!$A$1:$I$89,5,0)</f>
        <v>288.46271999999976</v>
      </c>
      <c r="BF71" s="13">
        <f t="shared" si="91"/>
        <v>68.752313829500608</v>
      </c>
      <c r="BG71" s="20">
        <f t="shared" si="61"/>
        <v>622.14951725304638</v>
      </c>
      <c r="BH71" s="59">
        <f t="shared" si="62"/>
        <v>887.59590138026522</v>
      </c>
      <c r="BI71" s="59">
        <f ca="1">AVERAGE(OFFSET($BH$3,0,0,'Données projet'!$E$11+1,1))-AVERAGE(OFFSET($H$3,0,0,'Données projet'!$E$11+1,1))</f>
        <v>436.50252985867149</v>
      </c>
      <c r="BJ71" s="59">
        <f t="shared" si="92"/>
        <v>419.00806288456329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56.802490583776652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56.802490583776652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11.28875</v>
      </c>
      <c r="BY71" s="12">
        <f>IF('Données projet'!$A$114&gt;35,BY70+BX71-CG70,IF(A71&lt;'Données projet'!$A$114,$BV$205^A71,IF(A71='Données projet'!$A$114,'Données projet'!$B$114,BY70+BX71-CG70)))</f>
        <v>314.82375000000002</v>
      </c>
      <c r="BZ71" s="13">
        <f>BY71*VLOOKUP('Données projet'!$B$12,Paramètres!$A$1:$I$89,3,0)*VLOOKUP('Données projet'!$B$12,Paramètres!$A$1:$I$89,5,0)</f>
        <v>299.58628049999999</v>
      </c>
      <c r="CA71" s="13">
        <f t="shared" si="93"/>
        <v>71.089725012564571</v>
      </c>
      <c r="CB71" s="20">
        <f t="shared" si="64"/>
        <v>645.59404293438308</v>
      </c>
      <c r="CC71" s="59">
        <f t="shared" si="65"/>
        <v>911.04042706160192</v>
      </c>
      <c r="CD71" s="59">
        <f ca="1">AVERAGE(OFFSET($CC$3,0,0,'Données projet'!$E$12+1,1))-AVERAGE(OFFSET($H$3,0,0,'Données projet'!$E$12+1,1))</f>
        <v>592.58528888957346</v>
      </c>
      <c r="CE71" s="59">
        <f t="shared" si="94"/>
        <v>311.31528017256846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90.116506110495664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90.116506110495664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369.00000000000011</v>
      </c>
      <c r="CU71" s="17">
        <f>CT71*VLOOKUP('Données projet'!$B$13,Paramètres!$A$1:$I$89,3,0)*VLOOKUP('Données projet'!$B$13,Paramètres!$A$1:$I$89,5,0)</f>
        <v>333.87120000000004</v>
      </c>
      <c r="CV71" s="13">
        <f t="shared" si="95"/>
        <v>78.232360111376309</v>
      </c>
      <c r="CW71" s="20">
        <f t="shared" si="67"/>
        <v>717.74703386064709</v>
      </c>
      <c r="CX71" s="59">
        <f t="shared" si="68"/>
        <v>983.19341798786593</v>
      </c>
      <c r="CY71" s="59">
        <f ca="1">AVERAGE(OFFSET($CX$3,0,0,'Données projet'!$E$13+1,1))-AVERAGE(OFFSET($H$3,0,0,'Données projet'!$E$13+1,1))</f>
        <v>446.2695382688679</v>
      </c>
      <c r="CZ71" s="59">
        <f t="shared" si="96"/>
        <v>630.54710489646072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4.9807103431440263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4.9807103431440263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5.2</v>
      </c>
      <c r="DO71" s="12">
        <f>IF('Données projet'!$A$166&gt;35,DO70+DN71-DW70,IF(A71&lt;'Données projet'!$A$166,$DL$205^A71,IF(A71='Données projet'!$A$166,'Données projet'!$B$166,DO70+DN71-DW70)))</f>
        <v>355.59999999999968</v>
      </c>
      <c r="DP71" s="17">
        <f>DO71*VLOOKUP('Données projet'!$B$14,Paramètres!$A$1:$I$89,3,0)*VLOOKUP('Données projet'!$B$14,Paramètres!$A$1:$I$89,5,0)</f>
        <v>260.72591999999975</v>
      </c>
      <c r="DQ71" s="13">
        <f t="shared" si="97"/>
        <v>62.877089647292053</v>
      </c>
      <c r="DR71" s="20">
        <f t="shared" si="70"/>
        <v>563.60857513569988</v>
      </c>
      <c r="DS71" s="59">
        <f t="shared" si="71"/>
        <v>829.05495926291871</v>
      </c>
      <c r="DT71" s="59">
        <f ca="1">AVERAGE(OFFSET($DS$3,0,0,'Données projet'!$E$14+1,1))-AVERAGE(OFFSET($H$3,0,0,'Données projet'!$E$14+1,1))</f>
        <v>400.48995908576177</v>
      </c>
      <c r="DU71" s="59">
        <f t="shared" si="98"/>
        <v>384.86917865380076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41.653785729249869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41.653785729249869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6">
        <f t="shared" si="56"/>
        <v>183.33333333333334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11.28875</v>
      </c>
      <c r="N72" s="13">
        <f>IF('Données projet'!$A$36&gt;35,N71+M72-V71,IF(A72&lt;'Données projet'!$A$36,$K$205^A72,IF(A72='Données projet'!$A$36,'Données projet'!$B$36,N71+M72-V71)))</f>
        <v>326.11250000000001</v>
      </c>
      <c r="O72" s="13">
        <f>N72*VLOOKUP('Données projet'!$B$9,Paramètres!$A$1:$I$89,3,0)*VLOOKUP('Données projet'!$B$9,Paramètres!$A$1:$I$89,5,0)</f>
        <v>330.67807500000004</v>
      </c>
      <c r="P72" s="13">
        <f t="shared" si="87"/>
        <v>77.570872620233771</v>
      </c>
      <c r="Q72" s="20">
        <f t="shared" si="54"/>
        <v>711.03358377190716</v>
      </c>
      <c r="R72" s="59">
        <f t="shared" si="55"/>
        <v>976.96374412197372</v>
      </c>
      <c r="S72" s="59">
        <f ca="1">AVERAGE(OFFSET($R$3,0,0,'Données projet'!$E$9+1,1))-AVERAGE(OFFSET($H$3,0,0,'Données projet'!$E$9+1,1))</f>
        <v>626.09203985399904</v>
      </c>
      <c r="T72" s="59">
        <f t="shared" si="88"/>
        <v>327.65191293226667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94.142778121887858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94.142778121887858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11.28875</v>
      </c>
      <c r="AI72" s="13">
        <f>IF('Données projet'!$A$62&gt;35,AI71+AH72-AQ71,IF(A72&lt;'Données projet'!$A$62,$AF$205^A72,IF(A72='Données projet'!$A$62,'Données projet'!$B$62,AI71+AH72-AQ71)))</f>
        <v>326.11250000000001</v>
      </c>
      <c r="AJ72" s="13">
        <f>AI72*VLOOKUP('Données projet'!$B$10,Paramètres!$A$1:$I$89,3,0)*VLOOKUP('Données projet'!$B$10,Paramètres!$A$1:$I$89,5,0)</f>
        <v>295.06659000000002</v>
      </c>
      <c r="AK72" s="13">
        <f t="shared" si="89"/>
        <v>70.141235290018571</v>
      </c>
      <c r="AL72" s="20">
        <f t="shared" si="58"/>
        <v>636.07029571344913</v>
      </c>
      <c r="AM72" s="59">
        <f t="shared" si="59"/>
        <v>902.00045606351568</v>
      </c>
      <c r="AN72" s="59">
        <f ca="1">AVERAGE(OFFSET($AM$3,0,0,'Données projet'!$E$10+1,1))-AVERAGE(OFFSET($H$3,0,0,'Données projet'!$E$10+1,1))</f>
        <v>567.42635821336114</v>
      </c>
      <c r="AO72" s="59">
        <f t="shared" si="90"/>
        <v>299.0473530693472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84.004325093376877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84.004325093376877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5.2</v>
      </c>
      <c r="BD72" s="12">
        <f>IF('Données projet'!$A$88&gt;35,BD71+BC72-BL71,IF(A72&lt;'Données projet'!$A$88,$BA$205^A72,IF(A72='Données projet'!$A$88,'Données projet'!$B$88,BD71+BC72-BL71)))</f>
        <v>360.79999999999967</v>
      </c>
      <c r="BE72" s="13">
        <f>BD72*VLOOKUP('Données projet'!$B$11,Paramètres!$A$1:$I$89,3,0)*VLOOKUP('Données projet'!$B$11,Paramètres!$A$1:$I$89,5,0)</f>
        <v>292.68095999999974</v>
      </c>
      <c r="BF72" s="13">
        <f t="shared" si="91"/>
        <v>69.639912908926974</v>
      </c>
      <c r="BG72" s="20">
        <f t="shared" si="61"/>
        <v>631.04218698304737</v>
      </c>
      <c r="BH72" s="59">
        <f t="shared" si="62"/>
        <v>896.97234733311393</v>
      </c>
      <c r="BI72" s="59">
        <f ca="1">AVERAGE(OFFSET($BH$3,0,0,'Données projet'!$E$11+1,1))-AVERAGE(OFFSET($H$3,0,0,'Données projet'!$E$11+1,1))</f>
        <v>436.50252985867149</v>
      </c>
      <c r="BJ72" s="59">
        <f t="shared" si="92"/>
        <v>419.00806288456329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55.688628389527032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55.688628389527032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11.28875</v>
      </c>
      <c r="BY72" s="12">
        <f>IF('Données projet'!$A$114&gt;35,BY71+BX72-CG71,IF(A72&lt;'Données projet'!$A$114,$BV$205^A72,IF(A72='Données projet'!$A$114,'Données projet'!$B$114,BY71+BX72-CG71)))</f>
        <v>326.11250000000001</v>
      </c>
      <c r="BZ72" s="13">
        <f>BY72*VLOOKUP('Données projet'!$B$12,Paramètres!$A$1:$I$89,3,0)*VLOOKUP('Données projet'!$B$12,Paramètres!$A$1:$I$89,5,0)</f>
        <v>310.32865500000003</v>
      </c>
      <c r="CA72" s="13">
        <f t="shared" si="93"/>
        <v>73.337462183263924</v>
      </c>
      <c r="CB72" s="20">
        <f t="shared" si="64"/>
        <v>668.21848742751797</v>
      </c>
      <c r="CC72" s="59">
        <f t="shared" si="65"/>
        <v>934.14864777758453</v>
      </c>
      <c r="CD72" s="59">
        <f ca="1">AVERAGE(OFFSET($CC$3,0,0,'Données projet'!$E$12+1,1))-AVERAGE(OFFSET($H$3,0,0,'Données projet'!$E$12+1,1))</f>
        <v>592.58528888957346</v>
      </c>
      <c r="CE72" s="59">
        <f t="shared" si="94"/>
        <v>311.31528017256846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88.349376391310159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88.349376391310159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369.00000000000011</v>
      </c>
      <c r="CU72" s="17">
        <f>CT72*VLOOKUP('Données projet'!$B$13,Paramètres!$A$1:$I$89,3,0)*VLOOKUP('Données projet'!$B$13,Paramètres!$A$1:$I$89,5,0)</f>
        <v>333.87120000000004</v>
      </c>
      <c r="CV72" s="13">
        <f t="shared" si="95"/>
        <v>78.232360111376309</v>
      </c>
      <c r="CW72" s="20">
        <f t="shared" si="67"/>
        <v>717.74703386064709</v>
      </c>
      <c r="CX72" s="59">
        <f t="shared" si="68"/>
        <v>983.67719421071365</v>
      </c>
      <c r="CY72" s="59">
        <f ca="1">AVERAGE(OFFSET($CX$3,0,0,'Données projet'!$E$13+1,1))-AVERAGE(OFFSET($H$3,0,0,'Données projet'!$E$13+1,1))</f>
        <v>446.2695382688679</v>
      </c>
      <c r="CZ72" s="59">
        <f t="shared" si="96"/>
        <v>630.54710489646072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4.8830416512483099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4.8830416512483099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5.2</v>
      </c>
      <c r="DO72" s="12">
        <f>IF('Données projet'!$A$166&gt;35,DO71+DN72-DW71,IF(A72&lt;'Données projet'!$A$166,$DL$205^A72,IF(A72='Données projet'!$A$166,'Données projet'!$B$166,DO71+DN72-DW71)))</f>
        <v>360.79999999999967</v>
      </c>
      <c r="DP72" s="17">
        <f>DO72*VLOOKUP('Données projet'!$B$14,Paramètres!$A$1:$I$89,3,0)*VLOOKUP('Données projet'!$B$14,Paramètres!$A$1:$I$89,5,0)</f>
        <v>264.53855999999973</v>
      </c>
      <c r="DQ72" s="13">
        <f t="shared" si="97"/>
        <v>63.688839009304033</v>
      </c>
      <c r="DR72" s="20">
        <f t="shared" si="70"/>
        <v>571.66271994120405</v>
      </c>
      <c r="DS72" s="59">
        <f t="shared" si="71"/>
        <v>837.5928802912706</v>
      </c>
      <c r="DT72" s="59">
        <f ca="1">AVERAGE(OFFSET($DS$3,0,0,'Données projet'!$E$14+1,1))-AVERAGE(OFFSET($H$3,0,0,'Données projet'!$E$14+1,1))</f>
        <v>400.48995908576177</v>
      </c>
      <c r="DU72" s="59">
        <f t="shared" si="98"/>
        <v>384.86917865380076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40.836980397399913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40.836980397399913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6">
        <f t="shared" si="56"/>
        <v>183.33333333333334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11.28875</v>
      </c>
      <c r="N73" s="13">
        <f>IF('Données projet'!$A$36&gt;35,N72+M73-V72,IF(A73&lt;'Données projet'!$A$36,$K$205^A73,IF(A73='Données projet'!$A$36,'Données projet'!$B$36,N72+M73-V72)))</f>
        <v>337.40125</v>
      </c>
      <c r="O73" s="13">
        <f>N73*VLOOKUP('Données projet'!$B$9,Paramètres!$A$1:$I$89,3,0)*VLOOKUP('Données projet'!$B$9,Paramètres!$A$1:$I$89,5,0)</f>
        <v>342.12486749999999</v>
      </c>
      <c r="P73" s="13">
        <f t="shared" si="87"/>
        <v>79.938798190391537</v>
      </c>
      <c r="Q73" s="20">
        <f t="shared" si="54"/>
        <v>735.0942177440985</v>
      </c>
      <c r="R73" s="59">
        <f t="shared" si="55"/>
        <v>1001.499761881108</v>
      </c>
      <c r="S73" s="59">
        <f ca="1">AVERAGE(OFFSET($R$3,0,0,'Données projet'!$E$9+1,1))-AVERAGE(OFFSET($H$3,0,0,'Données projet'!$E$9+1,1))</f>
        <v>626.09203985399904</v>
      </c>
      <c r="T73" s="59">
        <f t="shared" si="88"/>
        <v>327.65191293226667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92.296695664342394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92.296695664342394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11.28875</v>
      </c>
      <c r="AI73" s="13">
        <f>IF('Données projet'!$A$62&gt;35,AI72+AH73-AQ72,IF(A73&lt;'Données projet'!$A$62,$AF$205^A73,IF(A73='Données projet'!$A$62,'Données projet'!$B$62,AI72+AH73-AQ72)))</f>
        <v>337.40125</v>
      </c>
      <c r="AJ73" s="13">
        <f>AI73*VLOOKUP('Données projet'!$B$10,Paramètres!$A$1:$I$89,3,0)*VLOOKUP('Données projet'!$B$10,Paramètres!$A$1:$I$89,5,0)</f>
        <v>305.28065099999998</v>
      </c>
      <c r="AK73" s="13">
        <f t="shared" si="89"/>
        <v>72.282364027590162</v>
      </c>
      <c r="AL73" s="20">
        <f t="shared" si="58"/>
        <v>657.58891783971956</v>
      </c>
      <c r="AM73" s="59">
        <f t="shared" si="59"/>
        <v>923.9944619767291</v>
      </c>
      <c r="AN73" s="59">
        <f ca="1">AVERAGE(OFFSET($AM$3,0,0,'Données projet'!$E$10+1,1))-AVERAGE(OFFSET($H$3,0,0,'Données projet'!$E$10+1,1))</f>
        <v>567.42635821336114</v>
      </c>
      <c r="AO73" s="59">
        <f t="shared" si="90"/>
        <v>299.0473530693472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82.357051515874772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82.357051515874772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366</v>
      </c>
      <c r="BB73" s="12">
        <f>VLOOKUP(A73,'Données projet'!$A$87:$I$107,9,0)</f>
        <v>5.2</v>
      </c>
      <c r="BC73" s="12">
        <f t="array" ref="BC73">INDEX(BB:BB,MIN(IF(ISNUMBER(BB73:BB269),ROW(BB73:BB269),"")))</f>
        <v>5.2</v>
      </c>
      <c r="BD73" s="12">
        <f>IF('Données projet'!$A$88&gt;35,BD72+BC73-BL72,IF(A73&lt;'Données projet'!$A$88,$BA$205^A73,IF(A73='Données projet'!$A$88,'Données projet'!$B$88,BD72+BC73-BL72)))</f>
        <v>365.99999999999966</v>
      </c>
      <c r="BE73" s="13">
        <f>BD73*VLOOKUP('Données projet'!$B$11,Paramètres!$A$1:$I$89,3,0)*VLOOKUP('Données projet'!$B$11,Paramètres!$A$1:$I$89,5,0)</f>
        <v>296.89919999999972</v>
      </c>
      <c r="BF73" s="13">
        <f t="shared" si="91"/>
        <v>70.526024141264102</v>
      </c>
      <c r="BG73" s="20">
        <f t="shared" si="61"/>
        <v>639.93226537936778</v>
      </c>
      <c r="BH73" s="59">
        <f t="shared" si="62"/>
        <v>906.33780951637732</v>
      </c>
      <c r="BI73" s="59">
        <f ca="1">AVERAGE(OFFSET($BH$3,0,0,'Données projet'!$E$11+1,1))-AVERAGE(OFFSET($H$3,0,0,'Données projet'!$E$11+1,1))</f>
        <v>436.50252985867149</v>
      </c>
      <c r="BJ73" s="59">
        <f t="shared" si="92"/>
        <v>419.00806288456329</v>
      </c>
      <c r="BK73" s="15">
        <f>IF(ISNA(VLOOKUP(A73,'Données projet'!$A$87:$I$107,3,0)),0,VLOOKUP(A73,'Données projet'!$A$87:$I$107,3,0))</f>
        <v>13</v>
      </c>
      <c r="BL73" s="15">
        <f>IF(ISNA(VLOOKUP(A73,'Données projet'!$A$87:$I$107,4,0)),0,VLOOKUP(A73,'Données projet'!$A$87:$I$107,4,0))</f>
        <v>15</v>
      </c>
      <c r="BM73" s="16">
        <f>IF(ISNA(VLOOKUP(A73,'Données projet'!$A$87:$I$107,5,0)),0%,VLOOKUP(A73,'Données projet'!$A$87:$I$107,5,0)*VLOOKUP('Données projet'!$B$11,Paramètres!$A$1:$I$89,7,0))</f>
        <v>0.53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61.725831049940972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61.725831049940972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11.28875</v>
      </c>
      <c r="BY73" s="12">
        <f>IF('Données projet'!$A$114&gt;35,BY72+BX73-CG72,IF(A73&lt;'Données projet'!$A$114,$BV$205^A73,IF(A73='Données projet'!$A$114,'Données projet'!$B$114,BY72+BX73-CG72)))</f>
        <v>337.40125</v>
      </c>
      <c r="BZ73" s="13">
        <f>BY73*VLOOKUP('Données projet'!$B$12,Paramètres!$A$1:$I$89,3,0)*VLOOKUP('Données projet'!$B$12,Paramètres!$A$1:$I$89,5,0)</f>
        <v>321.07102950000001</v>
      </c>
      <c r="CA73" s="13">
        <f t="shared" si="93"/>
        <v>75.576158824004594</v>
      </c>
      <c r="CB73" s="20">
        <f t="shared" si="64"/>
        <v>690.82718633097465</v>
      </c>
      <c r="CC73" s="59">
        <f t="shared" si="65"/>
        <v>957.23273046798408</v>
      </c>
      <c r="CD73" s="59">
        <f ca="1">AVERAGE(OFFSET($CC$3,0,0,'Données projet'!$E$12+1,1))-AVERAGE(OFFSET($H$3,0,0,'Données projet'!$E$12+1,1))</f>
        <v>592.58528888957346</v>
      </c>
      <c r="CE73" s="59">
        <f t="shared" si="94"/>
        <v>311.31528017256846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86.616899008075194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86.616899008075194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369.00000000000011</v>
      </c>
      <c r="CU73" s="17">
        <f>CT73*VLOOKUP('Données projet'!$B$13,Paramètres!$A$1:$I$89,3,0)*VLOOKUP('Données projet'!$B$13,Paramètres!$A$1:$I$89,5,0)</f>
        <v>333.87120000000004</v>
      </c>
      <c r="CV73" s="13">
        <f t="shared" si="95"/>
        <v>78.232360111376309</v>
      </c>
      <c r="CW73" s="20">
        <f t="shared" si="67"/>
        <v>717.74703386064709</v>
      </c>
      <c r="CX73" s="59">
        <f t="shared" si="68"/>
        <v>984.15257799765664</v>
      </c>
      <c r="CY73" s="59">
        <f ca="1">AVERAGE(OFFSET($CX$3,0,0,'Données projet'!$E$13+1,1))-AVERAGE(OFFSET($H$3,0,0,'Données projet'!$E$13+1,1))</f>
        <v>446.2695382688679</v>
      </c>
      <c r="CZ73" s="59">
        <f t="shared" si="96"/>
        <v>630.54710489646072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4.7872881828286493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4.7872881828286493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366</v>
      </c>
      <c r="DM73" s="12">
        <f>VLOOKUP(A73,'Données projet'!$A$165:$I$185,9,0)</f>
        <v>5.2</v>
      </c>
      <c r="DN73" s="12">
        <f t="array" ref="DN73">INDEX(DM:DM,MIN(IF(ISNUMBER(DM73:DM269),ROW(DM73:DM269),"")))</f>
        <v>5.2</v>
      </c>
      <c r="DO73" s="12">
        <f>IF('Données projet'!$A$166&gt;35,DO72+DN73-DW72,IF(A73&lt;'Données projet'!$A$166,$DL$205^A73,IF(A73='Données projet'!$A$166,'Données projet'!$B$166,DO72+DN73-DW72)))</f>
        <v>365.99999999999966</v>
      </c>
      <c r="DP73" s="17">
        <f>DO73*VLOOKUP('Données projet'!$B$14,Paramètres!$A$1:$I$89,3,0)*VLOOKUP('Données projet'!$B$14,Paramètres!$A$1:$I$89,5,0)</f>
        <v>268.35119999999978</v>
      </c>
      <c r="DQ73" s="13">
        <f t="shared" si="97"/>
        <v>64.499227668096069</v>
      </c>
      <c r="DR73" s="20">
        <f t="shared" si="70"/>
        <v>579.71449485526693</v>
      </c>
      <c r="DS73" s="59">
        <f t="shared" si="71"/>
        <v>846.12003899227648</v>
      </c>
      <c r="DT73" s="59">
        <f ca="1">AVERAGE(OFFSET($DS$3,0,0,'Données projet'!$E$14+1,1))-AVERAGE(OFFSET($H$3,0,0,'Données projet'!$E$14+1,1))</f>
        <v>400.48995908576177</v>
      </c>
      <c r="DU73" s="59">
        <f t="shared" si="98"/>
        <v>384.86917865380076</v>
      </c>
      <c r="DV73" s="15">
        <f>IF(ISNA(VLOOKUP(A73,'Données projet'!$A$165:$I$185,3,0)),0,VLOOKUP(A73,'Données projet'!$A$165:$I$185,3,0))</f>
        <v>13</v>
      </c>
      <c r="DW73" s="15">
        <f>IF(ISNA(VLOOKUP(A73,'Données projet'!$A$165:$I$185,4,0)),0,VLOOKUP(A73,'Données projet'!$A$165:$I$185,4,0))</f>
        <v>15</v>
      </c>
      <c r="DX73" s="16">
        <f>IF(ISNA(VLOOKUP(A73,'Données projet'!$A$165:$I$185,5,0)),0%,VLOOKUP(A73,'Données projet'!$A$165:$I$185,5,0)*VLOOKUP('Données projet'!$B$14,Paramètres!$A$1:$I$89,7,0))</f>
        <v>0.43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45.264116310569925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45.264116310569925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6">
        <f t="shared" si="56"/>
        <v>183.33333333333334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>
        <f>VLOOKUP(A74,'Données projet'!$A$35:$I$55,2,0)</f>
        <v>348.69</v>
      </c>
      <c r="L74" s="12">
        <f>VLOOKUP(A74,'Données projet'!$A$35:$I$55,9,0)</f>
        <v>11.28875</v>
      </c>
      <c r="M74" s="12">
        <f t="array" ref="M74">INDEX(L:L,MIN(IF(ISNUMBER(L74:L270),ROW(L74:L270),"")))</f>
        <v>11.28875</v>
      </c>
      <c r="N74" s="13">
        <f>IF('Données projet'!$A$36&gt;35,N73+M74-V73,IF(A74&lt;'Données projet'!$A$36,$K$205^A74,IF(A74='Données projet'!$A$36,'Données projet'!$B$36,N73+M74-V73)))</f>
        <v>348.69</v>
      </c>
      <c r="O74" s="13">
        <f>N74*VLOOKUP('Données projet'!$B$9,Paramètres!$A$1:$I$89,3,0)*VLOOKUP('Données projet'!$B$9,Paramètres!$A$1:$I$89,5,0)</f>
        <v>353.57166000000001</v>
      </c>
      <c r="P74" s="13">
        <f t="shared" si="87"/>
        <v>82.297517984675324</v>
      </c>
      <c r="Q74" s="20">
        <f t="shared" si="54"/>
        <v>759.13881832330947</v>
      </c>
      <c r="R74" s="59">
        <f t="shared" si="55"/>
        <v>1026.0114994013575</v>
      </c>
      <c r="S74" s="59">
        <f ca="1">AVERAGE(OFFSET($R$3,0,0,'Données projet'!$E$9+1,1))-AVERAGE(OFFSET($H$3,0,0,'Données projet'!$E$9+1,1))</f>
        <v>626.09203985399904</v>
      </c>
      <c r="T74" s="59">
        <f t="shared" si="88"/>
        <v>327.65191293226667</v>
      </c>
      <c r="U74" s="15">
        <f>IF(ISNA(VLOOKUP(A74,'Données projet'!$A$35:$I$55,3,0)),0,VLOOKUP(A74,'Données projet'!$A$35:$I$55,3,0))</f>
        <v>6</v>
      </c>
      <c r="V74" s="15">
        <f>IF(ISNA(VLOOKUP(A74,'Données projet'!$A$35:$I$55,4,0)),0,VLOOKUP(A74,'Données projet'!$A$35:$I$55,4,0))</f>
        <v>52.07</v>
      </c>
      <c r="W74" s="16">
        <f>IF(ISNA(VLOOKUP(A74,'Données projet'!$A$35:$I$55,5,0)),0%,VLOOKUP(A74,'Données projet'!$A$35:$I$55,5,0)*VLOOKUP('Données projet'!$B$9,Paramètres!$A$1:$I$89,7,0))</f>
        <v>0.43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115.58492839539792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115.58492839539792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>
        <f>VLOOKUP(A74,'Données projet'!$A$61:$I$81,2,0)</f>
        <v>348.69</v>
      </c>
      <c r="AG74" s="12">
        <f>VLOOKUP(A74,'Données projet'!$A$61:$I$81,9,0)</f>
        <v>11.28875</v>
      </c>
      <c r="AH74" s="12">
        <f t="array" ref="AH74">INDEX(AG:AG,MIN(IF(ISNUMBER(AG74:AG270),ROW(AG74:AG270),"")))</f>
        <v>11.28875</v>
      </c>
      <c r="AI74" s="13">
        <f>IF('Données projet'!$A$62&gt;35,AI73+AH74-AQ73,IF(A74&lt;'Données projet'!$A$62,$AF$205^A74,IF(A74='Données projet'!$A$62,'Données projet'!$B$62,AI73+AH74-AQ73)))</f>
        <v>348.69</v>
      </c>
      <c r="AJ74" s="13">
        <f>AI74*VLOOKUP('Données projet'!$B$10,Paramètres!$A$1:$I$89,3,0)*VLOOKUP('Données projet'!$B$10,Paramètres!$A$1:$I$89,5,0)</f>
        <v>315.49471199999999</v>
      </c>
      <c r="AK74" s="13">
        <f t="shared" si="89"/>
        <v>74.415168706532612</v>
      </c>
      <c r="AL74" s="20">
        <f t="shared" si="58"/>
        <v>679.09304223054426</v>
      </c>
      <c r="AM74" s="59">
        <f t="shared" si="59"/>
        <v>945.96572330859226</v>
      </c>
      <c r="AN74" s="59">
        <f ca="1">AVERAGE(OFFSET($AM$3,0,0,'Données projet'!$E$10+1,1))-AVERAGE(OFFSET($H$3,0,0,'Données projet'!$E$10+1,1))</f>
        <v>567.42635821336114</v>
      </c>
      <c r="AO74" s="59">
        <f t="shared" si="90"/>
        <v>299.0473530693472</v>
      </c>
      <c r="AP74" s="15">
        <f>IF(ISNA(VLOOKUP(A74,'Données projet'!$A$61:$I$81,3,0)),0,VLOOKUP(A74,'Données projet'!$A$61:$I$81,3,0))</f>
        <v>6</v>
      </c>
      <c r="AQ74" s="15">
        <f>IF(ISNA(VLOOKUP(A74,'Données projet'!$A$61:$I$81,4,0)),0,VLOOKUP(A74,'Données projet'!$A$61:$I$81,4,0))</f>
        <v>52.07</v>
      </c>
      <c r="AR74" s="16">
        <f>IF(ISNA(VLOOKUP(A74,'Données projet'!$A$61:$I$81,5,0)),0%,VLOOKUP(A74,'Données projet'!$A$61:$I$81,5,0)*VLOOKUP('Données projet'!$B$10,Paramètres!$A$1:$I$89,7,0))</f>
        <v>0.43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103.13732072204741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103.13732072204741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4.8</v>
      </c>
      <c r="BD74" s="12">
        <f>IF('Données projet'!$A$88&gt;35,BD73+BC74-BL73,IF(A74&lt;'Données projet'!$A$88,$BA$205^A74,IF(A74='Données projet'!$A$88,'Données projet'!$B$88,BD73+BC74-BL73)))</f>
        <v>355.79999999999967</v>
      </c>
      <c r="BE74" s="13">
        <f>BD74*VLOOKUP('Données projet'!$B$11,Paramètres!$A$1:$I$89,3,0)*VLOOKUP('Données projet'!$B$11,Paramètres!$A$1:$I$89,5,0)</f>
        <v>288.62495999999976</v>
      </c>
      <c r="BF74" s="13">
        <f t="shared" si="91"/>
        <v>68.786480059183503</v>
      </c>
      <c r="BG74" s="20">
        <f t="shared" si="61"/>
        <v>622.49159143641089</v>
      </c>
      <c r="BH74" s="59">
        <f t="shared" si="62"/>
        <v>889.36427251445889</v>
      </c>
      <c r="BI74" s="59">
        <f ca="1">AVERAGE(OFFSET($BH$3,0,0,'Données projet'!$E$11+1,1))-AVERAGE(OFFSET($H$3,0,0,'Données projet'!$E$11+1,1))</f>
        <v>436.50252985867149</v>
      </c>
      <c r="BJ74" s="59">
        <f t="shared" si="92"/>
        <v>419.00806288456329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60.515425152091034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60.515425152091034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>
        <f>VLOOKUP(A74,'Données projet'!$A$113:$I$133,2,0)</f>
        <v>348.69</v>
      </c>
      <c r="BW74" s="12">
        <f>VLOOKUP(A74,'Données projet'!$A$113:$I$133,9,0)</f>
        <v>11.28875</v>
      </c>
      <c r="BX74" s="12">
        <f t="array" ref="BX74">INDEX(BW:BW,MIN(IF(ISNUMBER(BW74:BW270),ROW(BW74:BW270),"")))</f>
        <v>11.28875</v>
      </c>
      <c r="BY74" s="12">
        <f>IF('Données projet'!$A$114&gt;35,BY73+BX74-CG73,IF(A74&lt;'Données projet'!$A$114,$BV$205^A74,IF(A74='Données projet'!$A$114,'Données projet'!$B$114,BY73+BX74-CG73)))</f>
        <v>348.69</v>
      </c>
      <c r="BZ74" s="13">
        <f>BY74*VLOOKUP('Données projet'!$B$12,Paramètres!$A$1:$I$89,3,0)*VLOOKUP('Données projet'!$B$12,Paramètres!$A$1:$I$89,5,0)</f>
        <v>331.81340399999999</v>
      </c>
      <c r="CA74" s="13">
        <f t="shared" si="93"/>
        <v>77.806152091723447</v>
      </c>
      <c r="CB74" s="20">
        <f t="shared" si="64"/>
        <v>713.42072685975165</v>
      </c>
      <c r="CC74" s="59">
        <f t="shared" si="65"/>
        <v>980.29340793779966</v>
      </c>
      <c r="CD74" s="59">
        <f ca="1">AVERAGE(OFFSET($CC$3,0,0,'Données projet'!$E$12+1,1))-AVERAGE(OFFSET($H$3,0,0,'Données projet'!$E$12+1,1))</f>
        <v>592.58528888957346</v>
      </c>
      <c r="CE74" s="59">
        <f t="shared" si="94"/>
        <v>311.31528017256846</v>
      </c>
      <c r="CF74" s="15">
        <f>IF(ISNA(VLOOKUP(A74,'Données projet'!$A$113:$I$133,3,0)),0,VLOOKUP(A74,'Données projet'!$A$113:$I$133,3,0))</f>
        <v>6</v>
      </c>
      <c r="CG74" s="15">
        <f>IF(ISNA(VLOOKUP(A74,'Données projet'!$A$113:$I$133,4,0)),0,VLOOKUP(A74,'Données projet'!$A$113:$I$133,4,0))</f>
        <v>52.07</v>
      </c>
      <c r="CH74" s="16">
        <f>IF(ISNA(VLOOKUP(A74,'Données projet'!$A$113:$I$133,5,0)),0%,VLOOKUP(A74,'Données projet'!$A$113:$I$133,5,0)*VLOOKUP('Données projet'!$B$12,Paramètres!$A$1:$I$89,7,0))</f>
        <v>0.43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108.47200972491193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108.47200972491193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369.00000000000011</v>
      </c>
      <c r="CU74" s="17">
        <f>CT74*VLOOKUP('Données projet'!$B$13,Paramètres!$A$1:$I$89,3,0)*VLOOKUP('Données projet'!$B$13,Paramètres!$A$1:$I$89,5,0)</f>
        <v>333.87120000000004</v>
      </c>
      <c r="CV74" s="13">
        <f t="shared" si="95"/>
        <v>78.232360111376309</v>
      </c>
      <c r="CW74" s="20">
        <f t="shared" si="67"/>
        <v>717.74703386064709</v>
      </c>
      <c r="CX74" s="59">
        <f t="shared" si="68"/>
        <v>984.6197149386951</v>
      </c>
      <c r="CY74" s="59">
        <f ca="1">AVERAGE(OFFSET($CX$3,0,0,'Données projet'!$E$13+1,1))-AVERAGE(OFFSET($H$3,0,0,'Données projet'!$E$13+1,1))</f>
        <v>446.2695382688679</v>
      </c>
      <c r="CZ74" s="59">
        <f t="shared" si="96"/>
        <v>630.54710489646072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4.6934123815208491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4.6934123815208491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4.8</v>
      </c>
      <c r="DO74" s="12">
        <f>IF('Données projet'!$A$166&gt;35,DO73+DN74-DW73,IF(A74&lt;'Données projet'!$A$166,$DL$205^A74,IF(A74='Données projet'!$A$166,'Données projet'!$B$166,DO73+DN74-DW73)))</f>
        <v>355.79999999999967</v>
      </c>
      <c r="DP74" s="17">
        <f>DO74*VLOOKUP('Données projet'!$B$14,Paramètres!$A$1:$I$89,3,0)*VLOOKUP('Données projet'!$B$14,Paramètres!$A$1:$I$89,5,0)</f>
        <v>260.87255999999974</v>
      </c>
      <c r="DQ74" s="13">
        <f t="shared" si="97"/>
        <v>62.908336204200786</v>
      </c>
      <c r="DR74" s="20">
        <f t="shared" si="70"/>
        <v>563.9183942223159</v>
      </c>
      <c r="DS74" s="59">
        <f t="shared" si="71"/>
        <v>830.7910753003639</v>
      </c>
      <c r="DT74" s="59">
        <f ca="1">AVERAGE(OFFSET($DS$3,0,0,'Données projet'!$E$14+1,1))-AVERAGE(OFFSET($H$3,0,0,'Données projet'!$E$14+1,1))</f>
        <v>400.48995908576177</v>
      </c>
      <c r="DU74" s="59">
        <f t="shared" si="98"/>
        <v>384.86917865380076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44.376514598104499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44.376514598104499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6">
        <f t="shared" si="56"/>
        <v>183.33333333333334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11.009999999999998</v>
      </c>
      <c r="N75" s="13">
        <f>IF('Données projet'!$A$36&gt;35,N74+M75-V74,IF(A75&lt;'Données projet'!$A$36,$K$205^A75,IF(A75='Données projet'!$A$36,'Données projet'!$B$36,N74+M75-V74)))</f>
        <v>307.63</v>
      </c>
      <c r="O75" s="13">
        <f>N75*VLOOKUP('Données projet'!$B$9,Paramètres!$A$1:$I$89,3,0)*VLOOKUP('Données projet'!$B$9,Paramètres!$A$1:$I$89,5,0)</f>
        <v>311.93682000000001</v>
      </c>
      <c r="P75" s="13">
        <f t="shared" si="87"/>
        <v>73.673168536358688</v>
      </c>
      <c r="Q75" s="20">
        <f t="shared" si="54"/>
        <v>671.60406336749145</v>
      </c>
      <c r="R75" s="59">
        <f t="shared" si="55"/>
        <v>938.93577760501262</v>
      </c>
      <c r="S75" s="59">
        <f ca="1">AVERAGE(OFFSET($R$3,0,0,'Données projet'!$E$9+1,1))-AVERAGE(OFFSET($H$3,0,0,'Données projet'!$E$9+1,1))</f>
        <v>626.09203985399904</v>
      </c>
      <c r="T75" s="59">
        <f t="shared" si="88"/>
        <v>327.65191293226667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113.31837844940921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113.31837844940921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11.009999999999998</v>
      </c>
      <c r="AI75" s="13">
        <f>IF('Données projet'!$A$62&gt;35,AI74+AH75-AQ74,IF(A75&lt;'Données projet'!$A$62,$AF$205^A75,IF(A75='Données projet'!$A$62,'Données projet'!$B$62,AI74+AH75-AQ74)))</f>
        <v>307.63</v>
      </c>
      <c r="AJ75" s="13">
        <f>AI75*VLOOKUP('Données projet'!$B$10,Paramètres!$A$1:$I$89,3,0)*VLOOKUP('Données projet'!$B$10,Paramètres!$A$1:$I$89,5,0)</f>
        <v>278.34362399999998</v>
      </c>
      <c r="AK75" s="13">
        <f t="shared" si="89"/>
        <v>66.616848235919136</v>
      </c>
      <c r="AL75" s="20">
        <f t="shared" si="58"/>
        <v>600.80615581089239</v>
      </c>
      <c r="AM75" s="59">
        <f t="shared" si="59"/>
        <v>868.13787004841356</v>
      </c>
      <c r="AN75" s="59">
        <f ca="1">AVERAGE(OFFSET($AM$3,0,0,'Données projet'!$E$10+1,1))-AVERAGE(OFFSET($H$3,0,0,'Données projet'!$E$10+1,1))</f>
        <v>567.42635821336114</v>
      </c>
      <c r="AO75" s="59">
        <f t="shared" si="90"/>
        <v>299.0473530693472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101.11486077024209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101.11486077024209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4.8</v>
      </c>
      <c r="BD75" s="12">
        <f>IF('Données projet'!$A$88&gt;35,BD74+BC75-BL74,IF(A75&lt;'Données projet'!$A$88,$BA$205^A75,IF(A75='Données projet'!$A$88,'Données projet'!$B$88,BD74+BC75-BL74)))</f>
        <v>360.59999999999968</v>
      </c>
      <c r="BE75" s="13">
        <f>BD75*VLOOKUP('Données projet'!$B$11,Paramètres!$A$1:$I$89,3,0)*VLOOKUP('Données projet'!$B$11,Paramètres!$A$1:$I$89,5,0)</f>
        <v>292.51871999999975</v>
      </c>
      <c r="BF75" s="13">
        <f t="shared" si="91"/>
        <v>69.60580214804105</v>
      </c>
      <c r="BG75" s="20">
        <f t="shared" si="61"/>
        <v>630.70020940783763</v>
      </c>
      <c r="BH75" s="59">
        <f t="shared" si="62"/>
        <v>898.0319236453588</v>
      </c>
      <c r="BI75" s="59">
        <f ca="1">AVERAGE(OFFSET($BH$3,0,0,'Données projet'!$E$11+1,1))-AVERAGE(OFFSET($H$3,0,0,'Données projet'!$E$11+1,1))</f>
        <v>436.50252985867149</v>
      </c>
      <c r="BJ75" s="59">
        <f t="shared" si="92"/>
        <v>419.00806288456329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59.328754575623236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59.328754575623236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11.009999999999998</v>
      </c>
      <c r="BY75" s="12">
        <f>IF('Données projet'!$A$114&gt;35,BY74+BX75-CG74,IF(A75&lt;'Données projet'!$A$114,$BV$205^A75,IF(A75='Données projet'!$A$114,'Données projet'!$B$114,BY74+BX75-CG74)))</f>
        <v>307.63</v>
      </c>
      <c r="BZ75" s="13">
        <f>BY75*VLOOKUP('Données projet'!$B$12,Paramètres!$A$1:$I$89,3,0)*VLOOKUP('Données projet'!$B$12,Paramètres!$A$1:$I$89,5,0)</f>
        <v>292.74070800000004</v>
      </c>
      <c r="CA75" s="13">
        <f t="shared" si="93"/>
        <v>69.652474298028039</v>
      </c>
      <c r="CB75" s="20">
        <f t="shared" si="64"/>
        <v>631.16812583573221</v>
      </c>
      <c r="CC75" s="59">
        <f t="shared" si="65"/>
        <v>898.49984007325338</v>
      </c>
      <c r="CD75" s="59">
        <f ca="1">AVERAGE(OFFSET($CC$3,0,0,'Données projet'!$E$12+1,1))-AVERAGE(OFFSET($H$3,0,0,'Données projet'!$E$12+1,1))</f>
        <v>592.58528888957346</v>
      </c>
      <c r="CE75" s="59">
        <f t="shared" si="94"/>
        <v>311.31528017256846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106.34493977559944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106.34493977559944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369.00000000000011</v>
      </c>
      <c r="CU75" s="17">
        <f>CT75*VLOOKUP('Données projet'!$B$13,Paramètres!$A$1:$I$89,3,0)*VLOOKUP('Données projet'!$B$13,Paramètres!$A$1:$I$89,5,0)</f>
        <v>333.87120000000004</v>
      </c>
      <c r="CV75" s="13">
        <f t="shared" si="95"/>
        <v>78.232360111376309</v>
      </c>
      <c r="CW75" s="20">
        <f t="shared" si="67"/>
        <v>717.74703386064709</v>
      </c>
      <c r="CX75" s="59">
        <f t="shared" si="68"/>
        <v>985.07874809816826</v>
      </c>
      <c r="CY75" s="59">
        <f ca="1">AVERAGE(OFFSET($CX$3,0,0,'Données projet'!$E$13+1,1))-AVERAGE(OFFSET($H$3,0,0,'Données projet'!$E$13+1,1))</f>
        <v>446.2695382688679</v>
      </c>
      <c r="CZ75" s="59">
        <f t="shared" si="96"/>
        <v>630.54710489646072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4.6013774274181101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4.6013774274181101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4.8</v>
      </c>
      <c r="DO75" s="12">
        <f>IF('Données projet'!$A$166&gt;35,DO74+DN75-DW74,IF(A75&lt;'Données projet'!$A$166,$DL$205^A75,IF(A75='Données projet'!$A$166,'Données projet'!$B$166,DO74+DN75-DW74)))</f>
        <v>360.59999999999968</v>
      </c>
      <c r="DP75" s="17">
        <f>DO75*VLOOKUP('Données projet'!$B$14,Paramètres!$A$1:$I$89,3,0)*VLOOKUP('Données projet'!$B$14,Paramètres!$A$1:$I$89,5,0)</f>
        <v>264.39191999999974</v>
      </c>
      <c r="DQ75" s="13">
        <f t="shared" si="97"/>
        <v>63.657643181110089</v>
      </c>
      <c r="DR75" s="20">
        <f t="shared" si="70"/>
        <v>571.35298920709954</v>
      </c>
      <c r="DS75" s="59">
        <f t="shared" si="71"/>
        <v>838.68470344462071</v>
      </c>
      <c r="DT75" s="59">
        <f ca="1">AVERAGE(OFFSET($DS$3,0,0,'Données projet'!$E$14+1,1))-AVERAGE(OFFSET($H$3,0,0,'Données projet'!$E$14+1,1))</f>
        <v>400.48995908576177</v>
      </c>
      <c r="DU75" s="59">
        <f t="shared" si="98"/>
        <v>384.86917865380076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43.506318213836934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43.506318213836934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6">
        <f t="shared" si="56"/>
        <v>183.33333333333334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11.009999999999998</v>
      </c>
      <c r="N76" s="13">
        <f>IF('Données projet'!$A$36&gt;35,N75+M76-V75,IF(A76&lt;'Données projet'!$A$36,$K$205^A76,IF(A76='Données projet'!$A$36,'Données projet'!$B$36,N75+M76-V75)))</f>
        <v>318.64</v>
      </c>
      <c r="O76" s="13">
        <f>N76*VLOOKUP('Données projet'!$B$9,Paramètres!$A$1:$I$89,3,0)*VLOOKUP('Données projet'!$B$9,Paramètres!$A$1:$I$89,5,0)</f>
        <v>323.10095999999999</v>
      </c>
      <c r="P76" s="13">
        <f t="shared" si="87"/>
        <v>75.998206110294873</v>
      </c>
      <c r="Q76" s="20">
        <f t="shared" si="54"/>
        <v>695.09771430876344</v>
      </c>
      <c r="R76" s="59">
        <f t="shared" si="55"/>
        <v>962.88049850668517</v>
      </c>
      <c r="S76" s="59">
        <f ca="1">AVERAGE(OFFSET($R$3,0,0,'Données projet'!$E$9+1,1))-AVERAGE(OFFSET($H$3,0,0,'Données projet'!$E$9+1,1))</f>
        <v>626.09203985399904</v>
      </c>
      <c r="T76" s="59">
        <f t="shared" si="88"/>
        <v>327.65191293226667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111.09627416540238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111.09627416540238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11.009999999999998</v>
      </c>
      <c r="AI76" s="13">
        <f>IF('Données projet'!$A$62&gt;35,AI75+AH76-AQ75,IF(A76&lt;'Données projet'!$A$62,$AF$205^A76,IF(A76='Données projet'!$A$62,'Données projet'!$B$62,AI75+AH76-AQ75)))</f>
        <v>318.64</v>
      </c>
      <c r="AJ76" s="13">
        <f>AI76*VLOOKUP('Données projet'!$B$10,Paramètres!$A$1:$I$89,3,0)*VLOOKUP('Données projet'!$B$10,Paramètres!$A$1:$I$89,5,0)</f>
        <v>288.30547200000001</v>
      </c>
      <c r="AK76" s="13">
        <f t="shared" si="89"/>
        <v>68.719196733788849</v>
      </c>
      <c r="AL76" s="20">
        <f t="shared" si="58"/>
        <v>621.81796471134885</v>
      </c>
      <c r="AM76" s="59">
        <f t="shared" si="59"/>
        <v>889.60074890927058</v>
      </c>
      <c r="AN76" s="59">
        <f ca="1">AVERAGE(OFFSET($AM$3,0,0,'Données projet'!$E$10+1,1))-AVERAGE(OFFSET($H$3,0,0,'Données projet'!$E$10+1,1))</f>
        <v>567.42635821336114</v>
      </c>
      <c r="AO76" s="59">
        <f t="shared" si="90"/>
        <v>299.0473530693472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99.13206002451291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99.13206002451291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4.8</v>
      </c>
      <c r="BD76" s="12">
        <f>IF('Données projet'!$A$88&gt;35,BD75+BC76-BL75,IF(A76&lt;'Données projet'!$A$88,$BA$205^A76,IF(A76='Données projet'!$A$88,'Données projet'!$B$88,BD75+BC76-BL75)))</f>
        <v>365.39999999999969</v>
      </c>
      <c r="BE76" s="13">
        <f>BD76*VLOOKUP('Données projet'!$B$11,Paramètres!$A$1:$I$89,3,0)*VLOOKUP('Données projet'!$B$11,Paramètres!$A$1:$I$89,5,0)</f>
        <v>296.41247999999973</v>
      </c>
      <c r="BF76" s="13">
        <f t="shared" si="91"/>
        <v>70.423855708154704</v>
      </c>
      <c r="BG76" s="20">
        <f t="shared" si="61"/>
        <v>638.90661802503564</v>
      </c>
      <c r="BH76" s="59">
        <f t="shared" si="62"/>
        <v>906.68940222295737</v>
      </c>
      <c r="BI76" s="59">
        <f ca="1">AVERAGE(OFFSET($BH$3,0,0,'Données projet'!$E$11+1,1))-AVERAGE(OFFSET($H$3,0,0,'Données projet'!$E$11+1,1))</f>
        <v>436.50252985867149</v>
      </c>
      <c r="BJ76" s="59">
        <f t="shared" si="92"/>
        <v>419.00806288456329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58.165353885362393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58.165353885362393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11.009999999999998</v>
      </c>
      <c r="BY76" s="12">
        <f>IF('Données projet'!$A$114&gt;35,BY75+BX76-CG75,IF(A76&lt;'Données projet'!$A$114,$BV$205^A76,IF(A76='Données projet'!$A$114,'Données projet'!$B$114,BY75+BX76-CG75)))</f>
        <v>318.64</v>
      </c>
      <c r="BZ76" s="13">
        <f>BY76*VLOOKUP('Données projet'!$B$12,Paramètres!$A$1:$I$89,3,0)*VLOOKUP('Données projet'!$B$12,Paramètres!$A$1:$I$89,5,0)</f>
        <v>303.21782400000001</v>
      </c>
      <c r="CA76" s="13">
        <f t="shared" si="93"/>
        <v>71.850623543918246</v>
      </c>
      <c r="CB76" s="20">
        <f t="shared" si="64"/>
        <v>653.24421280565764</v>
      </c>
      <c r="CC76" s="59">
        <f t="shared" si="65"/>
        <v>921.02699700357948</v>
      </c>
      <c r="CD76" s="59">
        <f ca="1">AVERAGE(OFFSET($CC$3,0,0,'Données projet'!$E$12+1,1))-AVERAGE(OFFSET($H$3,0,0,'Données projet'!$E$12+1,1))</f>
        <v>592.58528888957346</v>
      </c>
      <c r="CE76" s="59">
        <f t="shared" si="94"/>
        <v>311.31528017256846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104.25958037060842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104.25958037060842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369.00000000000011</v>
      </c>
      <c r="CU76" s="17">
        <f>CT76*VLOOKUP('Données projet'!$B$13,Paramètres!$A$1:$I$89,3,0)*VLOOKUP('Données projet'!$B$13,Paramètres!$A$1:$I$89,5,0)</f>
        <v>333.87120000000004</v>
      </c>
      <c r="CV76" s="13">
        <f t="shared" si="95"/>
        <v>78.232360111376309</v>
      </c>
      <c r="CW76" s="20">
        <f t="shared" si="67"/>
        <v>717.74703386064709</v>
      </c>
      <c r="CX76" s="59">
        <f t="shared" si="68"/>
        <v>985.52981805856894</v>
      </c>
      <c r="CY76" s="59">
        <f ca="1">AVERAGE(OFFSET($CX$3,0,0,'Données projet'!$E$13+1,1))-AVERAGE(OFFSET($H$3,0,0,'Données projet'!$E$13+1,1))</f>
        <v>446.2695382688679</v>
      </c>
      <c r="CZ76" s="59">
        <f t="shared" si="96"/>
        <v>630.54710489646072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4.5111472226295461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4.5111472226295461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4.8</v>
      </c>
      <c r="DO76" s="12">
        <f>IF('Données projet'!$A$166&gt;35,DO75+DN76-DW75,IF(A76&lt;'Données projet'!$A$166,$DL$205^A76,IF(A76='Données projet'!$A$166,'Données projet'!$B$166,DO75+DN76-DW75)))</f>
        <v>365.39999999999969</v>
      </c>
      <c r="DP76" s="17">
        <f>DO76*VLOOKUP('Données projet'!$B$14,Paramètres!$A$1:$I$89,3,0)*VLOOKUP('Données projet'!$B$14,Paramètres!$A$1:$I$89,5,0)</f>
        <v>267.91127999999981</v>
      </c>
      <c r="DQ76" s="13">
        <f t="shared" si="97"/>
        <v>64.405790031310872</v>
      </c>
      <c r="DR76" s="20">
        <f t="shared" si="70"/>
        <v>578.78556363786606</v>
      </c>
      <c r="DS76" s="59">
        <f t="shared" si="71"/>
        <v>846.56834783578779</v>
      </c>
      <c r="DT76" s="59">
        <f ca="1">AVERAGE(OFFSET($DS$3,0,0,'Données projet'!$E$14+1,1))-AVERAGE(OFFSET($H$3,0,0,'Données projet'!$E$14+1,1))</f>
        <v>400.48995908576177</v>
      </c>
      <c r="DU76" s="59">
        <f t="shared" si="98"/>
        <v>384.86917865380076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42.653185849897469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42.653185849897469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6">
        <f t="shared" si="56"/>
        <v>183.33333333333334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11.009999999999998</v>
      </c>
      <c r="N77" s="13">
        <f>IF('Données projet'!$A$36&gt;35,N76+M77-V76,IF(A77&lt;'Données projet'!$A$36,$K$205^A77,IF(A77='Données projet'!$A$36,'Données projet'!$B$36,N76+M77-V76)))</f>
        <v>329.65</v>
      </c>
      <c r="O77" s="13">
        <f>N77*VLOOKUP('Données projet'!$B$9,Paramètres!$A$1:$I$89,3,0)*VLOOKUP('Données projet'!$B$9,Paramètres!$A$1:$I$89,5,0)</f>
        <v>334.26509999999996</v>
      </c>
      <c r="P77" s="13">
        <f t="shared" si="87"/>
        <v>78.313909245431049</v>
      </c>
      <c r="Q77" s="20">
        <f t="shared" si="54"/>
        <v>718.57510776912568</v>
      </c>
      <c r="R77" s="59">
        <f t="shared" si="55"/>
        <v>986.80113687207654</v>
      </c>
      <c r="S77" s="59">
        <f ca="1">AVERAGE(OFFSET($R$3,0,0,'Données projet'!$E$9+1,1))-AVERAGE(OFFSET($H$3,0,0,'Données projet'!$E$9+1,1))</f>
        <v>626.09203985399904</v>
      </c>
      <c r="T77" s="59">
        <f t="shared" si="88"/>
        <v>327.65191293226667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108.91774399105513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108.91774399105513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11.009999999999998</v>
      </c>
      <c r="AI77" s="13">
        <f>IF('Données projet'!$A$62&gt;35,AI76+AH77-AQ76,IF(A77&lt;'Données projet'!$A$62,$AF$205^A77,IF(A77='Données projet'!$A$62,'Données projet'!$B$62,AI76+AH77-AQ76)))</f>
        <v>329.65</v>
      </c>
      <c r="AJ77" s="13">
        <f>AI77*VLOOKUP('Données projet'!$B$10,Paramètres!$A$1:$I$89,3,0)*VLOOKUP('Données projet'!$B$10,Paramètres!$A$1:$I$89,5,0)</f>
        <v>298.26731999999998</v>
      </c>
      <c r="AK77" s="13">
        <f t="shared" si="89"/>
        <v>70.813104833271197</v>
      </c>
      <c r="AL77" s="20">
        <f t="shared" si="58"/>
        <v>642.81507325128075</v>
      </c>
      <c r="AM77" s="59">
        <f t="shared" si="59"/>
        <v>911.04110235423161</v>
      </c>
      <c r="AN77" s="59">
        <f ca="1">AVERAGE(OFFSET($AM$3,0,0,'Données projet'!$E$10+1,1))-AVERAGE(OFFSET($H$3,0,0,'Données projet'!$E$10+1,1))</f>
        <v>567.42635821336114</v>
      </c>
      <c r="AO77" s="59">
        <f t="shared" si="90"/>
        <v>299.0473530693472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97.188140792018444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97.188140792018444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4.8</v>
      </c>
      <c r="BD77" s="12">
        <f>IF('Données projet'!$A$88&gt;35,BD76+BC77-BL76,IF(A77&lt;'Données projet'!$A$88,$BA$205^A77,IF(A77='Données projet'!$A$88,'Données projet'!$B$88,BD76+BC77-BL76)))</f>
        <v>370.1999999999997</v>
      </c>
      <c r="BE77" s="13">
        <f>BD77*VLOOKUP('Données projet'!$B$11,Paramètres!$A$1:$I$89,3,0)*VLOOKUP('Données projet'!$B$11,Paramètres!$A$1:$I$89,5,0)</f>
        <v>300.30623999999978</v>
      </c>
      <c r="BF77" s="13">
        <f t="shared" si="91"/>
        <v>71.240659329806377</v>
      </c>
      <c r="BG77" s="20">
        <f t="shared" si="61"/>
        <v>647.11084966607893</v>
      </c>
      <c r="BH77" s="59">
        <f t="shared" si="62"/>
        <v>915.33687876902979</v>
      </c>
      <c r="BI77" s="59">
        <f ca="1">AVERAGE(OFFSET($BH$3,0,0,'Données projet'!$E$11+1,1))-AVERAGE(OFFSET($H$3,0,0,'Données projet'!$E$11+1,1))</f>
        <v>436.50252985867149</v>
      </c>
      <c r="BJ77" s="59">
        <f t="shared" si="92"/>
        <v>419.00806288456329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57.024766773033207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57.024766773033207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11.009999999999998</v>
      </c>
      <c r="BY77" s="12">
        <f>IF('Données projet'!$A$114&gt;35,BY76+BX77-CG76,IF(A77&lt;'Données projet'!$A$114,$BV$205^A77,IF(A77='Données projet'!$A$114,'Données projet'!$B$114,BY76+BX77-CG76)))</f>
        <v>329.65</v>
      </c>
      <c r="BZ77" s="13">
        <f>BY77*VLOOKUP('Données projet'!$B$12,Paramètres!$A$1:$I$89,3,0)*VLOOKUP('Données projet'!$B$12,Paramètres!$A$1:$I$89,5,0)</f>
        <v>313.69493999999997</v>
      </c>
      <c r="CA77" s="13">
        <f t="shared" si="93"/>
        <v>74.03994777560689</v>
      </c>
      <c r="CB77" s="20">
        <f t="shared" si="64"/>
        <v>675.3049295425152</v>
      </c>
      <c r="CC77" s="59">
        <f t="shared" si="65"/>
        <v>943.53095864546606</v>
      </c>
      <c r="CD77" s="59">
        <f ca="1">AVERAGE(OFFSET($CC$3,0,0,'Données projet'!$E$12+1,1))-AVERAGE(OFFSET($H$3,0,0,'Données projet'!$E$12+1,1))</f>
        <v>592.58528888957346</v>
      </c>
      <c r="CE77" s="59">
        <f t="shared" si="94"/>
        <v>311.31528017256846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102.21511359160561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102.21511359160561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369.00000000000011</v>
      </c>
      <c r="CU77" s="17">
        <f>CT77*VLOOKUP('Données projet'!$B$13,Paramètres!$A$1:$I$89,3,0)*VLOOKUP('Données projet'!$B$13,Paramètres!$A$1:$I$89,5,0)</f>
        <v>333.87120000000004</v>
      </c>
      <c r="CV77" s="13">
        <f t="shared" si="95"/>
        <v>78.232360111376309</v>
      </c>
      <c r="CW77" s="20">
        <f t="shared" si="67"/>
        <v>717.74703386064709</v>
      </c>
      <c r="CX77" s="59">
        <f t="shared" si="68"/>
        <v>985.97306296359795</v>
      </c>
      <c r="CY77" s="59">
        <f ca="1">AVERAGE(OFFSET($CX$3,0,0,'Données projet'!$E$13+1,1))-AVERAGE(OFFSET($H$3,0,0,'Données projet'!$E$13+1,1))</f>
        <v>446.2695382688679</v>
      </c>
      <c r="CZ77" s="59">
        <f t="shared" si="96"/>
        <v>630.54710489646072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4.4226863771218961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4.4226863771218961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4.8</v>
      </c>
      <c r="DO77" s="12">
        <f>IF('Données projet'!$A$166&gt;35,DO76+DN77-DW76,IF(A77&lt;'Données projet'!$A$166,$DL$205^A77,IF(A77='Données projet'!$A$166,'Données projet'!$B$166,DO76+DN77-DW76)))</f>
        <v>370.1999999999997</v>
      </c>
      <c r="DP77" s="17">
        <f>DO77*VLOOKUP('Données projet'!$B$14,Paramètres!$A$1:$I$89,3,0)*VLOOKUP('Données projet'!$B$14,Paramètres!$A$1:$I$89,5,0)</f>
        <v>271.43063999999981</v>
      </c>
      <c r="DQ77" s="13">
        <f t="shared" si="97"/>
        <v>65.152793756453633</v>
      </c>
      <c r="DR77" s="20">
        <f t="shared" si="70"/>
        <v>586.21614712582311</v>
      </c>
      <c r="DS77" s="59">
        <f t="shared" si="71"/>
        <v>854.44217622877397</v>
      </c>
      <c r="DT77" s="59">
        <f ca="1">AVERAGE(OFFSET($DS$3,0,0,'Données projet'!$E$14+1,1))-AVERAGE(OFFSET($H$3,0,0,'Données projet'!$E$14+1,1))</f>
        <v>400.48995908576177</v>
      </c>
      <c r="DU77" s="59">
        <f t="shared" si="98"/>
        <v>384.86917865380076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41.816782891255492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41.816782891255492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6">
        <f t="shared" si="56"/>
        <v>183.33333333333334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11.009999999999998</v>
      </c>
      <c r="N78" s="13">
        <f>IF('Données projet'!$A$36&gt;35,N77+M78-V77,IF(A78&lt;'Données projet'!$A$36,$K$205^A78,IF(A78='Données projet'!$A$36,'Données projet'!$B$36,N77+M78-V77)))</f>
        <v>340.65999999999997</v>
      </c>
      <c r="O78" s="13">
        <f>N78*VLOOKUP('Données projet'!$B$9,Paramètres!$A$1:$I$89,3,0)*VLOOKUP('Données projet'!$B$9,Paramètres!$A$1:$I$89,5,0)</f>
        <v>345.42923999999999</v>
      </c>
      <c r="P78" s="13">
        <f t="shared" si="87"/>
        <v>80.620625447838862</v>
      </c>
      <c r="Q78" s="20">
        <f t="shared" si="54"/>
        <v>742.03684898831932</v>
      </c>
      <c r="R78" s="59">
        <f t="shared" si="55"/>
        <v>1010.6984336881442</v>
      </c>
      <c r="S78" s="59">
        <f ca="1">AVERAGE(OFFSET($R$3,0,0,'Données projet'!$E$9+1,1))-AVERAGE(OFFSET($H$3,0,0,'Données projet'!$E$9+1,1))</f>
        <v>626.09203985399904</v>
      </c>
      <c r="T78" s="59">
        <f t="shared" si="88"/>
        <v>327.65191293226667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106.78193346465464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106.78193346465464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11.009999999999998</v>
      </c>
      <c r="AI78" s="13">
        <f>IF('Données projet'!$A$62&gt;35,AI77+AH78-AQ77,IF(A78&lt;'Données projet'!$A$62,$AF$205^A78,IF(A78='Données projet'!$A$62,'Données projet'!$B$62,AI77+AH78-AQ77)))</f>
        <v>340.65999999999997</v>
      </c>
      <c r="AJ78" s="13">
        <f>AI78*VLOOKUP('Données projet'!$B$10,Paramètres!$A$1:$I$89,3,0)*VLOOKUP('Données projet'!$B$10,Paramètres!$A$1:$I$89,5,0)</f>
        <v>308.22916799999996</v>
      </c>
      <c r="AK78" s="13">
        <f t="shared" si="89"/>
        <v>72.898886756758046</v>
      </c>
      <c r="AL78" s="20">
        <f t="shared" si="58"/>
        <v>663.79802870135347</v>
      </c>
      <c r="AM78" s="59">
        <f t="shared" si="59"/>
        <v>932.45961340117833</v>
      </c>
      <c r="AN78" s="59">
        <f ca="1">AVERAGE(OFFSET($AM$3,0,0,'Données projet'!$E$10+1,1))-AVERAGE(OFFSET($H$3,0,0,'Données projet'!$E$10+1,1))</f>
        <v>567.42635821336114</v>
      </c>
      <c r="AO78" s="59">
        <f t="shared" si="90"/>
        <v>299.0473530693472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95.282340629999538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95.282340629999538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375</v>
      </c>
      <c r="BB78" s="12">
        <f>VLOOKUP(A78,'Données projet'!$A$87:$I$107,9,0)</f>
        <v>4.8</v>
      </c>
      <c r="BC78" s="12">
        <f t="array" ref="BC78">INDEX(BB:BB,MIN(IF(ISNUMBER(BB78:BB274),ROW(BB78:BB274),"")))</f>
        <v>4.8</v>
      </c>
      <c r="BD78" s="12">
        <f>IF('Données projet'!$A$88&gt;35,BD77+BC78-BL77,IF(A78&lt;'Données projet'!$A$88,$BA$205^A78,IF(A78='Données projet'!$A$88,'Données projet'!$B$88,BD77+BC78-BL77)))</f>
        <v>374.99999999999972</v>
      </c>
      <c r="BE78" s="13">
        <f>BD78*VLOOKUP('Données projet'!$B$11,Paramètres!$A$1:$I$89,3,0)*VLOOKUP('Données projet'!$B$11,Paramètres!$A$1:$I$89,5,0)</f>
        <v>304.19999999999976</v>
      </c>
      <c r="BF78" s="13">
        <f t="shared" si="91"/>
        <v>72.056231093481074</v>
      </c>
      <c r="BG78" s="20">
        <f t="shared" si="61"/>
        <v>655.31293582114574</v>
      </c>
      <c r="BH78" s="59">
        <f t="shared" si="62"/>
        <v>923.9745205209706</v>
      </c>
      <c r="BI78" s="59">
        <f ca="1">AVERAGE(OFFSET($BH$3,0,0,'Données projet'!$E$11+1,1))-AVERAGE(OFFSET($H$3,0,0,'Données projet'!$E$11+1,1))</f>
        <v>436.50252985867149</v>
      </c>
      <c r="BJ78" s="59">
        <f t="shared" si="92"/>
        <v>419.00806288456329</v>
      </c>
      <c r="BK78" s="15">
        <f>IF(ISNA(VLOOKUP(A78,'Données projet'!$A$87:$I$107,3,0)),0,VLOOKUP(A78,'Données projet'!$A$87:$I$107,3,0))</f>
        <v>14</v>
      </c>
      <c r="BL78" s="15">
        <f>IF(ISNA(VLOOKUP(A78,'Données projet'!$A$87:$I$107,4,0)),0,VLOOKUP(A78,'Données projet'!$A$87:$I$107,4,0))</f>
        <v>14</v>
      </c>
      <c r="BM78" s="16">
        <f>IF(ISNA(VLOOKUP(A78,'Données projet'!$A$87:$I$107,5,0)),0%,VLOOKUP(A78,'Données projet'!$A$87:$I$107,5,0)*VLOOKUP('Données projet'!$B$11,Paramètres!$A$1:$I$89,7,0))</f>
        <v>0.53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62.560487061615653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62.560487061615653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11.009999999999998</v>
      </c>
      <c r="BY78" s="12">
        <f>IF('Données projet'!$A$114&gt;35,BY77+BX78-CG77,IF(A78&lt;'Données projet'!$A$114,$BV$205^A78,IF(A78='Données projet'!$A$114,'Données projet'!$B$114,BY77+BX78-CG77)))</f>
        <v>340.65999999999997</v>
      </c>
      <c r="BZ78" s="13">
        <f>BY78*VLOOKUP('Données projet'!$B$12,Paramètres!$A$1:$I$89,3,0)*VLOOKUP('Données projet'!$B$12,Paramètres!$A$1:$I$89,5,0)</f>
        <v>324.172056</v>
      </c>
      <c r="CA78" s="13">
        <f t="shared" si="93"/>
        <v>76.220775534111311</v>
      </c>
      <c r="CB78" s="20">
        <f t="shared" si="64"/>
        <v>697.35084825524393</v>
      </c>
      <c r="CC78" s="59">
        <f t="shared" si="65"/>
        <v>966.01243295506879</v>
      </c>
      <c r="CD78" s="59">
        <f ca="1">AVERAGE(OFFSET($CC$3,0,0,'Données projet'!$E$12+1,1))-AVERAGE(OFFSET($H$3,0,0,'Données projet'!$E$12+1,1))</f>
        <v>592.58528888957346</v>
      </c>
      <c r="CE78" s="59">
        <f t="shared" si="94"/>
        <v>311.31528017256846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100.21073755913746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100.21073755913746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369.00000000000011</v>
      </c>
      <c r="CU78" s="17">
        <f>CT78*VLOOKUP('Données projet'!$B$13,Paramètres!$A$1:$I$89,3,0)*VLOOKUP('Données projet'!$B$13,Paramètres!$A$1:$I$89,5,0)</f>
        <v>333.87120000000004</v>
      </c>
      <c r="CV78" s="13">
        <f t="shared" si="95"/>
        <v>78.232360111376309</v>
      </c>
      <c r="CW78" s="20">
        <f t="shared" si="67"/>
        <v>717.74703386064709</v>
      </c>
      <c r="CX78" s="59">
        <f t="shared" si="68"/>
        <v>986.40861856047195</v>
      </c>
      <c r="CY78" s="59">
        <f ca="1">AVERAGE(OFFSET($CX$3,0,0,'Données projet'!$E$13+1,1))-AVERAGE(OFFSET($H$3,0,0,'Données projet'!$E$13+1,1))</f>
        <v>446.2695382688679</v>
      </c>
      <c r="CZ78" s="59">
        <f t="shared" si="96"/>
        <v>630.54710489646072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4.3359601948388624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4.3359601948388624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375</v>
      </c>
      <c r="DM78" s="12">
        <f>VLOOKUP(A78,'Données projet'!$A$165:$I$185,9,0)</f>
        <v>4.8</v>
      </c>
      <c r="DN78" s="12">
        <f t="array" ref="DN78">INDEX(DM:DM,MIN(IF(ISNUMBER(DM78:DM274),ROW(DM78:DM274),"")))</f>
        <v>4.8</v>
      </c>
      <c r="DO78" s="12">
        <f>IF('Données projet'!$A$166&gt;35,DO77+DN78-DW77,IF(A78&lt;'Données projet'!$A$166,$DL$205^A78,IF(A78='Données projet'!$A$166,'Données projet'!$B$166,DO77+DN78-DW77)))</f>
        <v>374.99999999999972</v>
      </c>
      <c r="DP78" s="17">
        <f>DO78*VLOOKUP('Données projet'!$B$14,Paramètres!$A$1:$I$89,3,0)*VLOOKUP('Données projet'!$B$14,Paramètres!$A$1:$I$89,5,0)</f>
        <v>274.94999999999976</v>
      </c>
      <c r="DQ78" s="13">
        <f t="shared" si="97"/>
        <v>65.898670891956897</v>
      </c>
      <c r="DR78" s="20">
        <f t="shared" si="70"/>
        <v>593.64476847015783</v>
      </c>
      <c r="DS78" s="59">
        <f t="shared" si="71"/>
        <v>862.30635316998269</v>
      </c>
      <c r="DT78" s="59">
        <f ca="1">AVERAGE(OFFSET($DS$3,0,0,'Données projet'!$E$14+1,1))-AVERAGE(OFFSET($H$3,0,0,'Données projet'!$E$14+1,1))</f>
        <v>400.48995908576177</v>
      </c>
      <c r="DU78" s="59">
        <f t="shared" si="98"/>
        <v>384.86917865380076</v>
      </c>
      <c r="DV78" s="15">
        <f>IF(ISNA(VLOOKUP(A78,'Données projet'!$A$165:$I$185,3,0)),0,VLOOKUP(A78,'Données projet'!$A$165:$I$185,3,0))</f>
        <v>14</v>
      </c>
      <c r="DW78" s="15">
        <f>IF(ISNA(VLOOKUP(A78,'Données projet'!$A$165:$I$185,4,0)),0,VLOOKUP(A78,'Données projet'!$A$165:$I$185,4,0))</f>
        <v>14</v>
      </c>
      <c r="DX78" s="16">
        <f>IF(ISNA(VLOOKUP(A78,'Données projet'!$A$165:$I$185,5,0)),0%,VLOOKUP(A78,'Données projet'!$A$165:$I$185,5,0)*VLOOKUP('Données projet'!$B$14,Paramètres!$A$1:$I$89,7,0))</f>
        <v>0.43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45.87617719576388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45.87617719576388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6">
        <f t="shared" si="56"/>
        <v>183.33333333333334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11.009999999999998</v>
      </c>
      <c r="N79" s="13">
        <f>IF('Données projet'!$A$36&gt;35,N78+M79-V78,IF(A79&lt;'Données projet'!$A$36,$K$205^A79,IF(A79='Données projet'!$A$36,'Données projet'!$B$36,N78+M79-V78)))</f>
        <v>351.66999999999996</v>
      </c>
      <c r="O79" s="13">
        <f>N79*VLOOKUP('Données projet'!$B$9,Paramètres!$A$1:$I$89,3,0)*VLOOKUP('Données projet'!$B$9,Paramètres!$A$1:$I$89,5,0)</f>
        <v>356.59337999999997</v>
      </c>
      <c r="P79" s="13">
        <f t="shared" si="87"/>
        <v>82.918678485848602</v>
      </c>
      <c r="Q79" s="20">
        <f t="shared" si="54"/>
        <v>765.4835018628529</v>
      </c>
      <c r="R79" s="59">
        <f t="shared" si="55"/>
        <v>1034.5730862437024</v>
      </c>
      <c r="S79" s="59">
        <f ca="1">AVERAGE(OFFSET($R$3,0,0,'Données projet'!$E$9+1,1))-AVERAGE(OFFSET($H$3,0,0,'Données projet'!$E$9+1,1))</f>
        <v>626.09203985399904</v>
      </c>
      <c r="T79" s="59">
        <f t="shared" si="88"/>
        <v>327.65191293226667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104.68800487996107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104.68800487996107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11.009999999999998</v>
      </c>
      <c r="AI79" s="13">
        <f>IF('Données projet'!$A$62&gt;35,AI78+AH79-AQ78,IF(A79&lt;'Données projet'!$A$62,$AF$205^A79,IF(A79='Données projet'!$A$62,'Données projet'!$B$62,AI78+AH79-AQ78)))</f>
        <v>351.66999999999996</v>
      </c>
      <c r="AJ79" s="13">
        <f>AI79*VLOOKUP('Données projet'!$B$10,Paramètres!$A$1:$I$89,3,0)*VLOOKUP('Données projet'!$B$10,Paramètres!$A$1:$I$89,5,0)</f>
        <v>318.19101599999993</v>
      </c>
      <c r="AK79" s="13">
        <f t="shared" si="89"/>
        <v>74.976835262469947</v>
      </c>
      <c r="AL79" s="20">
        <f t="shared" si="58"/>
        <v>684.76734094880157</v>
      </c>
      <c r="AM79" s="59">
        <f t="shared" si="59"/>
        <v>953.85692532965095</v>
      </c>
      <c r="AN79" s="59">
        <f ca="1">AVERAGE(OFFSET($AM$3,0,0,'Données projet'!$E$10+1,1))-AVERAGE(OFFSET($H$3,0,0,'Données projet'!$E$10+1,1))</f>
        <v>567.42635821336114</v>
      </c>
      <c r="AO79" s="59">
        <f t="shared" si="90"/>
        <v>299.0473530693472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93.413912046734509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93.413912046734509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</v>
      </c>
      <c r="BD79" s="12">
        <f>IF('Données projet'!$A$88&gt;35,BD78+BC79-BL78,IF(A79&lt;'Données projet'!$A$88,$BA$205^A79,IF(A79='Données projet'!$A$88,'Données projet'!$B$88,BD78+BC79-BL78)))</f>
        <v>364.99999999999972</v>
      </c>
      <c r="BE79" s="13">
        <f>BD79*VLOOKUP('Données projet'!$B$11,Paramètres!$A$1:$I$89,3,0)*VLOOKUP('Données projet'!$B$11,Paramètres!$A$1:$I$89,5,0)</f>
        <v>296.08799999999979</v>
      </c>
      <c r="BF79" s="13">
        <f t="shared" si="91"/>
        <v>70.35573257182898</v>
      </c>
      <c r="BG79" s="20">
        <f t="shared" si="61"/>
        <v>638.22283422926841</v>
      </c>
      <c r="BH79" s="59">
        <f t="shared" si="62"/>
        <v>907.3124186101179</v>
      </c>
      <c r="BI79" s="59">
        <f ca="1">AVERAGE(OFFSET($BH$3,0,0,'Données projet'!$E$11+1,1))-AVERAGE(OFFSET($H$3,0,0,'Données projet'!$E$11+1,1))</f>
        <v>436.50252985867149</v>
      </c>
      <c r="BJ79" s="59">
        <f t="shared" si="92"/>
        <v>419.00806288456329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61.333714068466676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61.333714068466676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11.009999999999998</v>
      </c>
      <c r="BY79" s="12">
        <f>IF('Données projet'!$A$114&gt;35,BY78+BX79-CG78,IF(A79&lt;'Données projet'!$A$114,$BV$205^A79,IF(A79='Données projet'!$A$114,'Données projet'!$B$114,BY78+BX79-CG78)))</f>
        <v>351.66999999999996</v>
      </c>
      <c r="BZ79" s="13">
        <f>BY79*VLOOKUP('Données projet'!$B$12,Paramètres!$A$1:$I$89,3,0)*VLOOKUP('Données projet'!$B$12,Paramètres!$A$1:$I$89,5,0)</f>
        <v>334.64917199999996</v>
      </c>
      <c r="CA79" s="13">
        <f t="shared" si="93"/>
        <v>78.393412918187892</v>
      </c>
      <c r="CB79" s="20">
        <f t="shared" si="64"/>
        <v>719.38250206584382</v>
      </c>
      <c r="CC79" s="59">
        <f t="shared" si="65"/>
        <v>988.47208644669331</v>
      </c>
      <c r="CD79" s="59">
        <f ca="1">AVERAGE(OFFSET($CC$3,0,0,'Données projet'!$E$12+1,1))-AVERAGE(OFFSET($H$3,0,0,'Données projet'!$E$12+1,1))</f>
        <v>592.58528888957346</v>
      </c>
      <c r="CE79" s="59">
        <f t="shared" si="94"/>
        <v>311.31528017256846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98.245666118117342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98.245666118117342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369.00000000000011</v>
      </c>
      <c r="CU79" s="17">
        <f>CT79*VLOOKUP('Données projet'!$B$13,Paramètres!$A$1:$I$89,3,0)*VLOOKUP('Données projet'!$B$13,Paramètres!$A$1:$I$89,5,0)</f>
        <v>333.87120000000004</v>
      </c>
      <c r="CV79" s="13">
        <f t="shared" si="95"/>
        <v>78.232360111376309</v>
      </c>
      <c r="CW79" s="20">
        <f t="shared" si="67"/>
        <v>717.74703386064709</v>
      </c>
      <c r="CX79" s="59">
        <f t="shared" si="68"/>
        <v>986.83661824149658</v>
      </c>
      <c r="CY79" s="59">
        <f ca="1">AVERAGE(OFFSET($CX$3,0,0,'Données projet'!$E$13+1,1))-AVERAGE(OFFSET($H$3,0,0,'Données projet'!$E$13+1,1))</f>
        <v>446.2695382688679</v>
      </c>
      <c r="CZ79" s="59">
        <f t="shared" si="96"/>
        <v>630.54710489646072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4.2509346600926516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4.2509346600926516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4</v>
      </c>
      <c r="DO79" s="12">
        <f>IF('Données projet'!$A$166&gt;35,DO78+DN79-DW78,IF(A79&lt;'Données projet'!$A$166,$DL$205^A79,IF(A79='Données projet'!$A$166,'Données projet'!$B$166,DO78+DN79-DW78)))</f>
        <v>364.99999999999972</v>
      </c>
      <c r="DP79" s="17">
        <f>DO79*VLOOKUP('Données projet'!$B$14,Paramètres!$A$1:$I$89,3,0)*VLOOKUP('Données projet'!$B$14,Paramètres!$A$1:$I$89,5,0)</f>
        <v>267.61799999999982</v>
      </c>
      <c r="DQ79" s="13">
        <f t="shared" si="97"/>
        <v>64.343488352847658</v>
      </c>
      <c r="DR79" s="20">
        <f t="shared" si="70"/>
        <v>578.16625888120927</v>
      </c>
      <c r="DS79" s="59">
        <f t="shared" si="71"/>
        <v>847.25584326205876</v>
      </c>
      <c r="DT79" s="59">
        <f ca="1">AVERAGE(OFFSET($DS$3,0,0,'Données projet'!$E$14+1,1))-AVERAGE(OFFSET($H$3,0,0,'Données projet'!$E$14+1,1))</f>
        <v>400.48995908576177</v>
      </c>
      <c r="DU79" s="59">
        <f t="shared" si="98"/>
        <v>384.86917865380076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44.976573342660075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44.976573342660075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6">
        <f t="shared" si="56"/>
        <v>183.33333333333334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11.009999999999998</v>
      </c>
      <c r="N80" s="13">
        <f>IF('Données projet'!$A$36&gt;35,N79+M80-V79,IF(A80&lt;'Données projet'!$A$36,$K$205^A80,IF(A80='Données projet'!$A$36,'Données projet'!$B$36,N79+M80-V79)))</f>
        <v>362.67999999999995</v>
      </c>
      <c r="O80" s="13">
        <f>N80*VLOOKUP('Données projet'!$B$9,Paramètres!$A$1:$I$89,3,0)*VLOOKUP('Données projet'!$B$9,Paramètres!$A$1:$I$89,5,0)</f>
        <v>367.75751999999994</v>
      </c>
      <c r="P80" s="13">
        <f t="shared" si="87"/>
        <v>85.208370703405464</v>
      </c>
      <c r="Q80" s="20">
        <f t="shared" si="54"/>
        <v>788.91559297509775</v>
      </c>
      <c r="R80" s="59">
        <f t="shared" si="55"/>
        <v>1058.42575219937</v>
      </c>
      <c r="S80" s="59">
        <f ca="1">AVERAGE(OFFSET($R$3,0,0,'Données projet'!$E$9+1,1))-AVERAGE(OFFSET($H$3,0,0,'Données projet'!$E$9+1,1))</f>
        <v>626.09203985399904</v>
      </c>
      <c r="T80" s="59">
        <f t="shared" si="88"/>
        <v>327.65191293226667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102.63513695764301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102.63513695764301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11.009999999999998</v>
      </c>
      <c r="AI80" s="13">
        <f>IF('Données projet'!$A$62&gt;35,AI79+AH80-AQ79,IF(A80&lt;'Données projet'!$A$62,$AF$205^A80,IF(A80='Données projet'!$A$62,'Données projet'!$B$62,AI79+AH80-AQ79)))</f>
        <v>362.67999999999995</v>
      </c>
      <c r="AJ80" s="13">
        <f>AI80*VLOOKUP('Données projet'!$B$10,Paramètres!$A$1:$I$89,3,0)*VLOOKUP('Données projet'!$B$10,Paramètres!$A$1:$I$89,5,0)</f>
        <v>328.15286399999997</v>
      </c>
      <c r="AK80" s="13">
        <f t="shared" si="89"/>
        <v>77.047223736242103</v>
      </c>
      <c r="AL80" s="20">
        <f t="shared" si="58"/>
        <v>705.7234861406215</v>
      </c>
      <c r="AM80" s="59">
        <f t="shared" si="59"/>
        <v>975.23364536489385</v>
      </c>
      <c r="AN80" s="59">
        <f ca="1">AVERAGE(OFFSET($AM$3,0,0,'Données projet'!$E$10+1,1))-AVERAGE(OFFSET($H$3,0,0,'Données projet'!$E$10+1,1))</f>
        <v>567.42635821336114</v>
      </c>
      <c r="AO80" s="59">
        <f t="shared" si="90"/>
        <v>299.0473530693472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91.582122208358399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91.582122208358399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4</v>
      </c>
      <c r="BD80" s="12">
        <f>IF('Données projet'!$A$88&gt;35,BD79+BC80-BL79,IF(A80&lt;'Données projet'!$A$88,$BA$205^A80,IF(A80='Données projet'!$A$88,'Données projet'!$B$88,BD79+BC80-BL79)))</f>
        <v>368.99999999999972</v>
      </c>
      <c r="BE80" s="13">
        <f>BD80*VLOOKUP('Données projet'!$B$11,Paramètres!$A$1:$I$89,3,0)*VLOOKUP('Données projet'!$B$11,Paramètres!$A$1:$I$89,5,0)</f>
        <v>299.33279999999979</v>
      </c>
      <c r="BF80" s="13">
        <f t="shared" si="91"/>
        <v>71.03657460883025</v>
      </c>
      <c r="BG80" s="20">
        <f t="shared" si="61"/>
        <v>645.05999411037908</v>
      </c>
      <c r="BH80" s="59">
        <f t="shared" si="62"/>
        <v>914.57015333465142</v>
      </c>
      <c r="BI80" s="59">
        <f ca="1">AVERAGE(OFFSET($BH$3,0,0,'Données projet'!$E$11+1,1))-AVERAGE(OFFSET($H$3,0,0,'Données projet'!$E$11+1,1))</f>
        <v>436.50252985867149</v>
      </c>
      <c r="BJ80" s="59">
        <f t="shared" si="92"/>
        <v>419.00806288456329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60.130997345455711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60.130997345455711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11.009999999999998</v>
      </c>
      <c r="BY80" s="12">
        <f>IF('Données projet'!$A$114&gt;35,BY79+BX80-CG79,IF(A80&lt;'Données projet'!$A$114,$BV$205^A80,IF(A80='Données projet'!$A$114,'Données projet'!$B$114,BY79+BX80-CG79)))</f>
        <v>362.67999999999995</v>
      </c>
      <c r="BZ80" s="13">
        <f>BY80*VLOOKUP('Données projet'!$B$12,Paramètres!$A$1:$I$89,3,0)*VLOOKUP('Données projet'!$B$12,Paramètres!$A$1:$I$89,5,0)</f>
        <v>345.12628799999999</v>
      </c>
      <c r="CA80" s="13">
        <f t="shared" si="93"/>
        <v>80.558145771439186</v>
      </c>
      <c r="CB80" s="20">
        <f t="shared" si="64"/>
        <v>741.40038881858982</v>
      </c>
      <c r="CC80" s="59">
        <f t="shared" si="65"/>
        <v>1010.910548042862</v>
      </c>
      <c r="CD80" s="59">
        <f ca="1">AVERAGE(OFFSET($CC$3,0,0,'Données projet'!$E$12+1,1))-AVERAGE(OFFSET($H$3,0,0,'Données projet'!$E$12+1,1))</f>
        <v>592.58528888957346</v>
      </c>
      <c r="CE80" s="59">
        <f t="shared" si="94"/>
        <v>311.31528017256846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96.319128529480395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96.319128529480395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369.00000000000011</v>
      </c>
      <c r="CU80" s="17">
        <f>CT80*VLOOKUP('Données projet'!$B$13,Paramètres!$A$1:$I$89,3,0)*VLOOKUP('Données projet'!$B$13,Paramètres!$A$1:$I$89,5,0)</f>
        <v>333.87120000000004</v>
      </c>
      <c r="CV80" s="13">
        <f t="shared" si="95"/>
        <v>78.232360111376309</v>
      </c>
      <c r="CW80" s="20">
        <f t="shared" si="67"/>
        <v>717.74703386064709</v>
      </c>
      <c r="CX80" s="59">
        <f t="shared" si="68"/>
        <v>987.25719308491944</v>
      </c>
      <c r="CY80" s="59">
        <f ca="1">AVERAGE(OFFSET($CX$3,0,0,'Données projet'!$E$13+1,1))-AVERAGE(OFFSET($H$3,0,0,'Données projet'!$E$13+1,1))</f>
        <v>446.2695382688679</v>
      </c>
      <c r="CZ80" s="59">
        <f t="shared" si="96"/>
        <v>630.54710489646072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4.1675764242223581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4.1675764242223581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4</v>
      </c>
      <c r="DO80" s="12">
        <f>IF('Données projet'!$A$166&gt;35,DO79+DN80-DW79,IF(A80&lt;'Données projet'!$A$166,$DL$205^A80,IF(A80='Données projet'!$A$166,'Données projet'!$B$166,DO79+DN80-DW79)))</f>
        <v>368.99999999999972</v>
      </c>
      <c r="DP80" s="17">
        <f>DO80*VLOOKUP('Données projet'!$B$14,Paramètres!$A$1:$I$89,3,0)*VLOOKUP('Données projet'!$B$14,Paramètres!$A$1:$I$89,5,0)</f>
        <v>270.55079999999981</v>
      </c>
      <c r="DQ80" s="13">
        <f t="shared" si="97"/>
        <v>64.966149081071777</v>
      </c>
      <c r="DR80" s="20">
        <f t="shared" si="70"/>
        <v>584.35868631619962</v>
      </c>
      <c r="DS80" s="59">
        <f t="shared" si="71"/>
        <v>853.86884554047197</v>
      </c>
      <c r="DT80" s="59">
        <f ca="1">AVERAGE(OFFSET($DS$3,0,0,'Données projet'!$E$14+1,1))-AVERAGE(OFFSET($H$3,0,0,'Données projet'!$E$14+1,1))</f>
        <v>400.48995908576177</v>
      </c>
      <c r="DU80" s="59">
        <f t="shared" si="98"/>
        <v>384.86917865380076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44.094610172411464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44.094610172411464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6">
        <f t="shared" si="56"/>
        <v>183.33333333333334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11.009999999999998</v>
      </c>
      <c r="N81" s="13">
        <f>IF('Données projet'!$A$36&gt;35,N80+M81-V80,IF(A81&lt;'Données projet'!$A$36,$K$205^A81,IF(A81='Données projet'!$A$36,'Données projet'!$B$36,N80+M81-V80)))</f>
        <v>373.68999999999994</v>
      </c>
      <c r="O81" s="13">
        <f>N81*VLOOKUP('Données projet'!$B$9,Paramètres!$A$1:$I$89,3,0)*VLOOKUP('Données projet'!$B$9,Paramètres!$A$1:$I$89,5,0)</f>
        <v>378.92165999999992</v>
      </c>
      <c r="P81" s="13">
        <f t="shared" si="87"/>
        <v>87.489985044625499</v>
      </c>
      <c r="Q81" s="20">
        <f t="shared" si="54"/>
        <v>812.33361511938926</v>
      </c>
      <c r="R81" s="59">
        <f t="shared" si="55"/>
        <v>1082.2570531538154</v>
      </c>
      <c r="S81" s="59">
        <f ca="1">AVERAGE(OFFSET($R$3,0,0,'Données projet'!$E$9+1,1))-AVERAGE(OFFSET($H$3,0,0,'Données projet'!$E$9+1,1))</f>
        <v>626.09203985399904</v>
      </c>
      <c r="T81" s="59">
        <f t="shared" si="88"/>
        <v>327.65191293226667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100.62252452315582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100.62252452315582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11.009999999999998</v>
      </c>
      <c r="AI81" s="13">
        <f>IF('Données projet'!$A$62&gt;35,AI80+AH81-AQ80,IF(A81&lt;'Données projet'!$A$62,$AF$205^A81,IF(A81='Données projet'!$A$62,'Données projet'!$B$62,AI80+AH81-AQ80)))</f>
        <v>373.68999999999994</v>
      </c>
      <c r="AJ81" s="13">
        <f>AI81*VLOOKUP('Données projet'!$B$10,Paramètres!$A$1:$I$89,3,0)*VLOOKUP('Données projet'!$B$10,Paramètres!$A$1:$I$89,5,0)</f>
        <v>338.11471199999994</v>
      </c>
      <c r="AK81" s="13">
        <f t="shared" si="89"/>
        <v>79.110308022170997</v>
      </c>
      <c r="AL81" s="20">
        <f t="shared" si="58"/>
        <v>726.66690987194772</v>
      </c>
      <c r="AM81" s="59">
        <f t="shared" si="59"/>
        <v>996.59034790637395</v>
      </c>
      <c r="AN81" s="59">
        <f ca="1">AVERAGE(OFFSET($AM$3,0,0,'Données projet'!$E$10+1,1))-AVERAGE(OFFSET($H$3,0,0,'Données projet'!$E$10+1,1))</f>
        <v>567.42635821336114</v>
      </c>
      <c r="AO81" s="59">
        <f t="shared" si="90"/>
        <v>299.0473530693472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89.786252651431369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89.786252651431369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</v>
      </c>
      <c r="BD81" s="12">
        <f>IF('Données projet'!$A$88&gt;35,BD80+BC81-BL80,IF(A81&lt;'Données projet'!$A$88,$BA$205^A81,IF(A81='Données projet'!$A$88,'Données projet'!$B$88,BD80+BC81-BL80)))</f>
        <v>372.99999999999972</v>
      </c>
      <c r="BE81" s="13">
        <f>BD81*VLOOKUP('Données projet'!$B$11,Paramètres!$A$1:$I$89,3,0)*VLOOKUP('Données projet'!$B$11,Paramètres!$A$1:$I$89,5,0)</f>
        <v>302.57759999999979</v>
      </c>
      <c r="BF81" s="13">
        <f t="shared" si="91"/>
        <v>71.716558091076237</v>
      </c>
      <c r="BG81" s="20">
        <f t="shared" si="61"/>
        <v>651.89565867529075</v>
      </c>
      <c r="BH81" s="59">
        <f t="shared" si="62"/>
        <v>921.81909670971697</v>
      </c>
      <c r="BI81" s="59">
        <f ca="1">AVERAGE(OFFSET($BH$3,0,0,'Données projet'!$E$11+1,1))-AVERAGE(OFFSET($H$3,0,0,'Données projet'!$E$11+1,1))</f>
        <v>436.50252985867149</v>
      </c>
      <c r="BJ81" s="59">
        <f t="shared" si="92"/>
        <v>419.00806288456329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58.951865163798225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58.951865163798225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11.009999999999998</v>
      </c>
      <c r="BY81" s="12">
        <f>IF('Données projet'!$A$114&gt;35,BY80+BX81-CG80,IF(A81&lt;'Données projet'!$A$114,$BV$205^A81,IF(A81='Données projet'!$A$114,'Données projet'!$B$114,BY80+BX81-CG80)))</f>
        <v>373.68999999999994</v>
      </c>
      <c r="BZ81" s="13">
        <f>BY81*VLOOKUP('Données projet'!$B$12,Paramètres!$A$1:$I$89,3,0)*VLOOKUP('Données projet'!$B$12,Paramètres!$A$1:$I$89,5,0)</f>
        <v>355.60340399999995</v>
      </c>
      <c r="CA81" s="13">
        <f t="shared" si="93"/>
        <v>82.715241596378789</v>
      </c>
      <c r="CB81" s="20">
        <f t="shared" si="64"/>
        <v>763.40497441369291</v>
      </c>
      <c r="CC81" s="59">
        <f t="shared" si="65"/>
        <v>1033.3284124481193</v>
      </c>
      <c r="CD81" s="59">
        <f ca="1">AVERAGE(OFFSET($CC$3,0,0,'Données projet'!$E$12+1,1))-AVERAGE(OFFSET($H$3,0,0,'Données projet'!$E$12+1,1))</f>
        <v>592.58528888957346</v>
      </c>
      <c r="CE81" s="59">
        <f t="shared" si="94"/>
        <v>311.31528017256846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94.43036916788472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94.43036916788472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369.00000000000011</v>
      </c>
      <c r="CU81" s="17">
        <f>CT81*VLOOKUP('Données projet'!$B$13,Paramètres!$A$1:$I$89,3,0)*VLOOKUP('Données projet'!$B$13,Paramètres!$A$1:$I$89,5,0)</f>
        <v>333.87120000000004</v>
      </c>
      <c r="CV81" s="13">
        <f t="shared" si="95"/>
        <v>78.232360111376309</v>
      </c>
      <c r="CW81" s="20">
        <f t="shared" si="67"/>
        <v>717.74703386064709</v>
      </c>
      <c r="CX81" s="59">
        <f t="shared" si="68"/>
        <v>987.67047189507332</v>
      </c>
      <c r="CY81" s="59">
        <f ca="1">AVERAGE(OFFSET($CX$3,0,0,'Données projet'!$E$13+1,1))-AVERAGE(OFFSET($H$3,0,0,'Données projet'!$E$13+1,1))</f>
        <v>446.2695382688679</v>
      </c>
      <c r="CZ81" s="59">
        <f t="shared" si="96"/>
        <v>630.54710489646072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4.085852792513978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4.085852792513978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4</v>
      </c>
      <c r="DO81" s="12">
        <f>IF('Données projet'!$A$166&gt;35,DO80+DN81-DW80,IF(A81&lt;'Données projet'!$A$166,$DL$205^A81,IF(A81='Données projet'!$A$166,'Données projet'!$B$166,DO80+DN81-DW80)))</f>
        <v>372.99999999999972</v>
      </c>
      <c r="DP81" s="17">
        <f>DO81*VLOOKUP('Données projet'!$B$14,Paramètres!$A$1:$I$89,3,0)*VLOOKUP('Données projet'!$B$14,Paramètres!$A$1:$I$89,5,0)</f>
        <v>273.4835999999998</v>
      </c>
      <c r="DQ81" s="13">
        <f t="shared" si="97"/>
        <v>65.588024622277445</v>
      </c>
      <c r="DR81" s="20">
        <f t="shared" si="70"/>
        <v>590.54974621713279</v>
      </c>
      <c r="DS81" s="59">
        <f t="shared" si="71"/>
        <v>860.47318425155902</v>
      </c>
      <c r="DT81" s="59">
        <f ca="1">AVERAGE(OFFSET($DS$3,0,0,'Données projet'!$E$14+1,1))-AVERAGE(OFFSET($H$3,0,0,'Données projet'!$E$14+1,1))</f>
        <v>400.48995908576177</v>
      </c>
      <c r="DU81" s="59">
        <f t="shared" si="98"/>
        <v>384.86917865380076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43.229941761987014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43.229941761987014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6">
        <f t="shared" si="56"/>
        <v>183.33333333333334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11.009999999999998</v>
      </c>
      <c r="N82" s="13">
        <f>IF('Données projet'!$A$36&gt;35,N81+M82-V81,IF(A82&lt;'Données projet'!$A$36,$K$205^A82,IF(A82='Données projet'!$A$36,'Données projet'!$B$36,N81+M82-V81)))</f>
        <v>384.69999999999993</v>
      </c>
      <c r="O82" s="13">
        <f>N82*VLOOKUP('Données projet'!$B$9,Paramètres!$A$1:$I$89,3,0)*VLOOKUP('Données projet'!$B$9,Paramètres!$A$1:$I$89,5,0)</f>
        <v>390.08580000000001</v>
      </c>
      <c r="P82" s="13">
        <f t="shared" si="87"/>
        <v>89.763786833048727</v>
      </c>
      <c r="Q82" s="20">
        <f t="shared" si="54"/>
        <v>835.73803040089308</v>
      </c>
      <c r="R82" s="59">
        <f t="shared" si="55"/>
        <v>1106.06757778207</v>
      </c>
      <c r="S82" s="59">
        <f ca="1">AVERAGE(OFFSET($R$3,0,0,'Données projet'!$E$9+1,1))-AVERAGE(OFFSET($H$3,0,0,'Données projet'!$E$9+1,1))</f>
        <v>626.09203985399904</v>
      </c>
      <c r="T82" s="59">
        <f t="shared" si="88"/>
        <v>327.65191293226667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98.649378190936545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98.649378190936545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11.009999999999998</v>
      </c>
      <c r="AI82" s="13">
        <f>IF('Données projet'!$A$62&gt;35,AI81+AH82-AQ81,IF(A82&lt;'Données projet'!$A$62,$AF$205^A82,IF(A82='Données projet'!$A$62,'Données projet'!$B$62,AI81+AH82-AQ81)))</f>
        <v>384.69999999999993</v>
      </c>
      <c r="AJ82" s="13">
        <f>AI82*VLOOKUP('Données projet'!$B$10,Paramètres!$A$1:$I$89,3,0)*VLOOKUP('Données projet'!$B$10,Paramètres!$A$1:$I$89,5,0)</f>
        <v>348.07655999999992</v>
      </c>
      <c r="AK82" s="13">
        <f t="shared" si="89"/>
        <v>81.166328031452807</v>
      </c>
      <c r="AL82" s="20">
        <f t="shared" si="58"/>
        <v>747.59802998811347</v>
      </c>
      <c r="AM82" s="59">
        <f t="shared" si="59"/>
        <v>1017.9275773692905</v>
      </c>
      <c r="AN82" s="59">
        <f ca="1">AVERAGE(OFFSET($AM$3,0,0,'Données projet'!$E$10+1,1))-AVERAGE(OFFSET($H$3,0,0,'Données projet'!$E$10+1,1))</f>
        <v>567.42635821336114</v>
      </c>
      <c r="AO82" s="59">
        <f t="shared" si="90"/>
        <v>299.0473530693472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88.025599001143405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88.025599001143405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</v>
      </c>
      <c r="BD82" s="12">
        <f>IF('Données projet'!$A$88&gt;35,BD81+BC82-BL81,IF(A82&lt;'Données projet'!$A$88,$BA$205^A82,IF(A82='Données projet'!$A$88,'Données projet'!$B$88,BD81+BC82-BL81)))</f>
        <v>376.99999999999972</v>
      </c>
      <c r="BE82" s="13">
        <f>BD82*VLOOKUP('Données projet'!$B$11,Paramètres!$A$1:$I$89,3,0)*VLOOKUP('Données projet'!$B$11,Paramètres!$A$1:$I$89,5,0)</f>
        <v>305.82239999999979</v>
      </c>
      <c r="BF82" s="13">
        <f t="shared" si="91"/>
        <v>72.39569329126887</v>
      </c>
      <c r="BG82" s="20">
        <f t="shared" si="61"/>
        <v>658.72984581562616</v>
      </c>
      <c r="BH82" s="59">
        <f t="shared" si="62"/>
        <v>929.05939319680306</v>
      </c>
      <c r="BI82" s="59">
        <f ca="1">AVERAGE(OFFSET($BH$3,0,0,'Données projet'!$E$11+1,1))-AVERAGE(OFFSET($H$3,0,0,'Données projet'!$E$11+1,1))</f>
        <v>436.50252985867149</v>
      </c>
      <c r="BJ82" s="59">
        <f t="shared" si="92"/>
        <v>419.00806288456329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57.795855045023423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57.795855045023423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11.009999999999998</v>
      </c>
      <c r="BY82" s="12">
        <f>IF('Données projet'!$A$114&gt;35,BY81+BX82-CG81,IF(A82&lt;'Données projet'!$A$114,$BV$205^A82,IF(A82='Données projet'!$A$114,'Données projet'!$B$114,BY81+BX82-CG81)))</f>
        <v>384.69999999999993</v>
      </c>
      <c r="BZ82" s="13">
        <f>BY82*VLOOKUP('Données projet'!$B$12,Paramètres!$A$1:$I$89,3,0)*VLOOKUP('Données projet'!$B$12,Paramètres!$A$1:$I$89,5,0)</f>
        <v>366.08051999999992</v>
      </c>
      <c r="CA82" s="13">
        <f t="shared" si="93"/>
        <v>84.864951236582286</v>
      </c>
      <c r="CB82" s="20">
        <f t="shared" si="64"/>
        <v>785.39669573704725</v>
      </c>
      <c r="CC82" s="59">
        <f t="shared" si="65"/>
        <v>1055.7262431182241</v>
      </c>
      <c r="CD82" s="59">
        <f ca="1">AVERAGE(OFFSET($CC$3,0,0,'Données projet'!$E$12+1,1))-AVERAGE(OFFSET($H$3,0,0,'Données projet'!$E$12+1,1))</f>
        <v>592.58528888957346</v>
      </c>
      <c r="CE82" s="59">
        <f t="shared" si="94"/>
        <v>311.31528017256846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92.578647225340475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92.578647225340475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369.00000000000011</v>
      </c>
      <c r="CU82" s="17">
        <f>CT82*VLOOKUP('Données projet'!$B$13,Paramètres!$A$1:$I$89,3,0)*VLOOKUP('Données projet'!$B$13,Paramètres!$A$1:$I$89,5,0)</f>
        <v>333.87120000000004</v>
      </c>
      <c r="CV82" s="13">
        <f t="shared" si="95"/>
        <v>78.232360111376309</v>
      </c>
      <c r="CW82" s="20">
        <f t="shared" si="67"/>
        <v>717.74703386064709</v>
      </c>
      <c r="CX82" s="59">
        <f t="shared" si="68"/>
        <v>988.07658124182399</v>
      </c>
      <c r="CY82" s="59">
        <f ca="1">AVERAGE(OFFSET($CX$3,0,0,'Données projet'!$E$13+1,1))-AVERAGE(OFFSET($H$3,0,0,'Données projet'!$E$13+1,1))</f>
        <v>446.2695382688679</v>
      </c>
      <c r="CZ82" s="59">
        <f t="shared" si="96"/>
        <v>630.54710489646072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4.0057317113769058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4.0057317113769058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4</v>
      </c>
      <c r="DO82" s="12">
        <f>IF('Données projet'!$A$166&gt;35,DO81+DN82-DW81,IF(A82&lt;'Données projet'!$A$166,$DL$205^A82,IF(A82='Données projet'!$A$166,'Données projet'!$B$166,DO81+DN82-DW81)))</f>
        <v>376.99999999999972</v>
      </c>
      <c r="DP82" s="17">
        <f>DO82*VLOOKUP('Données projet'!$B$14,Paramètres!$A$1:$I$89,3,0)*VLOOKUP('Données projet'!$B$14,Paramètres!$A$1:$I$89,5,0)</f>
        <v>276.41639999999978</v>
      </c>
      <c r="DQ82" s="13">
        <f t="shared" si="97"/>
        <v>66.209124371313351</v>
      </c>
      <c r="DR82" s="20">
        <f t="shared" si="70"/>
        <v>596.73945494670363</v>
      </c>
      <c r="DS82" s="59">
        <f t="shared" si="71"/>
        <v>867.06900232788053</v>
      </c>
      <c r="DT82" s="59">
        <f ca="1">AVERAGE(OFFSET($DS$3,0,0,'Données projet'!$E$14+1,1))-AVERAGE(OFFSET($H$3,0,0,'Données projet'!$E$14+1,1))</f>
        <v>400.48995908576177</v>
      </c>
      <c r="DU82" s="59">
        <f t="shared" si="98"/>
        <v>384.86917865380076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42.382228971695334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42.382228971695334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6">
        <f t="shared" si="56"/>
        <v>183.33333333333334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395.71</v>
      </c>
      <c r="L83" s="12">
        <f>VLOOKUP(A83,'Données projet'!$A$35:$I$55,9,0)</f>
        <v>11.009999999999998</v>
      </c>
      <c r="M83" s="12">
        <f t="array" ref="M83">INDEX(L:L,MIN(IF(ISNUMBER(L83:L279),ROW(L83:L279),"")))</f>
        <v>11.009999999999998</v>
      </c>
      <c r="N83" s="13">
        <f>IF('Données projet'!$A$36&gt;35,N82+M83-V82,IF(A83&lt;'Données projet'!$A$36,$K$205^A83,IF(A83='Données projet'!$A$36,'Données projet'!$B$36,N82+M83-V82)))</f>
        <v>395.70999999999992</v>
      </c>
      <c r="O83" s="13">
        <f>N83*VLOOKUP('Données projet'!$B$9,Paramètres!$A$1:$I$89,3,0)*VLOOKUP('Données projet'!$B$9,Paramètres!$A$1:$I$89,5,0)</f>
        <v>401.24993999999992</v>
      </c>
      <c r="P83" s="13">
        <f t="shared" si="87"/>
        <v>92.030025341479998</v>
      </c>
      <c r="Q83" s="20">
        <f t="shared" si="54"/>
        <v>859.12927296974419</v>
      </c>
      <c r="R83" s="59">
        <f t="shared" si="55"/>
        <v>1129.8578846084304</v>
      </c>
      <c r="S83" s="59">
        <f ca="1">AVERAGE(OFFSET($R$3,0,0,'Données projet'!$E$9+1,1))-AVERAGE(OFFSET($H$3,0,0,'Données projet'!$E$9+1,1))</f>
        <v>626.09203985399904</v>
      </c>
      <c r="T83" s="59">
        <f t="shared" si="88"/>
        <v>327.65191293226667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59.57</v>
      </c>
      <c r="W83" s="16">
        <f>IF(ISNA(VLOOKUP(A83,'Données projet'!$A$35:$I$55,5,0)),0%,VLOOKUP(A83,'Données projet'!$A$35:$I$55,5,0)*VLOOKUP('Données projet'!$B$9,Paramètres!$A$1:$I$89,7,0))</f>
        <v>0.43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125.42809265402899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125.42809265402899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395.71</v>
      </c>
      <c r="AG83" s="12">
        <f>VLOOKUP(A83,'Données projet'!$A$61:$I$81,9,0)</f>
        <v>11.009999999999998</v>
      </c>
      <c r="AH83" s="12">
        <f t="array" ref="AH83">INDEX(AG:AG,MIN(IF(ISNUMBER(AG83:AG279),ROW(AG83:AG279),"")))</f>
        <v>11.009999999999998</v>
      </c>
      <c r="AI83" s="13">
        <f>IF('Données projet'!$A$62&gt;35,AI82+AH83-AQ82,IF(A83&lt;'Données projet'!$A$62,$AF$205^A83,IF(A83='Données projet'!$A$62,'Données projet'!$B$62,AI82+AH83-AQ82)))</f>
        <v>395.70999999999992</v>
      </c>
      <c r="AJ83" s="13">
        <f>AI83*VLOOKUP('Données projet'!$B$10,Paramètres!$A$1:$I$89,3,0)*VLOOKUP('Données projet'!$B$10,Paramètres!$A$1:$I$89,5,0)</f>
        <v>358.03840799999989</v>
      </c>
      <c r="AK83" s="13">
        <f t="shared" si="89"/>
        <v>83.215509161867502</v>
      </c>
      <c r="AL83" s="20">
        <f t="shared" si="58"/>
        <v>768.51723905691904</v>
      </c>
      <c r="AM83" s="59">
        <f t="shared" si="59"/>
        <v>1039.2458506956052</v>
      </c>
      <c r="AN83" s="59">
        <f ca="1">AVERAGE(OFFSET($AM$3,0,0,'Données projet'!$E$10+1,1))-AVERAGE(OFFSET($H$3,0,0,'Données projet'!$E$10+1,1))</f>
        <v>567.42635821336114</v>
      </c>
      <c r="AO83" s="59">
        <f t="shared" si="90"/>
        <v>299.0473530693472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59.57</v>
      </c>
      <c r="AR83" s="16">
        <f>IF(ISNA(VLOOKUP(A83,'Données projet'!$A$61:$I$81,5,0)),0%,VLOOKUP(A83,'Données projet'!$A$61:$I$81,5,0)*VLOOKUP('Données projet'!$B$10,Paramètres!$A$1:$I$89,7,0))</f>
        <v>0.43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111.92045190667203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111.92045190667203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381</v>
      </c>
      <c r="BB83" s="12">
        <f>VLOOKUP(A83,'Données projet'!$A$87:$I$107,9,0)</f>
        <v>4</v>
      </c>
      <c r="BC83" s="12">
        <f t="array" ref="BC83">INDEX(BB:BB,MIN(IF(ISNUMBER(BB83:BB279),ROW(BB83:BB279),"")))</f>
        <v>4</v>
      </c>
      <c r="BD83" s="12">
        <f>IF('Données projet'!$A$88&gt;35,BD82+BC83-BL82,IF(A83&lt;'Données projet'!$A$88,$BA$205^A83,IF(A83='Données projet'!$A$88,'Données projet'!$B$88,BD82+BC83-BL82)))</f>
        <v>380.99999999999972</v>
      </c>
      <c r="BE83" s="13">
        <f>BD83*VLOOKUP('Données projet'!$B$11,Paramètres!$A$1:$I$89,3,0)*VLOOKUP('Données projet'!$B$11,Paramètres!$A$1:$I$89,5,0)</f>
        <v>309.06719999999979</v>
      </c>
      <c r="BF83" s="13">
        <f t="shared" si="91"/>
        <v>73.073990251564354</v>
      </c>
      <c r="BG83" s="20">
        <f t="shared" si="61"/>
        <v>665.56257302147412</v>
      </c>
      <c r="BH83" s="59">
        <f t="shared" si="62"/>
        <v>936.2911846601603</v>
      </c>
      <c r="BI83" s="59">
        <f ca="1">AVERAGE(OFFSET($BH$3,0,0,'Données projet'!$E$11+1,1))-AVERAGE(OFFSET($H$3,0,0,'Données projet'!$E$11+1,1))</f>
        <v>436.50252985867149</v>
      </c>
      <c r="BJ83" s="59">
        <f t="shared" si="92"/>
        <v>419.00806288456329</v>
      </c>
      <c r="BK83" s="15">
        <f>IF(ISNA(VLOOKUP(A83,'Données projet'!$A$87:$I$107,3,0)),0,VLOOKUP(A83,'Données projet'!$A$87:$I$107,3,0))</f>
        <v>15</v>
      </c>
      <c r="BL83" s="21">
        <f>IF(ISNA(VLOOKUP(A83,'Données projet'!$A$87:$I$107,4,0)),0,VLOOKUP(A83,'Données projet'!$A$87:$I$107,4,0))</f>
        <v>13</v>
      </c>
      <c r="BM83" s="16">
        <f>IF(ISNA(VLOOKUP(A83,'Données projet'!$A$87:$I$107,5,0)),0%,VLOOKUP(A83,'Données projet'!$A$87:$I$107,5,0)*VLOOKUP('Données projet'!$B$11,Paramètres!$A$1:$I$89,7,0))</f>
        <v>0.53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62.841173249814666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62.841173249814666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395.71</v>
      </c>
      <c r="BW83" s="12">
        <f>VLOOKUP(A83,'Données projet'!$A$113:$I$133,9,0)</f>
        <v>11.009999999999998</v>
      </c>
      <c r="BX83" s="12">
        <f t="array" ref="BX83">INDEX(BW:BW,MIN(IF(ISNUMBER(BW83:BW279),ROW(BW83:BW279),"")))</f>
        <v>11.009999999999998</v>
      </c>
      <c r="BY83" s="12">
        <f>IF('Données projet'!$A$114&gt;35,BY82+BX83-CG82,IF(A83&lt;'Données projet'!$A$114,$BV$205^A83,IF(A83='Données projet'!$A$114,'Données projet'!$B$114,BY82+BX83-CG82)))</f>
        <v>395.70999999999992</v>
      </c>
      <c r="BZ83" s="13">
        <f>BY83*VLOOKUP('Données projet'!$B$12,Paramètres!$A$1:$I$89,3,0)*VLOOKUP('Données projet'!$B$12,Paramètres!$A$1:$I$89,5,0)</f>
        <v>376.55763599999995</v>
      </c>
      <c r="CA83" s="13">
        <f t="shared" si="93"/>
        <v>87.007510360855733</v>
      </c>
      <c r="CB83" s="20">
        <f t="shared" si="64"/>
        <v>807.37596324515698</v>
      </c>
      <c r="CC83" s="59">
        <f t="shared" si="65"/>
        <v>1078.104574883843</v>
      </c>
      <c r="CD83" s="59">
        <f ca="1">AVERAGE(OFFSET($CC$3,0,0,'Données projet'!$E$12+1,1))-AVERAGE(OFFSET($H$3,0,0,'Données projet'!$E$12+1,1))</f>
        <v>592.58528888957346</v>
      </c>
      <c r="CE83" s="59">
        <f t="shared" si="94"/>
        <v>311.31528017256846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59.57</v>
      </c>
      <c r="CH83" s="16">
        <f>IF(ISNA(VLOOKUP(A83,'Données projet'!$A$113:$I$133,5,0)),0%,VLOOKUP(A83,'Données projet'!$A$113:$I$133,5,0)*VLOOKUP('Données projet'!$B$12,Paramètres!$A$1:$I$89,7,0))</f>
        <v>0.43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117.70944079839644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117.70944079839644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369.00000000000011</v>
      </c>
      <c r="CU83" s="17">
        <f>CT83*VLOOKUP('Données projet'!$B$13,Paramètres!$A$1:$I$89,3,0)*VLOOKUP('Données projet'!$B$13,Paramètres!$A$1:$I$89,5,0)</f>
        <v>333.87120000000004</v>
      </c>
      <c r="CV83" s="13">
        <f t="shared" si="95"/>
        <v>78.232360111376309</v>
      </c>
      <c r="CW83" s="20">
        <f t="shared" si="67"/>
        <v>717.74703386064709</v>
      </c>
      <c r="CX83" s="59">
        <f t="shared" si="68"/>
        <v>988.47564549933327</v>
      </c>
      <c r="CY83" s="59">
        <f ca="1">AVERAGE(OFFSET($CX$3,0,0,'Données projet'!$E$13+1,1))-AVERAGE(OFFSET($H$3,0,0,'Données projet'!$E$13+1,1))</f>
        <v>446.2695382688679</v>
      </c>
      <c r="CZ83" s="59">
        <f t="shared" si="96"/>
        <v>630.54710489646072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3.9271817557718971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3.9271817557718971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381</v>
      </c>
      <c r="DM83" s="12">
        <f>VLOOKUP(A83,'Données projet'!$A$165:$I$185,9,0)</f>
        <v>4</v>
      </c>
      <c r="DN83" s="12">
        <f t="array" ref="DN83">INDEX(DM:DM,MIN(IF(ISNUMBER(DM83:DM279),ROW(DM83:DM279),"")))</f>
        <v>4</v>
      </c>
      <c r="DO83" s="12">
        <f>IF('Données projet'!$A$166&gt;35,DO82+DN83-DW82,IF(A83&lt;'Données projet'!$A$166,$DL$205^A83,IF(A83='Données projet'!$A$166,'Données projet'!$B$166,DO82+DN83-DW82)))</f>
        <v>380.99999999999972</v>
      </c>
      <c r="DP83" s="17">
        <f>DO83*VLOOKUP('Données projet'!$B$14,Paramètres!$A$1:$I$89,3,0)*VLOOKUP('Données projet'!$B$14,Paramètres!$A$1:$I$89,5,0)</f>
        <v>279.34919999999977</v>
      </c>
      <c r="DQ83" s="13">
        <f t="shared" si="97"/>
        <v>66.829457512184078</v>
      </c>
      <c r="DR83" s="20">
        <f t="shared" si="70"/>
        <v>602.92782850038679</v>
      </c>
      <c r="DS83" s="59">
        <f t="shared" si="71"/>
        <v>873.65644013907286</v>
      </c>
      <c r="DT83" s="59">
        <f ca="1">AVERAGE(OFFSET($DS$3,0,0,'Données projet'!$E$14+1,1))-AVERAGE(OFFSET($H$3,0,0,'Données projet'!$E$14+1,1))</f>
        <v>400.48995908576177</v>
      </c>
      <c r="DU83" s="59">
        <f t="shared" si="98"/>
        <v>384.86917865380076</v>
      </c>
      <c r="DV83" s="15">
        <f>IF(ISNA(VLOOKUP(A83,'Données projet'!$A$165:$I$185,3,0)),0,VLOOKUP(A83,'Données projet'!$A$165:$I$185,3,0))</f>
        <v>15</v>
      </c>
      <c r="DW83" s="15">
        <f>IF(ISNA(VLOOKUP(A83,'Données projet'!$A$165:$I$185,4,0)),0,VLOOKUP(A83,'Données projet'!$A$165:$I$185,4,0))</f>
        <v>13</v>
      </c>
      <c r="DX83" s="16">
        <f>IF(ISNA(VLOOKUP(A83,'Données projet'!$A$165:$I$185,5,0)),0%,VLOOKUP(A83,'Données projet'!$A$165:$I$185,5,0)*VLOOKUP('Données projet'!$B$14,Paramètres!$A$1:$I$89,7,0))</f>
        <v>0.43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46.082006944076724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46.082006944076724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6">
        <f t="shared" si="56"/>
        <v>183.33333333333334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10.41</v>
      </c>
      <c r="N84" s="13">
        <f>IF('Données projet'!$A$36&gt;35,N83+M84-V83,IF(A84&lt;'Données projet'!$A$36,$K$205^A84,IF(A84='Données projet'!$A$36,'Données projet'!$B$36,N83+M84-V83)))</f>
        <v>346.54999999999995</v>
      </c>
      <c r="O84" s="13">
        <f>N84*VLOOKUP('Données projet'!$B$9,Paramètres!$A$1:$I$89,3,0)*VLOOKUP('Données projet'!$B$9,Paramètres!$A$1:$I$89,5,0)</f>
        <v>351.40169999999995</v>
      </c>
      <c r="P84" s="13">
        <f t="shared" si="87"/>
        <v>81.851068652084436</v>
      </c>
      <c r="Q84" s="20">
        <f t="shared" si="54"/>
        <v>754.58190540238036</v>
      </c>
      <c r="R84" s="59">
        <f t="shared" si="55"/>
        <v>1025.7026584258817</v>
      </c>
      <c r="S84" s="59">
        <f ca="1">AVERAGE(OFFSET($R$3,0,0,'Données projet'!$E$9+1,1))-AVERAGE(OFFSET($H$3,0,0,'Données projet'!$E$9+1,1))</f>
        <v>626.09203985399904</v>
      </c>
      <c r="T84" s="59">
        <f t="shared" si="88"/>
        <v>327.65191293226667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122.9685242606659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122.9685242606659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10.41</v>
      </c>
      <c r="AI84" s="13">
        <f>IF('Données projet'!$A$62&gt;35,AI83+AH84-AQ83,IF(A84&lt;'Données projet'!$A$62,$AF$205^A84,IF(A84='Données projet'!$A$62,'Données projet'!$B$62,AI83+AH84-AQ83)))</f>
        <v>346.54999999999995</v>
      </c>
      <c r="AJ84" s="13">
        <f>AI84*VLOOKUP('Données projet'!$B$10,Paramètres!$A$1:$I$89,3,0)*VLOOKUP('Données projet'!$B$10,Paramètres!$A$1:$I$89,5,0)</f>
        <v>313.55843999999996</v>
      </c>
      <c r="AK84" s="13">
        <f t="shared" si="89"/>
        <v>74.011479710591601</v>
      </c>
      <c r="AL84" s="20">
        <f t="shared" si="58"/>
        <v>675.01761016261355</v>
      </c>
      <c r="AM84" s="59">
        <f t="shared" si="59"/>
        <v>946.13836318611493</v>
      </c>
      <c r="AN84" s="59">
        <f ca="1">AVERAGE(OFFSET($AM$3,0,0,'Données projet'!$E$10+1,1))-AVERAGE(OFFSET($H$3,0,0,'Données projet'!$E$10+1,1))</f>
        <v>567.42635821336114</v>
      </c>
      <c r="AO84" s="59">
        <f t="shared" si="90"/>
        <v>299.0473530693472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109.72576010951727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109.72576010951727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367.99999999999972</v>
      </c>
      <c r="BE84" s="13">
        <f>BD84*VLOOKUP('Données projet'!$B$11,Paramètres!$A$1:$I$89,3,0)*VLOOKUP('Données projet'!$B$11,Paramètres!$A$1:$I$89,5,0)</f>
        <v>298.52159999999981</v>
      </c>
      <c r="BF84" s="13">
        <f t="shared" si="91"/>
        <v>70.866444995542437</v>
      </c>
      <c r="BG84" s="20">
        <f t="shared" si="61"/>
        <v>643.35084503390271</v>
      </c>
      <c r="BH84" s="59">
        <f t="shared" si="62"/>
        <v>914.47159805740421</v>
      </c>
      <c r="BI84" s="59">
        <f ca="1">AVERAGE(OFFSET($BH$3,0,0,'Données projet'!$E$11+1,1))-AVERAGE(OFFSET($H$3,0,0,'Données projet'!$E$11+1,1))</f>
        <v>436.50252985867149</v>
      </c>
      <c r="BJ84" s="59">
        <f t="shared" si="92"/>
        <v>419.00806288456329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61.608896171716779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61.608896171716779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10.41</v>
      </c>
      <c r="BY84" s="12">
        <f>IF('Données projet'!$A$114&gt;35,BY83+BX84-CG83,IF(A84&lt;'Données projet'!$A$114,$BV$205^A84,IF(A84='Données projet'!$A$114,'Données projet'!$B$114,BY83+BX84-CG83)))</f>
        <v>346.54999999999995</v>
      </c>
      <c r="BZ84" s="13">
        <f>BY84*VLOOKUP('Données projet'!$B$12,Paramètres!$A$1:$I$89,3,0)*VLOOKUP('Données projet'!$B$12,Paramètres!$A$1:$I$89,5,0)</f>
        <v>329.77697999999998</v>
      </c>
      <c r="CA84" s="13">
        <f t="shared" si="93"/>
        <v>77.384067616717971</v>
      </c>
      <c r="CB84" s="20">
        <f t="shared" si="64"/>
        <v>709.13882459911702</v>
      </c>
      <c r="CC84" s="59">
        <f t="shared" si="65"/>
        <v>980.25957762261851</v>
      </c>
      <c r="CD84" s="59">
        <f ca="1">AVERAGE(OFFSET($CC$3,0,0,'Données projet'!$E$12+1,1))-AVERAGE(OFFSET($H$3,0,0,'Données projet'!$E$12+1,1))</f>
        <v>592.58528888957346</v>
      </c>
      <c r="CE84" s="59">
        <f t="shared" si="94"/>
        <v>311.31528017256846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115.40123046000954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115.40123046000954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369.00000000000011</v>
      </c>
      <c r="CU84" s="17">
        <f>CT84*VLOOKUP('Données projet'!$B$13,Paramètres!$A$1:$I$89,3,0)*VLOOKUP('Données projet'!$B$13,Paramètres!$A$1:$I$89,5,0)</f>
        <v>333.87120000000004</v>
      </c>
      <c r="CV84" s="13">
        <f t="shared" si="95"/>
        <v>78.232360111376309</v>
      </c>
      <c r="CW84" s="20">
        <f t="shared" si="67"/>
        <v>717.74703386064709</v>
      </c>
      <c r="CX84" s="59">
        <f t="shared" si="68"/>
        <v>988.86778688414847</v>
      </c>
      <c r="CY84" s="59">
        <f ca="1">AVERAGE(OFFSET($CX$3,0,0,'Données projet'!$E$13+1,1))-AVERAGE(OFFSET($H$3,0,0,'Données projet'!$E$13+1,1))</f>
        <v>446.2695382688679</v>
      </c>
      <c r="CZ84" s="59">
        <f t="shared" si="96"/>
        <v>630.54710489646072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3.8501721168855605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3.8501721168855605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367.99999999999972</v>
      </c>
      <c r="DP84" s="17">
        <f>DO84*VLOOKUP('Données projet'!$B$14,Paramètres!$A$1:$I$89,3,0)*VLOOKUP('Données projet'!$B$14,Paramètres!$A$1:$I$89,5,0)</f>
        <v>269.8175999999998</v>
      </c>
      <c r="DQ84" s="13">
        <f t="shared" si="97"/>
        <v>64.810557882019467</v>
      </c>
      <c r="DR84" s="20">
        <f t="shared" si="70"/>
        <v>582.81070831118348</v>
      </c>
      <c r="DS84" s="59">
        <f t="shared" si="71"/>
        <v>853.93146133468485</v>
      </c>
      <c r="DT84" s="59">
        <f ca="1">AVERAGE(OFFSET($DS$3,0,0,'Données projet'!$E$14+1,1))-AVERAGE(OFFSET($H$3,0,0,'Données projet'!$E$14+1,1))</f>
        <v>400.48995908576177</v>
      </c>
      <c r="DU84" s="59">
        <f t="shared" si="98"/>
        <v>384.86917865380076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45.178366895152259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45.178366895152259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6">
        <f t="shared" si="56"/>
        <v>183.33333333333334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10.41</v>
      </c>
      <c r="N85" s="13">
        <f>IF('Données projet'!$A$36&gt;35,N84+M85-V84,IF(A85&lt;'Données projet'!$A$36,$K$205^A85,IF(A85='Données projet'!$A$36,'Données projet'!$B$36,N84+M85-V84)))</f>
        <v>356.96</v>
      </c>
      <c r="O85" s="13">
        <f>N85*VLOOKUP('Données projet'!$B$9,Paramètres!$A$1:$I$89,3,0)*VLOOKUP('Données projet'!$B$9,Paramètres!$A$1:$I$89,5,0)</f>
        <v>361.95744000000002</v>
      </c>
      <c r="P85" s="13">
        <f t="shared" si="87"/>
        <v>84.01983781623828</v>
      </c>
      <c r="Q85" s="20">
        <f t="shared" si="54"/>
        <v>776.74375886328164</v>
      </c>
      <c r="R85" s="59">
        <f t="shared" si="55"/>
        <v>1048.2498504952687</v>
      </c>
      <c r="S85" s="59">
        <f ca="1">AVERAGE(OFFSET($R$3,0,0,'Données projet'!$E$9+1,1))-AVERAGE(OFFSET($H$3,0,0,'Données projet'!$E$9+1,1))</f>
        <v>626.09203985399904</v>
      </c>
      <c r="T85" s="59">
        <f t="shared" si="88"/>
        <v>327.65191293226667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120.55718650330807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120.55718650330807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10.41</v>
      </c>
      <c r="AI85" s="13">
        <f>IF('Données projet'!$A$62&gt;35,AI84+AH85-AQ84,IF(A85&lt;'Données projet'!$A$62,$AF$205^A85,IF(A85='Données projet'!$A$62,'Données projet'!$B$62,AI84+AH85-AQ84)))</f>
        <v>356.96</v>
      </c>
      <c r="AJ85" s="13">
        <f>AI85*VLOOKUP('Données projet'!$B$10,Paramètres!$A$1:$I$89,3,0)*VLOOKUP('Données projet'!$B$10,Paramètres!$A$1:$I$89,5,0)</f>
        <v>322.97740799999997</v>
      </c>
      <c r="AK85" s="13">
        <f t="shared" si="89"/>
        <v>75.9725269838044</v>
      </c>
      <c r="AL85" s="20">
        <f t="shared" si="58"/>
        <v>694.83780343012586</v>
      </c>
      <c r="AM85" s="59">
        <f t="shared" si="59"/>
        <v>966.34389506211289</v>
      </c>
      <c r="AN85" s="59">
        <f ca="1">AVERAGE(OFFSET($AM$3,0,0,'Données projet'!$E$10+1,1))-AVERAGE(OFFSET($H$3,0,0,'Données projet'!$E$10+1,1))</f>
        <v>567.42635821336114</v>
      </c>
      <c r="AO85" s="59">
        <f t="shared" si="90"/>
        <v>299.0473530693472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107.57410487987489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107.57410487987489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367.99999999999972</v>
      </c>
      <c r="BE85" s="13">
        <f>BD85*VLOOKUP('Données projet'!$B$11,Paramètres!$A$1:$I$89,3,0)*VLOOKUP('Données projet'!$B$11,Paramètres!$A$1:$I$89,5,0)</f>
        <v>298.52159999999981</v>
      </c>
      <c r="BF85" s="13">
        <f t="shared" si="91"/>
        <v>70.866444995542437</v>
      </c>
      <c r="BG85" s="20">
        <f t="shared" si="61"/>
        <v>643.35084503390271</v>
      </c>
      <c r="BH85" s="59">
        <f t="shared" si="62"/>
        <v>914.85693666588975</v>
      </c>
      <c r="BI85" s="59">
        <f ca="1">AVERAGE(OFFSET($BH$3,0,0,'Données projet'!$E$11+1,1))-AVERAGE(OFFSET($H$3,0,0,'Données projet'!$E$11+1,1))</f>
        <v>436.50252985867149</v>
      </c>
      <c r="BJ85" s="59">
        <f t="shared" si="92"/>
        <v>419.00806288456329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60.400783295505583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60.400783295505583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10.41</v>
      </c>
      <c r="BY85" s="12">
        <f>IF('Données projet'!$A$114&gt;35,BY84+BX85-CG84,IF(A85&lt;'Données projet'!$A$114,$BV$205^A85,IF(A85='Données projet'!$A$114,'Données projet'!$B$114,BY84+BX85-CG84)))</f>
        <v>356.96</v>
      </c>
      <c r="BZ85" s="13">
        <f>BY85*VLOOKUP('Données projet'!$B$12,Paramètres!$A$1:$I$89,3,0)*VLOOKUP('Données projet'!$B$12,Paramètres!$A$1:$I$89,5,0)</f>
        <v>339.68313599999999</v>
      </c>
      <c r="CA85" s="13">
        <f t="shared" si="93"/>
        <v>79.434476761127598</v>
      </c>
      <c r="CB85" s="20">
        <f t="shared" si="64"/>
        <v>729.96317555896394</v>
      </c>
      <c r="CC85" s="59">
        <f t="shared" si="65"/>
        <v>1001.469267190951</v>
      </c>
      <c r="CD85" s="59">
        <f ca="1">AVERAGE(OFFSET($CC$3,0,0,'Données projet'!$E$12+1,1))-AVERAGE(OFFSET($H$3,0,0,'Données projet'!$E$12+1,1))</f>
        <v>592.58528888957346</v>
      </c>
      <c r="CE85" s="59">
        <f t="shared" si="94"/>
        <v>311.31528017256846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113.13828271848912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113.13828271848912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369.00000000000011</v>
      </c>
      <c r="CU85" s="17">
        <f>CT85*VLOOKUP('Données projet'!$B$13,Paramètres!$A$1:$I$89,3,0)*VLOOKUP('Données projet'!$B$13,Paramètres!$A$1:$I$89,5,0)</f>
        <v>333.87120000000004</v>
      </c>
      <c r="CV85" s="13">
        <f t="shared" si="95"/>
        <v>78.232360111376309</v>
      </c>
      <c r="CW85" s="20">
        <f t="shared" si="67"/>
        <v>717.74703386064709</v>
      </c>
      <c r="CX85" s="59">
        <f t="shared" si="68"/>
        <v>989.25312549263413</v>
      </c>
      <c r="CY85" s="59">
        <f ca="1">AVERAGE(OFFSET($CX$3,0,0,'Données projet'!$E$13+1,1))-AVERAGE(OFFSET($H$3,0,0,'Données projet'!$E$13+1,1))</f>
        <v>446.2695382688679</v>
      </c>
      <c r="CZ85" s="59">
        <f t="shared" si="96"/>
        <v>630.54710489646072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3.7746725900465434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3.7746725900465434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367.99999999999972</v>
      </c>
      <c r="DP85" s="17">
        <f>DO85*VLOOKUP('Données projet'!$B$14,Paramètres!$A$1:$I$89,3,0)*VLOOKUP('Données projet'!$B$14,Paramètres!$A$1:$I$89,5,0)</f>
        <v>269.8175999999998</v>
      </c>
      <c r="DQ85" s="13">
        <f t="shared" si="97"/>
        <v>64.810557882019467</v>
      </c>
      <c r="DR85" s="20">
        <f t="shared" si="70"/>
        <v>582.81070831118348</v>
      </c>
      <c r="DS85" s="59">
        <f t="shared" si="71"/>
        <v>854.31679994317051</v>
      </c>
      <c r="DT85" s="59">
        <f ca="1">AVERAGE(OFFSET($DS$3,0,0,'Données projet'!$E$14+1,1))-AVERAGE(OFFSET($H$3,0,0,'Données projet'!$E$14+1,1))</f>
        <v>400.48995908576177</v>
      </c>
      <c r="DU85" s="59">
        <f t="shared" si="98"/>
        <v>384.86917865380076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44.292446676421193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44.292446676421193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6">
        <f t="shared" si="56"/>
        <v>183.33333333333334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10.41</v>
      </c>
      <c r="N86" s="13">
        <f>IF('Données projet'!$A$36&gt;35,N85+M86-V85,IF(A86&lt;'Données projet'!$A$36,$K$205^A86,IF(A86='Données projet'!$A$36,'Données projet'!$B$36,N85+M86-V85)))</f>
        <v>367.37</v>
      </c>
      <c r="O86" s="13">
        <f>N86*VLOOKUP('Données projet'!$B$9,Paramètres!$A$1:$I$89,3,0)*VLOOKUP('Données projet'!$B$9,Paramètres!$A$1:$I$89,5,0)</f>
        <v>372.51318000000003</v>
      </c>
      <c r="P86" s="13">
        <f t="shared" si="87"/>
        <v>86.181256332416311</v>
      </c>
      <c r="Q86" s="20">
        <f t="shared" si="54"/>
        <v>798.89280994562512</v>
      </c>
      <c r="R86" s="59">
        <f t="shared" si="55"/>
        <v>1070.7775554227287</v>
      </c>
      <c r="S86" s="59">
        <f ca="1">AVERAGE(OFFSET($R$3,0,0,'Données projet'!$E$9+1,1))-AVERAGE(OFFSET($H$3,0,0,'Données projet'!$E$9+1,1))</f>
        <v>626.09203985399904</v>
      </c>
      <c r="T86" s="59">
        <f t="shared" si="88"/>
        <v>327.65191293226667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118.19313360860123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118.19313360860123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10.41</v>
      </c>
      <c r="AI86" s="13">
        <f>IF('Données projet'!$A$62&gt;35,AI85+AH86-AQ85,IF(A86&lt;'Données projet'!$A$62,$AF$205^A86,IF(A86='Données projet'!$A$62,'Données projet'!$B$62,AI85+AH86-AQ85)))</f>
        <v>367.37</v>
      </c>
      <c r="AJ86" s="13">
        <f>AI86*VLOOKUP('Données projet'!$B$10,Paramètres!$A$1:$I$89,3,0)*VLOOKUP('Données projet'!$B$10,Paramètres!$A$1:$I$89,5,0)</f>
        <v>332.39637599999998</v>
      </c>
      <c r="AK86" s="13">
        <f t="shared" si="89"/>
        <v>77.926927644548115</v>
      </c>
      <c r="AL86" s="20">
        <f t="shared" si="58"/>
        <v>714.6464205142546</v>
      </c>
      <c r="AM86" s="59">
        <f t="shared" si="59"/>
        <v>986.53116599135808</v>
      </c>
      <c r="AN86" s="59">
        <f ca="1">AVERAGE(OFFSET($AM$3,0,0,'Données projet'!$E$10+1,1))-AVERAGE(OFFSET($H$3,0,0,'Données projet'!$E$10+1,1))</f>
        <v>567.42635821336114</v>
      </c>
      <c r="AO86" s="59">
        <f t="shared" si="90"/>
        <v>299.0473530693472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105.46464229690571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105.46464229690571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367.99999999999972</v>
      </c>
      <c r="BE86" s="13">
        <f>BD86*VLOOKUP('Données projet'!$B$11,Paramètres!$A$1:$I$89,3,0)*VLOOKUP('Données projet'!$B$11,Paramètres!$A$1:$I$89,5,0)</f>
        <v>298.52159999999981</v>
      </c>
      <c r="BF86" s="13">
        <f t="shared" si="91"/>
        <v>70.866444995542437</v>
      </c>
      <c r="BG86" s="20">
        <f t="shared" si="61"/>
        <v>643.35084503390271</v>
      </c>
      <c r="BH86" s="59">
        <f t="shared" si="62"/>
        <v>915.23559051100619</v>
      </c>
      <c r="BI86" s="59">
        <f ca="1">AVERAGE(OFFSET($BH$3,0,0,'Données projet'!$E$11+1,1))-AVERAGE(OFFSET($H$3,0,0,'Données projet'!$E$11+1,1))</f>
        <v>436.50252985867149</v>
      </c>
      <c r="BJ86" s="59">
        <f t="shared" si="92"/>
        <v>419.00806288456329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59.216360775920798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59.216360775920798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10.41</v>
      </c>
      <c r="BY86" s="12">
        <f>IF('Données projet'!$A$114&gt;35,BY85+BX86-CG85,IF(A86&lt;'Données projet'!$A$114,$BV$205^A86,IF(A86='Données projet'!$A$114,'Données projet'!$B$114,BY85+BX86-CG85)))</f>
        <v>367.37</v>
      </c>
      <c r="BZ86" s="13">
        <f>BY86*VLOOKUP('Données projet'!$B$12,Paramètres!$A$1:$I$89,3,0)*VLOOKUP('Données projet'!$B$12,Paramètres!$A$1:$I$89,5,0)</f>
        <v>349.589292</v>
      </c>
      <c r="CA86" s="13">
        <f t="shared" si="93"/>
        <v>81.47793641728552</v>
      </c>
      <c r="CB86" s="20">
        <f t="shared" si="64"/>
        <v>750.77542282677223</v>
      </c>
      <c r="CC86" s="59">
        <f t="shared" si="65"/>
        <v>1022.6601683038757</v>
      </c>
      <c r="CD86" s="59">
        <f ca="1">AVERAGE(OFFSET($CC$3,0,0,'Données projet'!$E$12+1,1))-AVERAGE(OFFSET($H$3,0,0,'Données projet'!$E$12+1,1))</f>
        <v>592.58528888957346</v>
      </c>
      <c r="CE86" s="59">
        <f t="shared" si="94"/>
        <v>311.31528017256846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110.91971000191808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110.91971000191808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369.00000000000011</v>
      </c>
      <c r="CU86" s="17">
        <f>CT86*VLOOKUP('Données projet'!$B$13,Paramètres!$A$1:$I$89,3,0)*VLOOKUP('Données projet'!$B$13,Paramètres!$A$1:$I$89,5,0)</f>
        <v>333.87120000000004</v>
      </c>
      <c r="CV86" s="13">
        <f t="shared" si="95"/>
        <v>78.232360111376309</v>
      </c>
      <c r="CW86" s="20">
        <f t="shared" si="67"/>
        <v>717.74703386064709</v>
      </c>
      <c r="CX86" s="59">
        <f t="shared" si="68"/>
        <v>989.63177933775057</v>
      </c>
      <c r="CY86" s="59">
        <f ca="1">AVERAGE(OFFSET($CX$3,0,0,'Données projet'!$E$13+1,1))-AVERAGE(OFFSET($H$3,0,0,'Données projet'!$E$13+1,1))</f>
        <v>446.2695382688679</v>
      </c>
      <c r="CZ86" s="59">
        <f t="shared" si="96"/>
        <v>630.54710489646072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3.7006535628786752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3.7006535628786752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367.99999999999972</v>
      </c>
      <c r="DP86" s="17">
        <f>DO86*VLOOKUP('Données projet'!$B$14,Paramètres!$A$1:$I$89,3,0)*VLOOKUP('Données projet'!$B$14,Paramètres!$A$1:$I$89,5,0)</f>
        <v>269.8175999999998</v>
      </c>
      <c r="DQ86" s="13">
        <f t="shared" si="97"/>
        <v>64.810557882019467</v>
      </c>
      <c r="DR86" s="20">
        <f t="shared" si="70"/>
        <v>582.81070831118348</v>
      </c>
      <c r="DS86" s="59">
        <f t="shared" si="71"/>
        <v>854.69545378828695</v>
      </c>
      <c r="DT86" s="59">
        <f ca="1">AVERAGE(OFFSET($DS$3,0,0,'Données projet'!$E$14+1,1))-AVERAGE(OFFSET($H$3,0,0,'Données projet'!$E$14+1,1))</f>
        <v>400.48995908576177</v>
      </c>
      <c r="DU86" s="59">
        <f t="shared" si="98"/>
        <v>384.86917865380076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43.423898812821463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43.423898812821463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6">
        <f t="shared" si="56"/>
        <v>183.33333333333334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10.41</v>
      </c>
      <c r="N87" s="13">
        <f>IF('Données projet'!$A$36&gt;35,N86+M87-V86,IF(A87&lt;'Données projet'!$A$36,$K$205^A87,IF(A87='Données projet'!$A$36,'Données projet'!$B$36,N86+M87-V86)))</f>
        <v>377.78000000000003</v>
      </c>
      <c r="O87" s="13">
        <f>N87*VLOOKUP('Données projet'!$B$9,Paramètres!$A$1:$I$89,3,0)*VLOOKUP('Données projet'!$B$9,Paramètres!$A$1:$I$89,5,0)</f>
        <v>383.06892000000005</v>
      </c>
      <c r="P87" s="13">
        <f t="shared" si="87"/>
        <v>88.335556417741373</v>
      </c>
      <c r="Q87" s="20">
        <f t="shared" si="54"/>
        <v>821.02946309423305</v>
      </c>
      <c r="R87" s="59">
        <f t="shared" si="55"/>
        <v>1093.2862936187835</v>
      </c>
      <c r="S87" s="59">
        <f ca="1">AVERAGE(OFFSET($R$3,0,0,'Données projet'!$E$9+1,1))-AVERAGE(OFFSET($H$3,0,0,'Données projet'!$E$9+1,1))</f>
        <v>626.09203985399904</v>
      </c>
      <c r="T87" s="59">
        <f t="shared" si="88"/>
        <v>327.65191293226667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115.8754383492297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115.8754383492297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10.41</v>
      </c>
      <c r="AI87" s="13">
        <f>IF('Données projet'!$A$62&gt;35,AI86+AH87-AQ86,IF(A87&lt;'Données projet'!$A$62,$AF$205^A87,IF(A87='Données projet'!$A$62,'Données projet'!$B$62,AI86+AH87-AQ86)))</f>
        <v>377.78000000000003</v>
      </c>
      <c r="AJ87" s="13">
        <f>AI87*VLOOKUP('Données projet'!$B$10,Paramètres!$A$1:$I$89,3,0)*VLOOKUP('Données projet'!$B$10,Paramètres!$A$1:$I$89,5,0)</f>
        <v>341.81534400000004</v>
      </c>
      <c r="AK87" s="13">
        <f t="shared" si="89"/>
        <v>79.874891668491202</v>
      </c>
      <c r="AL87" s="20">
        <f t="shared" si="58"/>
        <v>734.44382712262222</v>
      </c>
      <c r="AM87" s="59">
        <f t="shared" si="59"/>
        <v>1006.7006576471725</v>
      </c>
      <c r="AN87" s="59">
        <f ca="1">AVERAGE(OFFSET($AM$3,0,0,'Données projet'!$E$10+1,1))-AVERAGE(OFFSET($H$3,0,0,'Données projet'!$E$10+1,1))</f>
        <v>567.42635821336114</v>
      </c>
      <c r="AO87" s="59">
        <f t="shared" si="90"/>
        <v>299.0473530693472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103.39654498854341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103.39654498854341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367.99999999999972</v>
      </c>
      <c r="BE87" s="13">
        <f>BD87*VLOOKUP('Données projet'!$B$11,Paramètres!$A$1:$I$89,3,0)*VLOOKUP('Données projet'!$B$11,Paramètres!$A$1:$I$89,5,0)</f>
        <v>298.52159999999981</v>
      </c>
      <c r="BF87" s="13">
        <f t="shared" si="91"/>
        <v>70.866444995542437</v>
      </c>
      <c r="BG87" s="20">
        <f t="shared" si="61"/>
        <v>643.35084503390271</v>
      </c>
      <c r="BH87" s="59">
        <f t="shared" si="62"/>
        <v>915.60767555845302</v>
      </c>
      <c r="BI87" s="59">
        <f ca="1">AVERAGE(OFFSET($BH$3,0,0,'Données projet'!$E$11+1,1))-AVERAGE(OFFSET($H$3,0,0,'Données projet'!$E$11+1,1))</f>
        <v>436.50252985867149</v>
      </c>
      <c r="BJ87" s="59">
        <f t="shared" si="92"/>
        <v>419.00806288456329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58.055164059518667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58.055164059518667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10.41</v>
      </c>
      <c r="BY87" s="12">
        <f>IF('Données projet'!$A$114&gt;35,BY86+BX87-CG86,IF(A87&lt;'Données projet'!$A$114,$BV$205^A87,IF(A87='Données projet'!$A$114,'Données projet'!$B$114,BY86+BX87-CG86)))</f>
        <v>377.78000000000003</v>
      </c>
      <c r="BZ87" s="13">
        <f>BY87*VLOOKUP('Données projet'!$B$12,Paramètres!$A$1:$I$89,3,0)*VLOOKUP('Données projet'!$B$12,Paramètres!$A$1:$I$89,5,0)</f>
        <v>359.49544800000007</v>
      </c>
      <c r="CA87" s="13">
        <f t="shared" si="93"/>
        <v>83.51466612912472</v>
      </c>
      <c r="CB87" s="20">
        <f t="shared" si="64"/>
        <v>771.57594877489225</v>
      </c>
      <c r="CC87" s="59">
        <f t="shared" si="65"/>
        <v>1043.8327792994426</v>
      </c>
      <c r="CD87" s="59">
        <f ca="1">AVERAGE(OFFSET($CC$3,0,0,'Données projet'!$E$12+1,1))-AVERAGE(OFFSET($H$3,0,0,'Données projet'!$E$12+1,1))</f>
        <v>592.58528888957346</v>
      </c>
      <c r="CE87" s="59">
        <f t="shared" si="94"/>
        <v>311.31528017256846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108.74464214312326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108.74464214312326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369.00000000000011</v>
      </c>
      <c r="CU87" s="17">
        <f>CT87*VLOOKUP('Données projet'!$B$13,Paramètres!$A$1:$I$89,3,0)*VLOOKUP('Données projet'!$B$13,Paramètres!$A$1:$I$89,5,0)</f>
        <v>333.87120000000004</v>
      </c>
      <c r="CV87" s="13">
        <f t="shared" si="95"/>
        <v>78.232360111376309</v>
      </c>
      <c r="CW87" s="20">
        <f t="shared" si="67"/>
        <v>717.74703386064709</v>
      </c>
      <c r="CX87" s="59">
        <f t="shared" si="68"/>
        <v>990.0038643851974</v>
      </c>
      <c r="CY87" s="59">
        <f ca="1">AVERAGE(OFFSET($CX$3,0,0,'Données projet'!$E$13+1,1))-AVERAGE(OFFSET($H$3,0,0,'Données projet'!$E$13+1,1))</f>
        <v>446.2695382688679</v>
      </c>
      <c r="CZ87" s="59">
        <f t="shared" si="96"/>
        <v>630.54710489646072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3.6280860036864202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3.6280860036864202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367.99999999999972</v>
      </c>
      <c r="DP87" s="17">
        <f>DO87*VLOOKUP('Données projet'!$B$14,Paramètres!$A$1:$I$89,3,0)*VLOOKUP('Données projet'!$B$14,Paramètres!$A$1:$I$89,5,0)</f>
        <v>269.8175999999998</v>
      </c>
      <c r="DQ87" s="13">
        <f t="shared" si="97"/>
        <v>64.810557882019467</v>
      </c>
      <c r="DR87" s="20">
        <f t="shared" si="70"/>
        <v>582.81070831118348</v>
      </c>
      <c r="DS87" s="59">
        <f t="shared" si="71"/>
        <v>855.06753883573379</v>
      </c>
      <c r="DT87" s="59">
        <f ca="1">AVERAGE(OFFSET($DS$3,0,0,'Données projet'!$E$14+1,1))-AVERAGE(OFFSET($H$3,0,0,'Données projet'!$E$14+1,1))</f>
        <v>400.48995908576177</v>
      </c>
      <c r="DU87" s="59">
        <f t="shared" si="98"/>
        <v>384.86917865380076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42.57238264306504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42.57238264306504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6">
        <f t="shared" si="56"/>
        <v>183.33333333333334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10.41</v>
      </c>
      <c r="N88" s="13">
        <f>IF('Données projet'!$A$36&gt;35,N87+M88-V87,IF(A88&lt;'Données projet'!$A$36,$K$205^A88,IF(A88='Données projet'!$A$36,'Données projet'!$B$36,N87+M88-V87)))</f>
        <v>388.19000000000005</v>
      </c>
      <c r="O88" s="13">
        <f>N88*VLOOKUP('Données projet'!$B$9,Paramètres!$A$1:$I$89,3,0)*VLOOKUP('Données projet'!$B$9,Paramètres!$A$1:$I$89,5,0)</f>
        <v>393.62466000000012</v>
      </c>
      <c r="P88" s="13">
        <f t="shared" si="87"/>
        <v>90.48295676320447</v>
      </c>
      <c r="Q88" s="20">
        <f t="shared" si="54"/>
        <v>843.15409919591457</v>
      </c>
      <c r="R88" s="59">
        <f t="shared" si="55"/>
        <v>1115.7765599241961</v>
      </c>
      <c r="S88" s="59">
        <f ca="1">AVERAGE(OFFSET($R$3,0,0,'Données projet'!$E$9+1,1))-AVERAGE(OFFSET($H$3,0,0,'Données projet'!$E$9+1,1))</f>
        <v>626.09203985399904</v>
      </c>
      <c r="T88" s="59">
        <f t="shared" si="88"/>
        <v>327.65191293226667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113.60319168023992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113.60319168023992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10.41</v>
      </c>
      <c r="AI88" s="13">
        <f>IF('Données projet'!$A$62&gt;35,AI87+AH88-AQ87,IF(A88&lt;'Données projet'!$A$62,$AF$205^A88,IF(A88='Données projet'!$A$62,'Données projet'!$B$62,AI87+AH88-AQ87)))</f>
        <v>388.19000000000005</v>
      </c>
      <c r="AJ88" s="13">
        <f>AI88*VLOOKUP('Données projet'!$B$10,Paramètres!$A$1:$I$89,3,0)*VLOOKUP('Données projet'!$B$10,Paramètres!$A$1:$I$89,5,0)</f>
        <v>351.23431200000005</v>
      </c>
      <c r="AK88" s="13">
        <f t="shared" si="89"/>
        <v>81.816616800686063</v>
      </c>
      <c r="AL88" s="20">
        <f t="shared" si="58"/>
        <v>754.23036766119492</v>
      </c>
      <c r="AM88" s="59">
        <f t="shared" si="59"/>
        <v>1026.8528283894764</v>
      </c>
      <c r="AN88" s="59">
        <f ca="1">AVERAGE(OFFSET($AM$3,0,0,'Données projet'!$E$10+1,1))-AVERAGE(OFFSET($H$3,0,0,'Données projet'!$E$10+1,1))</f>
        <v>567.42635821336114</v>
      </c>
      <c r="AO88" s="59">
        <f t="shared" si="90"/>
        <v>299.0473530693472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101.36900180698331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101.36900180698331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367.99999999999972</v>
      </c>
      <c r="BE88" s="13">
        <f>BD88*VLOOKUP('Données projet'!$B$11,Paramètres!$A$1:$I$89,3,0)*VLOOKUP('Données projet'!$B$11,Paramètres!$A$1:$I$89,5,0)</f>
        <v>298.52159999999981</v>
      </c>
      <c r="BF88" s="13">
        <f t="shared" si="91"/>
        <v>70.866444995542437</v>
      </c>
      <c r="BG88" s="20">
        <f t="shared" si="61"/>
        <v>643.35084503390271</v>
      </c>
      <c r="BH88" s="59">
        <f t="shared" si="62"/>
        <v>915.97330576218428</v>
      </c>
      <c r="BI88" s="59">
        <f ca="1">AVERAGE(OFFSET($BH$3,0,0,'Données projet'!$E$11+1,1))-AVERAGE(OFFSET($H$3,0,0,'Données projet'!$E$11+1,1))</f>
        <v>436.50252985867149</v>
      </c>
      <c r="BJ88" s="59">
        <f t="shared" si="92"/>
        <v>419.00806288456329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56.91673770246512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56.91673770246512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10.41</v>
      </c>
      <c r="BY88" s="12">
        <f>IF('Données projet'!$A$114&gt;35,BY87+BX88-CG87,IF(A88&lt;'Données projet'!$A$114,$BV$205^A88,IF(A88='Données projet'!$A$114,'Données projet'!$B$114,BY87+BX88-CG87)))</f>
        <v>388.19000000000005</v>
      </c>
      <c r="BZ88" s="13">
        <f>BY88*VLOOKUP('Données projet'!$B$12,Paramètres!$A$1:$I$89,3,0)*VLOOKUP('Données projet'!$B$12,Paramètres!$A$1:$I$89,5,0)</f>
        <v>369.40160400000002</v>
      </c>
      <c r="CA88" s="13">
        <f t="shared" si="93"/>
        <v>85.544872652631781</v>
      </c>
      <c r="CB88" s="20">
        <f t="shared" si="64"/>
        <v>792.36511350333376</v>
      </c>
      <c r="CC88" s="59">
        <f t="shared" si="65"/>
        <v>1064.9875742316153</v>
      </c>
      <c r="CD88" s="59">
        <f ca="1">AVERAGE(OFFSET($CC$3,0,0,'Données projet'!$E$12+1,1))-AVERAGE(OFFSET($H$3,0,0,'Données projet'!$E$12+1,1))</f>
        <v>592.58528888957346</v>
      </c>
      <c r="CE88" s="59">
        <f t="shared" si="94"/>
        <v>311.31528017256846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106.61222603837901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106.61222603837901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369.00000000000011</v>
      </c>
      <c r="CU88" s="17">
        <f>CT88*VLOOKUP('Données projet'!$B$13,Paramètres!$A$1:$I$89,3,0)*VLOOKUP('Données projet'!$B$13,Paramètres!$A$1:$I$89,5,0)</f>
        <v>333.87120000000004</v>
      </c>
      <c r="CV88" s="13">
        <f t="shared" si="95"/>
        <v>78.232360111376309</v>
      </c>
      <c r="CW88" s="20">
        <f t="shared" si="67"/>
        <v>717.74703386064709</v>
      </c>
      <c r="CX88" s="59">
        <f t="shared" si="68"/>
        <v>990.36949458892855</v>
      </c>
      <c r="CY88" s="59">
        <f ca="1">AVERAGE(OFFSET($CX$3,0,0,'Données projet'!$E$13+1,1))-AVERAGE(OFFSET($H$3,0,0,'Données projet'!$E$13+1,1))</f>
        <v>446.2695382688679</v>
      </c>
      <c r="CZ88" s="59">
        <f t="shared" si="96"/>
        <v>630.54710489646072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3.5569414500680847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3.5569414500680847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367.99999999999972</v>
      </c>
      <c r="DP88" s="17">
        <f>DO88*VLOOKUP('Données projet'!$B$14,Paramètres!$A$1:$I$89,3,0)*VLOOKUP('Données projet'!$B$14,Paramètres!$A$1:$I$89,5,0)</f>
        <v>269.8175999999998</v>
      </c>
      <c r="DQ88" s="13">
        <f t="shared" si="97"/>
        <v>64.810557882019467</v>
      </c>
      <c r="DR88" s="20">
        <f t="shared" si="70"/>
        <v>582.81070831118348</v>
      </c>
      <c r="DS88" s="59">
        <f t="shared" si="71"/>
        <v>855.43316903946493</v>
      </c>
      <c r="DT88" s="59">
        <f ca="1">AVERAGE(OFFSET($DS$3,0,0,'Données projet'!$E$14+1,1))-AVERAGE(OFFSET($H$3,0,0,'Données projet'!$E$14+1,1))</f>
        <v>400.48995908576177</v>
      </c>
      <c r="DU88" s="59">
        <f t="shared" si="98"/>
        <v>384.86917865380076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41.73756418602396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41.73756418602396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6">
        <f t="shared" si="56"/>
        <v>183.33333333333334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10.41</v>
      </c>
      <c r="N89" s="13">
        <f>IF('Données projet'!$A$36&gt;35,N88+M89-V88,IF(A89&lt;'Données projet'!$A$36,$K$205^A89,IF(A89='Données projet'!$A$36,'Données projet'!$B$36,N88+M89-V88)))</f>
        <v>398.60000000000008</v>
      </c>
      <c r="O89" s="13">
        <f>N89*VLOOKUP('Données projet'!$B$9,Paramètres!$A$1:$I$89,3,0)*VLOOKUP('Données projet'!$B$9,Paramètres!$A$1:$I$89,5,0)</f>
        <v>404.18040000000013</v>
      </c>
      <c r="P89" s="13">
        <f t="shared" si="87"/>
        <v>92.623663662853104</v>
      </c>
      <c r="Q89" s="20">
        <f t="shared" si="54"/>
        <v>865.26707754613597</v>
      </c>
      <c r="R89" s="59">
        <f t="shared" si="55"/>
        <v>1138.2488256115407</v>
      </c>
      <c r="S89" s="59">
        <f ca="1">AVERAGE(OFFSET($R$3,0,0,'Données projet'!$E$9+1,1))-AVERAGE(OFFSET($H$3,0,0,'Données projet'!$E$9+1,1))</f>
        <v>626.09203985399904</v>
      </c>
      <c r="T89" s="59">
        <f t="shared" si="88"/>
        <v>327.65191293226667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111.37550238249541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111.37550238249541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10.41</v>
      </c>
      <c r="AI89" s="13">
        <f>IF('Données projet'!$A$62&gt;35,AI88+AH89-AQ88,IF(A89&lt;'Données projet'!$A$62,$AF$205^A89,IF(A89='Données projet'!$A$62,'Données projet'!$B$62,AI88+AH89-AQ88)))</f>
        <v>398.60000000000008</v>
      </c>
      <c r="AJ89" s="13">
        <f>AI89*VLOOKUP('Données projet'!$B$10,Paramètres!$A$1:$I$89,3,0)*VLOOKUP('Données projet'!$B$10,Paramètres!$A$1:$I$89,5,0)</f>
        <v>360.65328000000005</v>
      </c>
      <c r="AK89" s="13">
        <f t="shared" si="89"/>
        <v>83.752289576604468</v>
      </c>
      <c r="AL89" s="20">
        <f t="shared" si="58"/>
        <v>774.00636701258611</v>
      </c>
      <c r="AM89" s="59">
        <f t="shared" si="59"/>
        <v>1046.9881150779909</v>
      </c>
      <c r="AN89" s="59">
        <f ca="1">AVERAGE(OFFSET($AM$3,0,0,'Données projet'!$E$10+1,1))-AVERAGE(OFFSET($H$3,0,0,'Données projet'!$E$10+1,1))</f>
        <v>567.42635821336114</v>
      </c>
      <c r="AO89" s="59">
        <f t="shared" si="90"/>
        <v>299.0473530693472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99.381217510534356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99.381217510534356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367.99999999999972</v>
      </c>
      <c r="BE89" s="13">
        <f>BD89*VLOOKUP('Données projet'!$B$11,Paramètres!$A$1:$I$89,3,0)*VLOOKUP('Données projet'!$B$11,Paramètres!$A$1:$I$89,5,0)</f>
        <v>298.52159999999981</v>
      </c>
      <c r="BF89" s="13">
        <f t="shared" si="91"/>
        <v>70.866444995542437</v>
      </c>
      <c r="BG89" s="20">
        <f t="shared" si="61"/>
        <v>643.35084503390271</v>
      </c>
      <c r="BH89" s="59">
        <f t="shared" si="62"/>
        <v>916.33259309930736</v>
      </c>
      <c r="BI89" s="59">
        <f ca="1">AVERAGE(OFFSET($BH$3,0,0,'Données projet'!$E$11+1,1))-AVERAGE(OFFSET($H$3,0,0,'Données projet'!$E$11+1,1))</f>
        <v>436.50252985867149</v>
      </c>
      <c r="BJ89" s="59">
        <f t="shared" si="92"/>
        <v>419.00806288456329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55.800635191901875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55.800635191901875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10.41</v>
      </c>
      <c r="BY89" s="12">
        <f>IF('Données projet'!$A$114&gt;35,BY88+BX89-CG88,IF(A89&lt;'Données projet'!$A$114,$BV$205^A89,IF(A89='Données projet'!$A$114,'Données projet'!$B$114,BY88+BX89-CG88)))</f>
        <v>398.60000000000008</v>
      </c>
      <c r="BZ89" s="13">
        <f>BY89*VLOOKUP('Données projet'!$B$12,Paramètres!$A$1:$I$89,3,0)*VLOOKUP('Données projet'!$B$12,Paramètres!$A$1:$I$89,5,0)</f>
        <v>379.30776000000009</v>
      </c>
      <c r="CA89" s="13">
        <f t="shared" si="93"/>
        <v>87.568751023409277</v>
      </c>
      <c r="CB89" s="20">
        <f t="shared" si="64"/>
        <v>813.14325669910465</v>
      </c>
      <c r="CC89" s="59">
        <f t="shared" si="65"/>
        <v>1086.1250047645094</v>
      </c>
      <c r="CD89" s="59">
        <f ca="1">AVERAGE(OFFSET($CC$3,0,0,'Données projet'!$E$12+1,1))-AVERAGE(OFFSET($H$3,0,0,'Données projet'!$E$12+1,1))</f>
        <v>592.58528888957346</v>
      </c>
      <c r="CE89" s="59">
        <f t="shared" si="94"/>
        <v>311.31528017256846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104.52162531280339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104.52162531280339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369.00000000000011</v>
      </c>
      <c r="CU89" s="17">
        <f>CT89*VLOOKUP('Données projet'!$B$13,Paramètres!$A$1:$I$89,3,0)*VLOOKUP('Données projet'!$B$13,Paramètres!$A$1:$I$89,5,0)</f>
        <v>333.87120000000004</v>
      </c>
      <c r="CV89" s="13">
        <f t="shared" si="95"/>
        <v>78.232360111376309</v>
      </c>
      <c r="CW89" s="20">
        <f t="shared" si="67"/>
        <v>717.74703386064709</v>
      </c>
      <c r="CX89" s="59">
        <f t="shared" si="68"/>
        <v>990.72878192605185</v>
      </c>
      <c r="CY89" s="59">
        <f ca="1">AVERAGE(OFFSET($CX$3,0,0,'Données projet'!$E$13+1,1))-AVERAGE(OFFSET($H$3,0,0,'Données projet'!$E$13+1,1))</f>
        <v>446.2695382688679</v>
      </c>
      <c r="CZ89" s="59">
        <f t="shared" si="96"/>
        <v>630.54710489646072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3.4871919977523116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3.4871919977523116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367.99999999999972</v>
      </c>
      <c r="DP89" s="17">
        <f>DO89*VLOOKUP('Données projet'!$B$14,Paramètres!$A$1:$I$89,3,0)*VLOOKUP('Données projet'!$B$14,Paramètres!$A$1:$I$89,5,0)</f>
        <v>269.8175999999998</v>
      </c>
      <c r="DQ89" s="13">
        <f t="shared" si="97"/>
        <v>64.810557882019467</v>
      </c>
      <c r="DR89" s="20">
        <f t="shared" si="70"/>
        <v>582.81070831118348</v>
      </c>
      <c r="DS89" s="59">
        <f t="shared" si="71"/>
        <v>855.79245637658823</v>
      </c>
      <c r="DT89" s="59">
        <f ca="1">AVERAGE(OFFSET($DS$3,0,0,'Données projet'!$E$14+1,1))-AVERAGE(OFFSET($H$3,0,0,'Données projet'!$E$14+1,1))</f>
        <v>400.48995908576177</v>
      </c>
      <c r="DU89" s="59">
        <f t="shared" si="98"/>
        <v>384.86917865380076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40.919116009736477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40.919116009736477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6">
        <f t="shared" si="56"/>
        <v>183.33333333333334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10.41</v>
      </c>
      <c r="N90" s="13">
        <f>IF('Données projet'!$A$36&gt;35,N89+M90-V89,IF(A90&lt;'Données projet'!$A$36,$K$205^A90,IF(A90='Données projet'!$A$36,'Données projet'!$B$36,N89+M90-V89)))</f>
        <v>409.0100000000001</v>
      </c>
      <c r="O90" s="13">
        <f>N90*VLOOKUP('Données projet'!$B$9,Paramètres!$A$1:$I$89,3,0)*VLOOKUP('Données projet'!$B$9,Paramètres!$A$1:$I$89,5,0)</f>
        <v>414.73614000000015</v>
      </c>
      <c r="P90" s="13">
        <f t="shared" si="87"/>
        <v>94.757872021698574</v>
      </c>
      <c r="Q90" s="20">
        <f t="shared" si="54"/>
        <v>887.3687376044586</v>
      </c>
      <c r="R90" s="59">
        <f t="shared" si="55"/>
        <v>1160.7035401749336</v>
      </c>
      <c r="S90" s="59">
        <f ca="1">AVERAGE(OFFSET($R$3,0,0,'Données projet'!$E$9+1,1))-AVERAGE(OFFSET($H$3,0,0,'Données projet'!$E$9+1,1))</f>
        <v>626.09203985399904</v>
      </c>
      <c r="T90" s="59">
        <f t="shared" si="88"/>
        <v>327.65191293226667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109.19149671312337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109.19149671312337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10.41</v>
      </c>
      <c r="AI90" s="13">
        <f>IF('Données projet'!$A$62&gt;35,AI89+AH90-AQ89,IF(A90&lt;'Données projet'!$A$62,$AF$205^A90,IF(A90='Données projet'!$A$62,'Données projet'!$B$62,AI89+AH90-AQ89)))</f>
        <v>409.0100000000001</v>
      </c>
      <c r="AJ90" s="13">
        <f>AI90*VLOOKUP('Données projet'!$B$10,Paramètres!$A$1:$I$89,3,0)*VLOOKUP('Données projet'!$B$10,Paramètres!$A$1:$I$89,5,0)</f>
        <v>370.07224800000012</v>
      </c>
      <c r="AK90" s="13">
        <f t="shared" si="89"/>
        <v>85.682086233509125</v>
      </c>
      <c r="AL90" s="20">
        <f t="shared" si="58"/>
        <v>793.77213212336176</v>
      </c>
      <c r="AM90" s="59">
        <f t="shared" si="59"/>
        <v>1067.1069346938366</v>
      </c>
      <c r="AN90" s="59">
        <f ca="1">AVERAGE(OFFSET($AM$3,0,0,'Données projet'!$E$10+1,1))-AVERAGE(OFFSET($H$3,0,0,'Données projet'!$E$10+1,1))</f>
        <v>567.42635821336114</v>
      </c>
      <c r="AO90" s="59">
        <f t="shared" si="90"/>
        <v>299.0473530693472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97.432412451710064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97.432412451710064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367.99999999999972</v>
      </c>
      <c r="BE90" s="13">
        <f>BD90*VLOOKUP('Données projet'!$B$11,Paramètres!$A$1:$I$89,3,0)*VLOOKUP('Données projet'!$B$11,Paramètres!$A$1:$I$89,5,0)</f>
        <v>298.52159999999981</v>
      </c>
      <c r="BF90" s="13">
        <f t="shared" si="91"/>
        <v>70.866444995542437</v>
      </c>
      <c r="BG90" s="20">
        <f t="shared" si="61"/>
        <v>643.35084503390271</v>
      </c>
      <c r="BH90" s="59">
        <f t="shared" si="62"/>
        <v>916.68564760437755</v>
      </c>
      <c r="BI90" s="59">
        <f ca="1">AVERAGE(OFFSET($BH$3,0,0,'Données projet'!$E$11+1,1))-AVERAGE(OFFSET($H$3,0,0,'Données projet'!$E$11+1,1))</f>
        <v>436.50252985867149</v>
      </c>
      <c r="BJ90" s="59">
        <f t="shared" si="92"/>
        <v>419.00806288456329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54.706418770815468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54.706418770815468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10.41</v>
      </c>
      <c r="BY90" s="12">
        <f>IF('Données projet'!$A$114&gt;35,BY89+BX90-CG89,IF(A90&lt;'Données projet'!$A$114,$BV$205^A90,IF(A90='Données projet'!$A$114,'Données projet'!$B$114,BY89+BX90-CG89)))</f>
        <v>409.0100000000001</v>
      </c>
      <c r="BZ90" s="13">
        <f>BY90*VLOOKUP('Données projet'!$B$12,Paramètres!$A$1:$I$89,3,0)*VLOOKUP('Données projet'!$B$12,Paramètres!$A$1:$I$89,5,0)</f>
        <v>389.2139160000001</v>
      </c>
      <c r="CA90" s="13">
        <f t="shared" si="93"/>
        <v>89.586485509577855</v>
      </c>
      <c r="CB90" s="20">
        <f t="shared" si="64"/>
        <v>833.9106992958483</v>
      </c>
      <c r="CC90" s="59">
        <f t="shared" si="65"/>
        <v>1107.2455018663231</v>
      </c>
      <c r="CD90" s="59">
        <f ca="1">AVERAGE(OFFSET($CC$3,0,0,'Données projet'!$E$12+1,1))-AVERAGE(OFFSET($H$3,0,0,'Données projet'!$E$12+1,1))</f>
        <v>592.58528888957346</v>
      </c>
      <c r="CE90" s="59">
        <f t="shared" si="94"/>
        <v>311.31528017256846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102.47201999231578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102.47201999231578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369.00000000000011</v>
      </c>
      <c r="CU90" s="17">
        <f>CT90*VLOOKUP('Données projet'!$B$13,Paramètres!$A$1:$I$89,3,0)*VLOOKUP('Données projet'!$B$13,Paramètres!$A$1:$I$89,5,0)</f>
        <v>333.87120000000004</v>
      </c>
      <c r="CV90" s="13">
        <f t="shared" si="95"/>
        <v>78.232360111376309</v>
      </c>
      <c r="CW90" s="20">
        <f t="shared" si="67"/>
        <v>717.74703386064709</v>
      </c>
      <c r="CX90" s="59">
        <f t="shared" si="68"/>
        <v>991.08183643112193</v>
      </c>
      <c r="CY90" s="59">
        <f ca="1">AVERAGE(OFFSET($CX$3,0,0,'Données projet'!$E$13+1,1))-AVERAGE(OFFSET($H$3,0,0,'Données projet'!$E$13+1,1))</f>
        <v>446.2695382688679</v>
      </c>
      <c r="CZ90" s="59">
        <f t="shared" si="96"/>
        <v>630.54710489646072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3.4188102896534858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3.4188102896534858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367.99999999999972</v>
      </c>
      <c r="DP90" s="17">
        <f>DO90*VLOOKUP('Données projet'!$B$14,Paramètres!$A$1:$I$89,3,0)*VLOOKUP('Données projet'!$B$14,Paramètres!$A$1:$I$89,5,0)</f>
        <v>269.8175999999998</v>
      </c>
      <c r="DQ90" s="13">
        <f t="shared" si="97"/>
        <v>64.810557882019467</v>
      </c>
      <c r="DR90" s="20">
        <f t="shared" si="70"/>
        <v>582.81070831118348</v>
      </c>
      <c r="DS90" s="59">
        <f t="shared" si="71"/>
        <v>856.14551088165831</v>
      </c>
      <c r="DT90" s="59">
        <f ca="1">AVERAGE(OFFSET($DS$3,0,0,'Données projet'!$E$14+1,1))-AVERAGE(OFFSET($H$3,0,0,'Données projet'!$E$14+1,1))</f>
        <v>400.48995908576177</v>
      </c>
      <c r="DU90" s="59">
        <f t="shared" si="98"/>
        <v>384.86917865380076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40.116717102981895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40.116717102981895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6">
        <f t="shared" si="56"/>
        <v>183.33333333333334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10.41</v>
      </c>
      <c r="N91" s="13">
        <f>IF('Données projet'!$A$36&gt;35,N90+M91-V90,IF(A91&lt;'Données projet'!$A$36,$K$205^A91,IF(A91='Données projet'!$A$36,'Données projet'!$B$36,N90+M91-V90)))</f>
        <v>419.42000000000013</v>
      </c>
      <c r="O91" s="13">
        <f>N91*VLOOKUP('Données projet'!$B$9,Paramètres!$A$1:$I$89,3,0)*VLOOKUP('Données projet'!$B$9,Paramètres!$A$1:$I$89,5,0)</f>
        <v>425.29188000000016</v>
      </c>
      <c r="P91" s="13">
        <f t="shared" si="87"/>
        <v>96.885766258124534</v>
      </c>
      <c r="Q91" s="20">
        <f t="shared" si="54"/>
        <v>909.45940056623385</v>
      </c>
      <c r="R91" s="59">
        <f t="shared" si="55"/>
        <v>1183.1411329354275</v>
      </c>
      <c r="S91" s="59">
        <f ca="1">AVERAGE(OFFSET($R$3,0,0,'Données projet'!$E$9+1,1))-AVERAGE(OFFSET($H$3,0,0,'Données projet'!$E$9+1,1))</f>
        <v>626.09203985399904</v>
      </c>
      <c r="T91" s="59">
        <f t="shared" si="88"/>
        <v>327.65191293226667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107.05031806281579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107.05031806281579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10.41</v>
      </c>
      <c r="AI91" s="13">
        <f>IF('Données projet'!$A$62&gt;35,AI90+AH91-AQ90,IF(A91&lt;'Données projet'!$A$62,$AF$205^A91,IF(A91='Données projet'!$A$62,'Données projet'!$B$62,AI90+AH91-AQ90)))</f>
        <v>419.42000000000013</v>
      </c>
      <c r="AJ91" s="13">
        <f>AI91*VLOOKUP('Données projet'!$B$10,Paramètres!$A$1:$I$89,3,0)*VLOOKUP('Données projet'!$B$10,Paramètres!$A$1:$I$89,5,0)</f>
        <v>379.49121600000012</v>
      </c>
      <c r="AK91" s="13">
        <f t="shared" si="89"/>
        <v>87.606173526430752</v>
      </c>
      <c r="AL91" s="20">
        <f t="shared" si="58"/>
        <v>813.52795342520051</v>
      </c>
      <c r="AM91" s="59">
        <f t="shared" si="59"/>
        <v>1087.2096857943943</v>
      </c>
      <c r="AN91" s="59">
        <f ca="1">AVERAGE(OFFSET($AM$3,0,0,'Données projet'!$E$10+1,1))-AVERAGE(OFFSET($H$3,0,0,'Données projet'!$E$10+1,1))</f>
        <v>567.42635821336114</v>
      </c>
      <c r="AO91" s="59">
        <f t="shared" si="90"/>
        <v>299.0473530693472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95.52182227143561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95.52182227143561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367.99999999999972</v>
      </c>
      <c r="BE91" s="13">
        <f>BD91*VLOOKUP('Données projet'!$B$11,Paramètres!$A$1:$I$89,3,0)*VLOOKUP('Données projet'!$B$11,Paramètres!$A$1:$I$89,5,0)</f>
        <v>298.52159999999981</v>
      </c>
      <c r="BF91" s="13">
        <f t="shared" si="91"/>
        <v>70.866444995542437</v>
      </c>
      <c r="BG91" s="20">
        <f t="shared" si="61"/>
        <v>643.35084503390271</v>
      </c>
      <c r="BH91" s="59">
        <f t="shared" si="62"/>
        <v>917.03257740309641</v>
      </c>
      <c r="BI91" s="59">
        <f ca="1">AVERAGE(OFFSET($BH$3,0,0,'Données projet'!$E$11+1,1))-AVERAGE(OFFSET($H$3,0,0,'Données projet'!$E$11+1,1))</f>
        <v>436.50252985867149</v>
      </c>
      <c r="BJ91" s="59">
        <f t="shared" si="92"/>
        <v>419.00806288456329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53.633659266340445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53.633659266340445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10.41</v>
      </c>
      <c r="BY91" s="12">
        <f>IF('Données projet'!$A$114&gt;35,BY90+BX91-CG90,IF(A91&lt;'Données projet'!$A$114,$BV$205^A91,IF(A91='Données projet'!$A$114,'Données projet'!$B$114,BY90+BX91-CG90)))</f>
        <v>419.42000000000013</v>
      </c>
      <c r="BZ91" s="13">
        <f>BY91*VLOOKUP('Données projet'!$B$12,Paramètres!$A$1:$I$89,3,0)*VLOOKUP('Données projet'!$B$12,Paramètres!$A$1:$I$89,5,0)</f>
        <v>399.12007200000011</v>
      </c>
      <c r="CA91" s="13">
        <f t="shared" si="93"/>
        <v>91.598250464935191</v>
      </c>
      <c r="CB91" s="20">
        <f t="shared" si="64"/>
        <v>854.66774495976222</v>
      </c>
      <c r="CC91" s="59">
        <f t="shared" si="65"/>
        <v>1128.3494773289558</v>
      </c>
      <c r="CD91" s="59">
        <f ca="1">AVERAGE(OFFSET($CC$3,0,0,'Données projet'!$E$12+1,1))-AVERAGE(OFFSET($H$3,0,0,'Données projet'!$E$12+1,1))</f>
        <v>592.58528888957346</v>
      </c>
      <c r="CE91" s="59">
        <f t="shared" si="94"/>
        <v>311.31528017256846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100.46260618202713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100.46260618202713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369.00000000000011</v>
      </c>
      <c r="CU91" s="17">
        <f>CT91*VLOOKUP('Données projet'!$B$13,Paramètres!$A$1:$I$89,3,0)*VLOOKUP('Données projet'!$B$13,Paramètres!$A$1:$I$89,5,0)</f>
        <v>333.87120000000004</v>
      </c>
      <c r="CV91" s="13">
        <f t="shared" si="95"/>
        <v>78.232360111376309</v>
      </c>
      <c r="CW91" s="20">
        <f t="shared" si="67"/>
        <v>717.74703386064709</v>
      </c>
      <c r="CX91" s="59">
        <f t="shared" si="68"/>
        <v>991.42876622984079</v>
      </c>
      <c r="CY91" s="59">
        <f ca="1">AVERAGE(OFFSET($CX$3,0,0,'Données projet'!$E$13+1,1))-AVERAGE(OFFSET($H$3,0,0,'Données projet'!$E$13+1,1))</f>
        <v>446.2695382688679</v>
      </c>
      <c r="CZ91" s="59">
        <f t="shared" si="96"/>
        <v>630.54710489646072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3.3517695051417546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3.3517695051417546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367.99999999999972</v>
      </c>
      <c r="DP91" s="17">
        <f>DO91*VLOOKUP('Données projet'!$B$14,Paramètres!$A$1:$I$89,3,0)*VLOOKUP('Données projet'!$B$14,Paramètres!$A$1:$I$89,5,0)</f>
        <v>269.8175999999998</v>
      </c>
      <c r="DQ91" s="13">
        <f t="shared" si="97"/>
        <v>64.810557882019467</v>
      </c>
      <c r="DR91" s="20">
        <f t="shared" si="70"/>
        <v>582.81070831118348</v>
      </c>
      <c r="DS91" s="59">
        <f t="shared" si="71"/>
        <v>856.49244068037717</v>
      </c>
      <c r="DT91" s="59">
        <f ca="1">AVERAGE(OFFSET($DS$3,0,0,'Données projet'!$E$14+1,1))-AVERAGE(OFFSET($H$3,0,0,'Données projet'!$E$14+1,1))</f>
        <v>400.48995908576177</v>
      </c>
      <c r="DU91" s="59">
        <f t="shared" si="98"/>
        <v>384.86917865380076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39.330052749373763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39.330052749373763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6">
        <f t="shared" si="56"/>
        <v>183.33333333333334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>
        <f>VLOOKUP(A92,'Données projet'!$A$35:$I$55,2,0)</f>
        <v>429.83</v>
      </c>
      <c r="L92" s="12">
        <f>VLOOKUP(A92,'Données projet'!$A$35:$I$55,9,0)</f>
        <v>10.41</v>
      </c>
      <c r="M92" s="12">
        <f t="array" ref="M92">INDEX(L:L,MIN(IF(ISNUMBER(L92:L288),ROW(L92:L288),"")))</f>
        <v>10.41</v>
      </c>
      <c r="N92" s="13">
        <f>IF('Données projet'!$A$36&gt;35,N91+M92-V91,IF(A92&lt;'Données projet'!$A$36,$K$205^A92,IF(A92='Données projet'!$A$36,'Données projet'!$B$36,N91+M92-V91)))</f>
        <v>429.83000000000015</v>
      </c>
      <c r="O92" s="13">
        <f>N92*VLOOKUP('Données projet'!$B$9,Paramètres!$A$1:$I$89,3,0)*VLOOKUP('Données projet'!$B$9,Paramètres!$A$1:$I$89,5,0)</f>
        <v>435.84762000000018</v>
      </c>
      <c r="P92" s="13">
        <f t="shared" si="87"/>
        <v>99.007521114182325</v>
      </c>
      <c r="Q92" s="20">
        <f t="shared" si="54"/>
        <v>931.53937077386774</v>
      </c>
      <c r="R92" s="59">
        <f t="shared" si="55"/>
        <v>1205.5620144853913</v>
      </c>
      <c r="S92" s="59">
        <f ca="1">AVERAGE(OFFSET($R$3,0,0,'Données projet'!$E$9+1,1))-AVERAGE(OFFSET($H$3,0,0,'Données projet'!$E$9+1,1))</f>
        <v>626.09203985399904</v>
      </c>
      <c r="T92" s="59">
        <f t="shared" si="88"/>
        <v>327.65191293226667</v>
      </c>
      <c r="U92" s="15">
        <f>IF(ISNA(VLOOKUP(A92,'Données projet'!$A$35:$I$55,3,0)),0,VLOOKUP(A92,'Données projet'!$A$35:$I$55,3,0))</f>
        <v>8</v>
      </c>
      <c r="V92" s="15">
        <f>IF(ISNA(VLOOKUP(A92,'Données projet'!$A$35:$I$55,4,0)),0,VLOOKUP(A92,'Données projet'!$A$35:$I$55,4,0))</f>
        <v>64.5</v>
      </c>
      <c r="W92" s="16">
        <f>IF(ISNA(VLOOKUP(A92,'Données projet'!$A$35:$I$55,5,0)),0%,VLOOKUP(A92,'Données projet'!$A$35:$I$55,5,0)*VLOOKUP('Données projet'!$B$9,Paramètres!$A$1:$I$89,7,0))</f>
        <v>0.43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136.04059068986595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136.04059068986595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>
        <f>VLOOKUP(A92,'Données projet'!$A$61:$I$81,2,0)</f>
        <v>429.83</v>
      </c>
      <c r="AG92" s="12">
        <f>VLOOKUP(A92,'Données projet'!$A$61:$I$81,9,0)</f>
        <v>10.41</v>
      </c>
      <c r="AH92" s="12">
        <f t="array" ref="AH92">INDEX(AG:AG,MIN(IF(ISNUMBER(AG92:AG288),ROW(AG92:AG288),"")))</f>
        <v>10.41</v>
      </c>
      <c r="AI92" s="13">
        <f>IF('Données projet'!$A$62&gt;35,AI91+AH92-AQ91,IF(A92&lt;'Données projet'!$A$62,$AF$205^A92,IF(A92='Données projet'!$A$62,'Données projet'!$B$62,AI91+AH92-AQ91)))</f>
        <v>429.83000000000015</v>
      </c>
      <c r="AJ92" s="13">
        <f>AI92*VLOOKUP('Données projet'!$B$10,Paramètres!$A$1:$I$89,3,0)*VLOOKUP('Données projet'!$B$10,Paramètres!$A$1:$I$89,5,0)</f>
        <v>388.91018400000013</v>
      </c>
      <c r="AK92" s="13">
        <f t="shared" si="89"/>
        <v>89.524709460853941</v>
      </c>
      <c r="AL92" s="20">
        <f t="shared" si="58"/>
        <v>833.27410611098742</v>
      </c>
      <c r="AM92" s="59">
        <f t="shared" si="59"/>
        <v>1107.2967498225109</v>
      </c>
      <c r="AN92" s="59">
        <f ca="1">AVERAGE(OFFSET($AM$3,0,0,'Données projet'!$E$10+1,1))-AVERAGE(OFFSET($H$3,0,0,'Données projet'!$E$10+1,1))</f>
        <v>567.42635821336114</v>
      </c>
      <c r="AO92" s="59">
        <f t="shared" si="90"/>
        <v>299.0473530693472</v>
      </c>
      <c r="AP92" s="15">
        <f>IF(ISNA(VLOOKUP(A92,'Données projet'!$A$61:$I$81,3,0)),0,VLOOKUP(A92,'Données projet'!$A$61:$I$81,3,0))</f>
        <v>8</v>
      </c>
      <c r="AQ92" s="15">
        <f>IF(ISNA(VLOOKUP(A92,'Données projet'!$A$61:$I$81,4,0)),0,VLOOKUP(A92,'Données projet'!$A$61:$I$81,4,0))</f>
        <v>64.5</v>
      </c>
      <c r="AR92" s="16">
        <f>IF(ISNA(VLOOKUP(A92,'Données projet'!$A$61:$I$81,5,0)),0%,VLOOKUP(A92,'Données projet'!$A$61:$I$81,5,0)*VLOOKUP('Données projet'!$B$10,Paramètres!$A$1:$I$89,7,0))</f>
        <v>0.43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121.39006553864958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121.39006553864958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367.99999999999972</v>
      </c>
      <c r="BE92" s="13">
        <f>BD92*VLOOKUP('Données projet'!$B$11,Paramètres!$A$1:$I$89,3,0)*VLOOKUP('Données projet'!$B$11,Paramètres!$A$1:$I$89,5,0)</f>
        <v>298.52159999999981</v>
      </c>
      <c r="BF92" s="13">
        <f t="shared" si="91"/>
        <v>70.866444995542437</v>
      </c>
      <c r="BG92" s="20">
        <f t="shared" si="61"/>
        <v>643.35084503390271</v>
      </c>
      <c r="BH92" s="59">
        <f t="shared" si="62"/>
        <v>917.37348874542636</v>
      </c>
      <c r="BI92" s="59">
        <f ca="1">AVERAGE(OFFSET($BH$3,0,0,'Données projet'!$E$11+1,1))-AVERAGE(OFFSET($H$3,0,0,'Données projet'!$E$11+1,1))</f>
        <v>436.50252985867149</v>
      </c>
      <c r="BJ92" s="59">
        <f t="shared" si="92"/>
        <v>419.00806288456329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52.581935921429491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52.581935921429491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>
        <f>VLOOKUP(A92,'Données projet'!$A$113:$I$133,2,0)</f>
        <v>429.83</v>
      </c>
      <c r="BW92" s="12">
        <f>VLOOKUP(A92,'Données projet'!$A$113:$I$133,9,0)</f>
        <v>10.41</v>
      </c>
      <c r="BX92" s="12">
        <f t="array" ref="BX92">INDEX(BW:BW,MIN(IF(ISNUMBER(BW92:BW288),ROW(BW92:BW288),"")))</f>
        <v>10.41</v>
      </c>
      <c r="BY92" s="12">
        <f>IF('Données projet'!$A$114&gt;35,BY91+BX92-CG91,IF(A92&lt;'Données projet'!$A$114,$BV$205^A92,IF(A92='Données projet'!$A$114,'Données projet'!$B$114,BY91+BX92-CG91)))</f>
        <v>429.83000000000015</v>
      </c>
      <c r="BZ92" s="13">
        <f>BY92*VLOOKUP('Données projet'!$B$12,Paramètres!$A$1:$I$89,3,0)*VLOOKUP('Données projet'!$B$12,Paramètres!$A$1:$I$89,5,0)</f>
        <v>409.02622800000012</v>
      </c>
      <c r="CA92" s="13">
        <f t="shared" si="93"/>
        <v>93.604211095030166</v>
      </c>
      <c r="CB92" s="20">
        <f t="shared" si="64"/>
        <v>875.4146814238444</v>
      </c>
      <c r="CC92" s="59">
        <f t="shared" si="65"/>
        <v>1149.4373251353679</v>
      </c>
      <c r="CD92" s="59">
        <f ca="1">AVERAGE(OFFSET($CC$3,0,0,'Données projet'!$E$12+1,1))-AVERAGE(OFFSET($H$3,0,0,'Données projet'!$E$12+1,1))</f>
        <v>592.58528888957346</v>
      </c>
      <c r="CE92" s="59">
        <f t="shared" si="94"/>
        <v>311.31528017256846</v>
      </c>
      <c r="CF92" s="15">
        <f>IF(ISNA(VLOOKUP(A92,'Données projet'!$A$113:$I$133,3,0)),0,VLOOKUP(A92,'Données projet'!$A$113:$I$133,3,0))</f>
        <v>8</v>
      </c>
      <c r="CG92" s="15">
        <f>IF(ISNA(VLOOKUP(A92,'Données projet'!$A$113:$I$133,4,0)),0,VLOOKUP(A92,'Données projet'!$A$113:$I$133,4,0))</f>
        <v>64.5</v>
      </c>
      <c r="CH92" s="16">
        <f>IF(ISNA(VLOOKUP(A92,'Données projet'!$A$113:$I$133,5,0)),0%,VLOOKUP(A92,'Données projet'!$A$113:$I$133,5,0)*VLOOKUP('Données projet'!$B$12,Paramètres!$A$1:$I$89,7,0))</f>
        <v>0.43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127.66886203202803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127.66886203202803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369.00000000000011</v>
      </c>
      <c r="CU92" s="17">
        <f>CT92*VLOOKUP('Données projet'!$B$13,Paramètres!$A$1:$I$89,3,0)*VLOOKUP('Données projet'!$B$13,Paramètres!$A$1:$I$89,5,0)</f>
        <v>333.87120000000004</v>
      </c>
      <c r="CV92" s="13">
        <f t="shared" si="95"/>
        <v>78.232360111376309</v>
      </c>
      <c r="CW92" s="20">
        <f t="shared" si="67"/>
        <v>717.74703386064709</v>
      </c>
      <c r="CX92" s="59">
        <f t="shared" si="68"/>
        <v>991.76967757217062</v>
      </c>
      <c r="CY92" s="59">
        <f ca="1">AVERAGE(OFFSET($CX$3,0,0,'Données projet'!$E$13+1,1))-AVERAGE(OFFSET($H$3,0,0,'Données projet'!$E$13+1,1))</f>
        <v>446.2695382688679</v>
      </c>
      <c r="CZ92" s="59">
        <f t="shared" si="96"/>
        <v>630.54710489646072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3.2860433495234576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3.2860433495234576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367.99999999999972</v>
      </c>
      <c r="DP92" s="17">
        <f>DO92*VLOOKUP('Données projet'!$B$14,Paramètres!$A$1:$I$89,3,0)*VLOOKUP('Données projet'!$B$14,Paramètres!$A$1:$I$89,5,0)</f>
        <v>269.8175999999998</v>
      </c>
      <c r="DQ92" s="13">
        <f t="shared" si="97"/>
        <v>64.810557882019467</v>
      </c>
      <c r="DR92" s="20">
        <f t="shared" si="70"/>
        <v>582.81070831118348</v>
      </c>
      <c r="DS92" s="59">
        <f t="shared" si="71"/>
        <v>856.833352022707</v>
      </c>
      <c r="DT92" s="59">
        <f ca="1">AVERAGE(OFFSET($DS$3,0,0,'Données projet'!$E$14+1,1))-AVERAGE(OFFSET($H$3,0,0,'Données projet'!$E$14+1,1))</f>
        <v>400.48995908576177</v>
      </c>
      <c r="DU92" s="59">
        <f t="shared" si="98"/>
        <v>384.86917865380076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38.558814403922007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38.558814403922007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6">
        <f t="shared" si="56"/>
        <v>183.33333333333334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9.9470000000000027</v>
      </c>
      <c r="N93" s="13">
        <f>IF('Données projet'!$A$36&gt;35,N92+M93-V92,IF(A93&lt;'Données projet'!$A$36,$K$205^A93,IF(A93='Données projet'!$A$36,'Données projet'!$B$36,N92+M93-V92)))</f>
        <v>375.27700000000016</v>
      </c>
      <c r="O93" s="13">
        <f>N93*VLOOKUP('Données projet'!$B$9,Paramètres!$A$1:$I$89,3,0)*VLOOKUP('Données projet'!$B$9,Paramètres!$A$1:$I$89,5,0)</f>
        <v>380.5308780000002</v>
      </c>
      <c r="P93" s="13">
        <f t="shared" si="87"/>
        <v>87.818210540641346</v>
      </c>
      <c r="Q93" s="20">
        <f t="shared" si="54"/>
        <v>815.7079958749506</v>
      </c>
      <c r="R93" s="59">
        <f t="shared" si="55"/>
        <v>1090.0656368791783</v>
      </c>
      <c r="S93" s="59">
        <f ca="1">AVERAGE(OFFSET($R$3,0,0,'Données projet'!$E$9+1,1))-AVERAGE(OFFSET($H$3,0,0,'Données projet'!$E$9+1,1))</f>
        <v>626.09203985399904</v>
      </c>
      <c r="T93" s="59">
        <f t="shared" si="88"/>
        <v>327.65191293226667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133.37291768300474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133.37291768300474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9.9470000000000027</v>
      </c>
      <c r="AI93" s="13">
        <f>IF('Données projet'!$A$62&gt;35,AI92+AH93-AQ92,IF(A93&lt;'Données projet'!$A$62,$AF$205^A93,IF(A93='Données projet'!$A$62,'Données projet'!$B$62,AI92+AH93-AQ92)))</f>
        <v>375.27700000000016</v>
      </c>
      <c r="AJ93" s="13">
        <f>AI93*VLOOKUP('Données projet'!$B$10,Paramètres!$A$1:$I$89,3,0)*VLOOKUP('Données projet'!$B$10,Paramètres!$A$1:$I$89,5,0)</f>
        <v>339.55062960000009</v>
      </c>
      <c r="AK93" s="13">
        <f t="shared" si="89"/>
        <v>79.407096506902036</v>
      </c>
      <c r="AL93" s="20">
        <f t="shared" si="58"/>
        <v>729.68470630285447</v>
      </c>
      <c r="AM93" s="59">
        <f t="shared" si="59"/>
        <v>1004.0423473070821</v>
      </c>
      <c r="AN93" s="59">
        <f ca="1">AVERAGE(OFFSET($AM$3,0,0,'Données projet'!$E$10+1,1))-AVERAGE(OFFSET($H$3,0,0,'Données projet'!$E$10+1,1))</f>
        <v>567.42635821336114</v>
      </c>
      <c r="AO93" s="59">
        <f t="shared" si="90"/>
        <v>299.0473530693472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119.00968039406574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119.00968039406574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367.99999999999972</v>
      </c>
      <c r="BE93" s="13">
        <f>BD93*VLOOKUP('Données projet'!$B$11,Paramètres!$A$1:$I$89,3,0)*VLOOKUP('Données projet'!$B$11,Paramètres!$A$1:$I$89,5,0)</f>
        <v>298.52159999999981</v>
      </c>
      <c r="BF93" s="13">
        <f t="shared" si="91"/>
        <v>70.866444995542437</v>
      </c>
      <c r="BG93" s="20">
        <f t="shared" si="61"/>
        <v>643.35084503390271</v>
      </c>
      <c r="BH93" s="59">
        <f t="shared" si="62"/>
        <v>917.70848603813033</v>
      </c>
      <c r="BI93" s="59">
        <f ca="1">AVERAGE(OFFSET($BH$3,0,0,'Données projet'!$E$11+1,1))-AVERAGE(OFFSET($H$3,0,0,'Données projet'!$E$11+1,1))</f>
        <v>436.50252985867149</v>
      </c>
      <c r="BJ93" s="59">
        <f t="shared" si="92"/>
        <v>419.00806288456329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51.550836229824341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51.550836229824341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9.9470000000000027</v>
      </c>
      <c r="BY93" s="12">
        <f>IF('Données projet'!$A$114&gt;35,BY92+BX93-CG92,IF(A93&lt;'Données projet'!$A$114,$BV$205^A93,IF(A93='Données projet'!$A$114,'Données projet'!$B$114,BY92+BX93-CG92)))</f>
        <v>375.27700000000016</v>
      </c>
      <c r="BZ93" s="13">
        <f>BY93*VLOOKUP('Données projet'!$B$12,Paramètres!$A$1:$I$89,3,0)*VLOOKUP('Données projet'!$B$12,Paramètres!$A$1:$I$89,5,0)</f>
        <v>357.11359320000014</v>
      </c>
      <c r="CA93" s="13">
        <f t="shared" si="93"/>
        <v>83.025554270305832</v>
      </c>
      <c r="CB93" s="20">
        <f t="shared" si="64"/>
        <v>766.57568184411605</v>
      </c>
      <c r="CC93" s="59">
        <f t="shared" si="65"/>
        <v>1040.9333228483438</v>
      </c>
      <c r="CD93" s="59">
        <f ca="1">AVERAGE(OFFSET($CC$3,0,0,'Données projet'!$E$12+1,1))-AVERAGE(OFFSET($H$3,0,0,'Données projet'!$E$12+1,1))</f>
        <v>592.58528888957346</v>
      </c>
      <c r="CE93" s="59">
        <f t="shared" si="94"/>
        <v>311.31528017256846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125.16535351789675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125.16535351789675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369.00000000000011</v>
      </c>
      <c r="CU93" s="17">
        <f>CT93*VLOOKUP('Données projet'!$B$13,Paramètres!$A$1:$I$89,3,0)*VLOOKUP('Données projet'!$B$13,Paramètres!$A$1:$I$89,5,0)</f>
        <v>333.87120000000004</v>
      </c>
      <c r="CV93" s="13">
        <f t="shared" si="95"/>
        <v>78.232360111376309</v>
      </c>
      <c r="CW93" s="20">
        <f t="shared" si="67"/>
        <v>717.74703386064709</v>
      </c>
      <c r="CX93" s="59">
        <f t="shared" si="68"/>
        <v>992.10467486487482</v>
      </c>
      <c r="CY93" s="59">
        <f ca="1">AVERAGE(OFFSET($CX$3,0,0,'Données projet'!$E$13+1,1))-AVERAGE(OFFSET($H$3,0,0,'Données projet'!$E$13+1,1))</f>
        <v>446.2695382688679</v>
      </c>
      <c r="CZ93" s="59">
        <f t="shared" si="96"/>
        <v>630.54710489646072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3.2216060437278387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3.2216060437278387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367.99999999999972</v>
      </c>
      <c r="DP93" s="17">
        <f>DO93*VLOOKUP('Données projet'!$B$14,Paramètres!$A$1:$I$89,3,0)*VLOOKUP('Données projet'!$B$14,Paramètres!$A$1:$I$89,5,0)</f>
        <v>269.8175999999998</v>
      </c>
      <c r="DQ93" s="13">
        <f t="shared" si="97"/>
        <v>64.810557882019467</v>
      </c>
      <c r="DR93" s="20">
        <f t="shared" si="70"/>
        <v>582.81070831118348</v>
      </c>
      <c r="DS93" s="59">
        <f t="shared" si="71"/>
        <v>857.16834931541121</v>
      </c>
      <c r="DT93" s="59">
        <f ca="1">AVERAGE(OFFSET($DS$3,0,0,'Données projet'!$E$14+1,1))-AVERAGE(OFFSET($H$3,0,0,'Données projet'!$E$14+1,1))</f>
        <v>400.48995908576177</v>
      </c>
      <c r="DU93" s="59">
        <f t="shared" si="98"/>
        <v>384.86917865380076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37.802699572015619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37.802699572015619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6">
        <f t="shared" si="56"/>
        <v>183.33333333333334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9.9470000000000027</v>
      </c>
      <c r="N94" s="13">
        <f>IF('Données projet'!$A$36&gt;35,N93+M94-V93,IF(A94&lt;'Données projet'!$A$36,$K$205^A94,IF(A94='Données projet'!$A$36,'Données projet'!$B$36,N93+M94-V93)))</f>
        <v>385.22400000000016</v>
      </c>
      <c r="O94" s="13">
        <f>N94*VLOOKUP('Données projet'!$B$9,Paramètres!$A$1:$I$89,3,0)*VLOOKUP('Données projet'!$B$9,Paramètres!$A$1:$I$89,5,0)</f>
        <v>390.61713600000019</v>
      </c>
      <c r="P94" s="13">
        <f t="shared" si="87"/>
        <v>89.871813645441875</v>
      </c>
      <c r="Q94" s="20">
        <f t="shared" si="54"/>
        <v>836.85158729914485</v>
      </c>
      <c r="R94" s="59">
        <f t="shared" si="55"/>
        <v>1111.53841414199</v>
      </c>
      <c r="S94" s="59">
        <f ca="1">AVERAGE(OFFSET($R$3,0,0,'Données projet'!$E$9+1,1))-AVERAGE(OFFSET($H$3,0,0,'Données projet'!$E$9+1,1))</f>
        <v>626.09203985399904</v>
      </c>
      <c r="T94" s="59">
        <f t="shared" si="88"/>
        <v>327.65191293226667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130.75755611668822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130.75755611668822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9.9470000000000027</v>
      </c>
      <c r="AI94" s="13">
        <f>IF('Données projet'!$A$62&gt;35,AI93+AH94-AQ93,IF(A94&lt;'Données projet'!$A$62,$AF$205^A94,IF(A94='Données projet'!$A$62,'Données projet'!$B$62,AI93+AH94-AQ93)))</f>
        <v>385.22400000000016</v>
      </c>
      <c r="AJ94" s="13">
        <f>AI94*VLOOKUP('Données projet'!$B$10,Paramètres!$A$1:$I$89,3,0)*VLOOKUP('Données projet'!$B$10,Paramètres!$A$1:$I$89,5,0)</f>
        <v>348.55067520000011</v>
      </c>
      <c r="AK94" s="13">
        <f t="shared" si="89"/>
        <v>81.264008176199866</v>
      </c>
      <c r="AL94" s="20">
        <f t="shared" si="58"/>
        <v>748.59390688021494</v>
      </c>
      <c r="AM94" s="59">
        <f t="shared" si="59"/>
        <v>1023.2807337230599</v>
      </c>
      <c r="AN94" s="59">
        <f ca="1">AVERAGE(OFFSET($AM$3,0,0,'Données projet'!$E$10+1,1))-AVERAGE(OFFSET($H$3,0,0,'Données projet'!$E$10+1,1))</f>
        <v>567.42635821336114</v>
      </c>
      <c r="AO94" s="59">
        <f t="shared" si="90"/>
        <v>299.0473530693472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116.67597315027561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116.67597315027561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367.99999999999972</v>
      </c>
      <c r="BE94" s="13">
        <f>BD94*VLOOKUP('Données projet'!$B$11,Paramètres!$A$1:$I$89,3,0)*VLOOKUP('Données projet'!$B$11,Paramètres!$A$1:$I$89,5,0)</f>
        <v>298.52159999999981</v>
      </c>
      <c r="BF94" s="13">
        <f t="shared" si="91"/>
        <v>70.866444995542437</v>
      </c>
      <c r="BG94" s="20">
        <f t="shared" si="61"/>
        <v>643.35084503390271</v>
      </c>
      <c r="BH94" s="59">
        <f t="shared" si="62"/>
        <v>918.03767187674771</v>
      </c>
      <c r="BI94" s="59">
        <f ca="1">AVERAGE(OFFSET($BH$3,0,0,'Données projet'!$E$11+1,1))-AVERAGE(OFFSET($H$3,0,0,'Données projet'!$E$11+1,1))</f>
        <v>436.50252985867149</v>
      </c>
      <c r="BJ94" s="59">
        <f t="shared" si="92"/>
        <v>419.00806288456329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50.539955774262857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50.539955774262857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9.9470000000000027</v>
      </c>
      <c r="BY94" s="12">
        <f>IF('Données projet'!$A$114&gt;35,BY93+BX94-CG93,IF(A94&lt;'Données projet'!$A$114,$BV$205^A94,IF(A94='Données projet'!$A$114,'Données projet'!$B$114,BY93+BX94-CG93)))</f>
        <v>385.22400000000016</v>
      </c>
      <c r="BZ94" s="13">
        <f>BY94*VLOOKUP('Données projet'!$B$12,Paramètres!$A$1:$I$89,3,0)*VLOOKUP('Données projet'!$B$12,Paramètres!$A$1:$I$89,5,0)</f>
        <v>366.57915840000015</v>
      </c>
      <c r="CA94" s="13">
        <f t="shared" si="93"/>
        <v>84.967082513452766</v>
      </c>
      <c r="CB94" s="20">
        <f t="shared" si="64"/>
        <v>786.44303625759721</v>
      </c>
      <c r="CC94" s="59">
        <f t="shared" si="65"/>
        <v>1061.1298631004422</v>
      </c>
      <c r="CD94" s="59">
        <f ca="1">AVERAGE(OFFSET($CC$3,0,0,'Données projet'!$E$12+1,1))-AVERAGE(OFFSET($H$3,0,0,'Données projet'!$E$12+1,1))</f>
        <v>592.58528888957346</v>
      </c>
      <c r="CE94" s="59">
        <f t="shared" si="94"/>
        <v>311.31528017256846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122.71093727873816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122.71093727873816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369.00000000000011</v>
      </c>
      <c r="CU94" s="17">
        <f>CT94*VLOOKUP('Données projet'!$B$13,Paramètres!$A$1:$I$89,3,0)*VLOOKUP('Données projet'!$B$13,Paramètres!$A$1:$I$89,5,0)</f>
        <v>333.87120000000004</v>
      </c>
      <c r="CV94" s="13">
        <f t="shared" si="95"/>
        <v>78.232360111376309</v>
      </c>
      <c r="CW94" s="20">
        <f t="shared" si="67"/>
        <v>717.74703386064709</v>
      </c>
      <c r="CX94" s="59">
        <f t="shared" si="68"/>
        <v>992.4338607034922</v>
      </c>
      <c r="CY94" s="59">
        <f ca="1">AVERAGE(OFFSET($CX$3,0,0,'Données projet'!$E$13+1,1))-AVERAGE(OFFSET($H$3,0,0,'Données projet'!$E$13+1,1))</f>
        <v>446.2695382688679</v>
      </c>
      <c r="CZ94" s="59">
        <f t="shared" si="96"/>
        <v>630.54710489646072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3.1584323141959962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3.1584323141959962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367.99999999999972</v>
      </c>
      <c r="DP94" s="17">
        <f>DO94*VLOOKUP('Données projet'!$B$14,Paramètres!$A$1:$I$89,3,0)*VLOOKUP('Données projet'!$B$14,Paramètres!$A$1:$I$89,5,0)</f>
        <v>269.8175999999998</v>
      </c>
      <c r="DQ94" s="13">
        <f t="shared" si="97"/>
        <v>64.810557882019467</v>
      </c>
      <c r="DR94" s="20">
        <f t="shared" si="70"/>
        <v>582.81070831118348</v>
      </c>
      <c r="DS94" s="59">
        <f t="shared" si="71"/>
        <v>857.49753515402858</v>
      </c>
      <c r="DT94" s="59">
        <f ca="1">AVERAGE(OFFSET($DS$3,0,0,'Données projet'!$E$14+1,1))-AVERAGE(OFFSET($H$3,0,0,'Données projet'!$E$14+1,1))</f>
        <v>400.48995908576177</v>
      </c>
      <c r="DU94" s="59">
        <f t="shared" si="98"/>
        <v>384.86917865380076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37.061411690778407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37.061411690778407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6">
        <f t="shared" si="56"/>
        <v>183.33333333333334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9.9470000000000027</v>
      </c>
      <c r="N95" s="13">
        <f>IF('Données projet'!$A$36&gt;35,N94+M95-V94,IF(A95&lt;'Données projet'!$A$36,$K$205^A95,IF(A95='Données projet'!$A$36,'Données projet'!$B$36,N94+M95-V94)))</f>
        <v>395.17100000000016</v>
      </c>
      <c r="O95" s="13">
        <f>N95*VLOOKUP('Données projet'!$B$9,Paramètres!$A$1:$I$89,3,0)*VLOOKUP('Données projet'!$B$9,Paramètres!$A$1:$I$89,5,0)</f>
        <v>400.70339400000023</v>
      </c>
      <c r="P95" s="13">
        <f t="shared" si="87"/>
        <v>91.919252975163644</v>
      </c>
      <c r="Q95" s="20">
        <f t="shared" si="54"/>
        <v>857.98444348174371</v>
      </c>
      <c r="R95" s="59">
        <f t="shared" si="55"/>
        <v>1132.9947455248555</v>
      </c>
      <c r="S95" s="59">
        <f ca="1">AVERAGE(OFFSET($R$3,0,0,'Données projet'!$E$9+1,1))-AVERAGE(OFFSET($H$3,0,0,'Données projet'!$E$9+1,1))</f>
        <v>626.09203985399904</v>
      </c>
      <c r="T95" s="59">
        <f t="shared" si="88"/>
        <v>327.65191293226667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128.19348019547411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128.19348019547411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9.9470000000000027</v>
      </c>
      <c r="AI95" s="13">
        <f>IF('Données projet'!$A$62&gt;35,AI94+AH95-AQ94,IF(A95&lt;'Données projet'!$A$62,$AF$205^A95,IF(A95='Données projet'!$A$62,'Données projet'!$B$62,AI94+AH95-AQ94)))</f>
        <v>395.17100000000016</v>
      </c>
      <c r="AJ95" s="13">
        <f>AI95*VLOOKUP('Données projet'!$B$10,Paramètres!$A$1:$I$89,3,0)*VLOOKUP('Données projet'!$B$10,Paramètres!$A$1:$I$89,5,0)</f>
        <v>357.55072080000014</v>
      </c>
      <c r="AK95" s="13">
        <f t="shared" si="89"/>
        <v>83.115346428782544</v>
      </c>
      <c r="AL95" s="20">
        <f t="shared" si="58"/>
        <v>767.49340042346319</v>
      </c>
      <c r="AM95" s="59">
        <f t="shared" si="59"/>
        <v>1042.5037024665749</v>
      </c>
      <c r="AN95" s="59">
        <f ca="1">AVERAGE(OFFSET($AM$3,0,0,'Données projet'!$E$10+1,1))-AVERAGE(OFFSET($H$3,0,0,'Données projet'!$E$10+1,1))</f>
        <v>567.42635821336114</v>
      </c>
      <c r="AO95" s="59">
        <f t="shared" si="90"/>
        <v>299.0473530693472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114.38802848211533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114.38802848211533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367.99999999999972</v>
      </c>
      <c r="BE95" s="13">
        <f>BD95*VLOOKUP('Données projet'!$B$11,Paramètres!$A$1:$I$89,3,0)*VLOOKUP('Données projet'!$B$11,Paramètres!$A$1:$I$89,5,0)</f>
        <v>298.52159999999981</v>
      </c>
      <c r="BF95" s="13">
        <f t="shared" si="91"/>
        <v>70.866444995542437</v>
      </c>
      <c r="BG95" s="20">
        <f t="shared" si="61"/>
        <v>643.35084503390271</v>
      </c>
      <c r="BH95" s="59">
        <f t="shared" si="62"/>
        <v>918.36114707701449</v>
      </c>
      <c r="BI95" s="59">
        <f ca="1">AVERAGE(OFFSET($BH$3,0,0,'Données projet'!$E$11+1,1))-AVERAGE(OFFSET($H$3,0,0,'Données projet'!$E$11+1,1))</f>
        <v>436.50252985867149</v>
      </c>
      <c r="BJ95" s="59">
        <f t="shared" si="92"/>
        <v>419.00806288456329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49.548898067858737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49.548898067858737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9.9470000000000027</v>
      </c>
      <c r="BY95" s="12">
        <f>IF('Données projet'!$A$114&gt;35,BY94+BX95-CG94,IF(A95&lt;'Données projet'!$A$114,$BV$205^A95,IF(A95='Données projet'!$A$114,'Données projet'!$B$114,BY94+BX95-CG94)))</f>
        <v>395.17100000000016</v>
      </c>
      <c r="BZ95" s="13">
        <f>BY95*VLOOKUP('Données projet'!$B$12,Paramètres!$A$1:$I$89,3,0)*VLOOKUP('Données projet'!$B$12,Paramètres!$A$1:$I$89,5,0)</f>
        <v>376.04472360000017</v>
      </c>
      <c r="CA95" s="13">
        <f t="shared" si="93"/>
        <v>86.90278336796186</v>
      </c>
      <c r="CB95" s="20">
        <f t="shared" si="64"/>
        <v>806.30024130253378</v>
      </c>
      <c r="CC95" s="59">
        <f t="shared" si="65"/>
        <v>1081.3105433456456</v>
      </c>
      <c r="CD95" s="59">
        <f ca="1">AVERAGE(OFFSET($CC$3,0,0,'Données projet'!$E$12+1,1))-AVERAGE(OFFSET($H$3,0,0,'Données projet'!$E$12+1,1))</f>
        <v>592.58528888957346</v>
      </c>
      <c r="CE95" s="59">
        <f t="shared" si="94"/>
        <v>311.31528017256846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120.30465064498338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120.30465064498338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369.00000000000011</v>
      </c>
      <c r="CU95" s="17">
        <f>CT95*VLOOKUP('Données projet'!$B$13,Paramètres!$A$1:$I$89,3,0)*VLOOKUP('Données projet'!$B$13,Paramètres!$A$1:$I$89,5,0)</f>
        <v>333.87120000000004</v>
      </c>
      <c r="CV95" s="13">
        <f t="shared" si="95"/>
        <v>78.232360111376309</v>
      </c>
      <c r="CW95" s="20">
        <f t="shared" si="67"/>
        <v>717.74703386064709</v>
      </c>
      <c r="CX95" s="59">
        <f t="shared" si="68"/>
        <v>992.75733590375876</v>
      </c>
      <c r="CY95" s="59">
        <f ca="1">AVERAGE(OFFSET($CX$3,0,0,'Données projet'!$E$13+1,1))-AVERAGE(OFFSET($H$3,0,0,'Données projet'!$E$13+1,1))</f>
        <v>446.2695382688679</v>
      </c>
      <c r="CZ95" s="59">
        <f t="shared" si="96"/>
        <v>630.54710489646072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3.0964973829681028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3.0964973829681028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367.99999999999972</v>
      </c>
      <c r="DP95" s="17">
        <f>DO95*VLOOKUP('Données projet'!$B$14,Paramètres!$A$1:$I$89,3,0)*VLOOKUP('Données projet'!$B$14,Paramètres!$A$1:$I$89,5,0)</f>
        <v>269.8175999999998</v>
      </c>
      <c r="DQ95" s="13">
        <f t="shared" si="97"/>
        <v>64.810557882019467</v>
      </c>
      <c r="DR95" s="20">
        <f t="shared" si="70"/>
        <v>582.81070831118348</v>
      </c>
      <c r="DS95" s="59">
        <f t="shared" si="71"/>
        <v>857.82101035429514</v>
      </c>
      <c r="DT95" s="59">
        <f ca="1">AVERAGE(OFFSET($DS$3,0,0,'Données projet'!$E$14+1,1))-AVERAGE(OFFSET($H$3,0,0,'Données projet'!$E$14+1,1))</f>
        <v>400.48995908576177</v>
      </c>
      <c r="DU95" s="59">
        <f t="shared" si="98"/>
        <v>384.86917865380076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36.334660012751293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36.334660012751293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6">
        <f t="shared" si="56"/>
        <v>183.33333333333334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9.9470000000000027</v>
      </c>
      <c r="N96" s="13">
        <f>IF('Données projet'!$A$36&gt;35,N95+M96-V95,IF(A96&lt;'Données projet'!$A$36,$K$205^A96,IF(A96='Données projet'!$A$36,'Données projet'!$B$36,N95+M96-V95)))</f>
        <v>405.11800000000017</v>
      </c>
      <c r="O96" s="13">
        <f>N96*VLOOKUP('Données projet'!$B$9,Paramètres!$A$1:$I$89,3,0)*VLOOKUP('Données projet'!$B$9,Paramètres!$A$1:$I$89,5,0)</f>
        <v>410.78965200000022</v>
      </c>
      <c r="P96" s="13">
        <f t="shared" si="87"/>
        <v>93.960701523544898</v>
      </c>
      <c r="Q96" s="20">
        <f t="shared" si="54"/>
        <v>879.10686572017437</v>
      </c>
      <c r="R96" s="59">
        <f t="shared" si="55"/>
        <v>1154.4350313920104</v>
      </c>
      <c r="S96" s="59">
        <f ca="1">AVERAGE(OFFSET($R$3,0,0,'Données projet'!$E$9+1,1))-AVERAGE(OFFSET($H$3,0,0,'Données projet'!$E$9+1,1))</f>
        <v>626.09203985399904</v>
      </c>
      <c r="T96" s="59">
        <f t="shared" si="88"/>
        <v>327.65191293226667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125.67968423914313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125.67968423914313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9.9470000000000027</v>
      </c>
      <c r="AI96" s="13">
        <f>IF('Données projet'!$A$62&gt;35,AI95+AH96-AQ95,IF(A96&lt;'Données projet'!$A$62,$AF$205^A96,IF(A96='Données projet'!$A$62,'Données projet'!$B$62,AI95+AH96-AQ95)))</f>
        <v>405.11800000000017</v>
      </c>
      <c r="AJ96" s="13">
        <f>AI96*VLOOKUP('Données projet'!$B$10,Paramètres!$A$1:$I$89,3,0)*VLOOKUP('Données projet'!$B$10,Paramètres!$A$1:$I$89,5,0)</f>
        <v>366.5507664000001</v>
      </c>
      <c r="AK96" s="13">
        <f t="shared" si="89"/>
        <v>84.961267689272873</v>
      </c>
      <c r="AL96" s="20">
        <f t="shared" si="58"/>
        <v>786.38345937215036</v>
      </c>
      <c r="AM96" s="59">
        <f t="shared" si="59"/>
        <v>1061.7116250439863</v>
      </c>
      <c r="AN96" s="59">
        <f ca="1">AVERAGE(OFFSET($AM$3,0,0,'Données projet'!$E$10+1,1))-AVERAGE(OFFSET($H$3,0,0,'Données projet'!$E$10+1,1))</f>
        <v>567.42635821336114</v>
      </c>
      <c r="AO96" s="59">
        <f t="shared" si="90"/>
        <v>299.0473530693472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112.14494901338922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112.14494901338922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367.99999999999972</v>
      </c>
      <c r="BE96" s="13">
        <f>BD96*VLOOKUP('Données projet'!$B$11,Paramètres!$A$1:$I$89,3,0)*VLOOKUP('Données projet'!$B$11,Paramètres!$A$1:$I$89,5,0)</f>
        <v>298.52159999999981</v>
      </c>
      <c r="BF96" s="13">
        <f t="shared" si="91"/>
        <v>70.866444995542437</v>
      </c>
      <c r="BG96" s="20">
        <f t="shared" si="61"/>
        <v>643.35084503390271</v>
      </c>
      <c r="BH96" s="59">
        <f t="shared" si="62"/>
        <v>918.67901070573862</v>
      </c>
      <c r="BI96" s="59">
        <f ca="1">AVERAGE(OFFSET($BH$3,0,0,'Données projet'!$E$11+1,1))-AVERAGE(OFFSET($H$3,0,0,'Données projet'!$E$11+1,1))</f>
        <v>436.50252985867149</v>
      </c>
      <c r="BJ96" s="59">
        <f t="shared" si="92"/>
        <v>419.00806288456329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48.57727439859169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48.57727439859169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9.9470000000000027</v>
      </c>
      <c r="BY96" s="12">
        <f>IF('Données projet'!$A$114&gt;35,BY95+BX96-CG95,IF(A96&lt;'Données projet'!$A$114,$BV$205^A96,IF(A96='Données projet'!$A$114,'Données projet'!$B$114,BY95+BX96-CG95)))</f>
        <v>405.11800000000017</v>
      </c>
      <c r="BZ96" s="13">
        <f>BY96*VLOOKUP('Données projet'!$B$12,Paramètres!$A$1:$I$89,3,0)*VLOOKUP('Données projet'!$B$12,Paramètres!$A$1:$I$89,5,0)</f>
        <v>385.51028880000018</v>
      </c>
      <c r="CA96" s="13">
        <f t="shared" si="93"/>
        <v>88.832820386482439</v>
      </c>
      <c r="CB96" s="20">
        <f t="shared" si="64"/>
        <v>826.14758183312381</v>
      </c>
      <c r="CC96" s="59">
        <f t="shared" si="65"/>
        <v>1101.4757475049598</v>
      </c>
      <c r="CD96" s="59">
        <f ca="1">AVERAGE(OFFSET($CC$3,0,0,'Données projet'!$E$12+1,1))-AVERAGE(OFFSET($H$3,0,0,'Données projet'!$E$12+1,1))</f>
        <v>592.58528888957346</v>
      </c>
      <c r="CE96" s="59">
        <f t="shared" si="94"/>
        <v>311.31528017256846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117.94554982442662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117.94554982442662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369.00000000000011</v>
      </c>
      <c r="CU96" s="17">
        <f>CT96*VLOOKUP('Données projet'!$B$13,Paramètres!$A$1:$I$89,3,0)*VLOOKUP('Données projet'!$B$13,Paramètres!$A$1:$I$89,5,0)</f>
        <v>333.87120000000004</v>
      </c>
      <c r="CV96" s="13">
        <f t="shared" si="95"/>
        <v>78.232360111376309</v>
      </c>
      <c r="CW96" s="20">
        <f t="shared" si="67"/>
        <v>717.74703386064709</v>
      </c>
      <c r="CX96" s="59">
        <f t="shared" si="68"/>
        <v>993.07519953248311</v>
      </c>
      <c r="CY96" s="59">
        <f ca="1">AVERAGE(OFFSET($CX$3,0,0,'Données projet'!$E$13+1,1))-AVERAGE(OFFSET($H$3,0,0,'Données projet'!$E$13+1,1))</f>
        <v>446.2695382688679</v>
      </c>
      <c r="CZ96" s="59">
        <f t="shared" si="96"/>
        <v>630.54710489646072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3.0357769579650107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3.0357769579650107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367.99999999999972</v>
      </c>
      <c r="DP96" s="17">
        <f>DO96*VLOOKUP('Données projet'!$B$14,Paramètres!$A$1:$I$89,3,0)*VLOOKUP('Données projet'!$B$14,Paramètres!$A$1:$I$89,5,0)</f>
        <v>269.8175999999998</v>
      </c>
      <c r="DQ96" s="13">
        <f t="shared" si="97"/>
        <v>64.810557882019467</v>
      </c>
      <c r="DR96" s="20">
        <f t="shared" si="70"/>
        <v>582.81070831118348</v>
      </c>
      <c r="DS96" s="59">
        <f t="shared" si="71"/>
        <v>858.13887398301949</v>
      </c>
      <c r="DT96" s="59">
        <f ca="1">AVERAGE(OFFSET($DS$3,0,0,'Données projet'!$E$14+1,1))-AVERAGE(OFFSET($H$3,0,0,'Données projet'!$E$14+1,1))</f>
        <v>400.48995908576177</v>
      </c>
      <c r="DU96" s="59">
        <f t="shared" si="98"/>
        <v>384.86917865380076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35.622159491855534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35.622159491855534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6">
        <f t="shared" si="56"/>
        <v>183.33333333333334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9.9470000000000027</v>
      </c>
      <c r="N97" s="13">
        <f>IF('Données projet'!$A$36&gt;35,N96+M97-V96,IF(A97&lt;'Données projet'!$A$36,$K$205^A97,IF(A97='Données projet'!$A$36,'Données projet'!$B$36,N96+M97-V96)))</f>
        <v>415.06500000000017</v>
      </c>
      <c r="O97" s="13">
        <f>N97*VLOOKUP('Données projet'!$B$9,Paramètres!$A$1:$I$89,3,0)*VLOOKUP('Données projet'!$B$9,Paramètres!$A$1:$I$89,5,0)</f>
        <v>420.8759100000002</v>
      </c>
      <c r="P97" s="13">
        <f t="shared" si="87"/>
        <v>95.996323304873258</v>
      </c>
      <c r="Q97" s="20">
        <f t="shared" si="54"/>
        <v>900.21913967265448</v>
      </c>
      <c r="R97" s="59">
        <f t="shared" si="55"/>
        <v>1175.859654749893</v>
      </c>
      <c r="S97" s="59">
        <f ca="1">AVERAGE(OFFSET($R$3,0,0,'Données projet'!$E$9+1,1))-AVERAGE(OFFSET($H$3,0,0,'Données projet'!$E$9+1,1))</f>
        <v>626.09203985399904</v>
      </c>
      <c r="T97" s="59">
        <f t="shared" si="88"/>
        <v>327.65191293226667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123.21518228825167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123.21518228825167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9.9470000000000027</v>
      </c>
      <c r="AI97" s="13">
        <f>IF('Données projet'!$A$62&gt;35,AI96+AH97-AQ96,IF(A97&lt;'Données projet'!$A$62,$AF$205^A97,IF(A97='Données projet'!$A$62,'Données projet'!$B$62,AI96+AH97-AQ96)))</f>
        <v>415.06500000000017</v>
      </c>
      <c r="AJ97" s="13">
        <f>AI97*VLOOKUP('Données projet'!$B$10,Paramètres!$A$1:$I$89,3,0)*VLOOKUP('Données projet'!$B$10,Paramètres!$A$1:$I$89,5,0)</f>
        <v>375.55081200000012</v>
      </c>
      <c r="AK97" s="13">
        <f t="shared" si="89"/>
        <v>86.801920262883286</v>
      </c>
      <c r="AL97" s="20">
        <f t="shared" si="58"/>
        <v>805.26434202452185</v>
      </c>
      <c r="AM97" s="59">
        <f t="shared" si="59"/>
        <v>1080.9048571017604</v>
      </c>
      <c r="AN97" s="59">
        <f ca="1">AVERAGE(OFFSET($AM$3,0,0,'Données projet'!$E$10+1,1))-AVERAGE(OFFSET($H$3,0,0,'Données projet'!$E$10+1,1))</f>
        <v>567.42635821336114</v>
      </c>
      <c r="AO97" s="59">
        <f t="shared" si="90"/>
        <v>299.0473530693472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109.94585496490146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109.94585496490146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367.99999999999972</v>
      </c>
      <c r="BE97" s="13">
        <f>BD97*VLOOKUP('Données projet'!$B$11,Paramètres!$A$1:$I$89,3,0)*VLOOKUP('Données projet'!$B$11,Paramètres!$A$1:$I$89,5,0)</f>
        <v>298.52159999999981</v>
      </c>
      <c r="BF97" s="13">
        <f t="shared" si="91"/>
        <v>70.866444995542437</v>
      </c>
      <c r="BG97" s="20">
        <f t="shared" si="61"/>
        <v>643.35084503390271</v>
      </c>
      <c r="BH97" s="59">
        <f t="shared" si="62"/>
        <v>918.99136011114115</v>
      </c>
      <c r="BI97" s="59">
        <f ca="1">AVERAGE(OFFSET($BH$3,0,0,'Données projet'!$E$11+1,1))-AVERAGE(OFFSET($H$3,0,0,'Données projet'!$E$11+1,1))</f>
        <v>436.50252985867149</v>
      </c>
      <c r="BJ97" s="59">
        <f t="shared" si="92"/>
        <v>419.00806288456329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47.624703676847048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47.624703676847048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9.9470000000000027</v>
      </c>
      <c r="BY97" s="12">
        <f>IF('Données projet'!$A$114&gt;35,BY96+BX97-CG96,IF(A97&lt;'Données projet'!$A$114,$BV$205^A97,IF(A97='Données projet'!$A$114,'Données projet'!$B$114,BY96+BX97-CG96)))</f>
        <v>415.06500000000017</v>
      </c>
      <c r="BZ97" s="13">
        <f>BY97*VLOOKUP('Données projet'!$B$12,Paramètres!$A$1:$I$89,3,0)*VLOOKUP('Données projet'!$B$12,Paramètres!$A$1:$I$89,5,0)</f>
        <v>394.97585400000014</v>
      </c>
      <c r="CA97" s="13">
        <f t="shared" si="93"/>
        <v>90.757348632264282</v>
      </c>
      <c r="CB97" s="20">
        <f t="shared" si="64"/>
        <v>845.98532791786045</v>
      </c>
      <c r="CC97" s="59">
        <f t="shared" si="65"/>
        <v>1121.625842995099</v>
      </c>
      <c r="CD97" s="59">
        <f ca="1">AVERAGE(OFFSET($CC$3,0,0,'Données projet'!$E$12+1,1))-AVERAGE(OFFSET($H$3,0,0,'Données projet'!$E$12+1,1))</f>
        <v>592.58528888957346</v>
      </c>
      <c r="CE97" s="59">
        <f t="shared" si="94"/>
        <v>311.31528017256846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115.63270953205155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115.63270953205155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369.00000000000011</v>
      </c>
      <c r="CU97" s="17">
        <f>CT97*VLOOKUP('Données projet'!$B$13,Paramètres!$A$1:$I$89,3,0)*VLOOKUP('Données projet'!$B$13,Paramètres!$A$1:$I$89,5,0)</f>
        <v>333.87120000000004</v>
      </c>
      <c r="CV97" s="13">
        <f t="shared" si="95"/>
        <v>78.232360111376309</v>
      </c>
      <c r="CW97" s="20">
        <f t="shared" si="67"/>
        <v>717.74703386064709</v>
      </c>
      <c r="CX97" s="59">
        <f t="shared" si="68"/>
        <v>993.38754893788564</v>
      </c>
      <c r="CY97" s="59">
        <f ca="1">AVERAGE(OFFSET($CX$3,0,0,'Données projet'!$E$13+1,1))-AVERAGE(OFFSET($H$3,0,0,'Données projet'!$E$13+1,1))</f>
        <v>446.2695382688679</v>
      </c>
      <c r="CZ97" s="59">
        <f t="shared" si="96"/>
        <v>630.54710489646072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2.9762472234604269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2.9762472234604269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367.99999999999972</v>
      </c>
      <c r="DP97" s="17">
        <f>DO97*VLOOKUP('Données projet'!$B$14,Paramètres!$A$1:$I$89,3,0)*VLOOKUP('Données projet'!$B$14,Paramètres!$A$1:$I$89,5,0)</f>
        <v>269.8175999999998</v>
      </c>
      <c r="DQ97" s="13">
        <f t="shared" si="97"/>
        <v>64.810557882019467</v>
      </c>
      <c r="DR97" s="20">
        <f t="shared" si="70"/>
        <v>582.81070831118348</v>
      </c>
      <c r="DS97" s="59">
        <f t="shared" si="71"/>
        <v>858.45122338842202</v>
      </c>
      <c r="DT97" s="59">
        <f ca="1">AVERAGE(OFFSET($DS$3,0,0,'Données projet'!$E$14+1,1))-AVERAGE(OFFSET($H$3,0,0,'Données projet'!$E$14+1,1))</f>
        <v>400.48995908576177</v>
      </c>
      <c r="DU97" s="59">
        <f t="shared" si="98"/>
        <v>384.86917865380076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34.923630671592136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34.923630671592136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6">
        <f t="shared" si="56"/>
        <v>183.33333333333334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9.9470000000000027</v>
      </c>
      <c r="N98" s="13">
        <f>IF('Données projet'!$A$36&gt;35,N97+M98-V97,IF(A98&lt;'Données projet'!$A$36,$K$205^A98,IF(A98='Données projet'!$A$36,'Données projet'!$B$36,N97+M98-V97)))</f>
        <v>425.01200000000017</v>
      </c>
      <c r="O98" s="13">
        <f>N98*VLOOKUP('Données projet'!$B$9,Paramètres!$A$1:$I$89,3,0)*VLOOKUP('Données projet'!$B$9,Paramètres!$A$1:$I$89,5,0)</f>
        <v>430.96216800000025</v>
      </c>
      <c r="P98" s="13">
        <f t="shared" si="87"/>
        <v>98.026274023933112</v>
      </c>
      <c r="Q98" s="20">
        <f t="shared" si="54"/>
        <v>921.32153652501711</v>
      </c>
      <c r="R98" s="59">
        <f t="shared" si="55"/>
        <v>1197.268982443783</v>
      </c>
      <c r="S98" s="59">
        <f ca="1">AVERAGE(OFFSET($R$3,0,0,'Données projet'!$E$9+1,1))-AVERAGE(OFFSET($H$3,0,0,'Données projet'!$E$9+1,1))</f>
        <v>626.09203985399904</v>
      </c>
      <c r="T98" s="59">
        <f t="shared" si="88"/>
        <v>327.65191293226667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120.79900771741943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120.79900771741943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9.9470000000000027</v>
      </c>
      <c r="AI98" s="13">
        <f>IF('Données projet'!$A$62&gt;35,AI97+AH98-AQ97,IF(A98&lt;'Données projet'!$A$62,$AF$205^A98,IF(A98='Données projet'!$A$62,'Données projet'!$B$62,AI97+AH98-AQ97)))</f>
        <v>425.01200000000017</v>
      </c>
      <c r="AJ98" s="13">
        <f>AI98*VLOOKUP('Données projet'!$B$10,Paramètres!$A$1:$I$89,3,0)*VLOOKUP('Données projet'!$B$10,Paramètres!$A$1:$I$89,5,0)</f>
        <v>384.55085760000014</v>
      </c>
      <c r="AK98" s="13">
        <f t="shared" si="89"/>
        <v>88.637444941196293</v>
      </c>
      <c r="AL98" s="20">
        <f t="shared" si="58"/>
        <v>824.13629359258368</v>
      </c>
      <c r="AM98" s="59">
        <f t="shared" si="59"/>
        <v>1100.0837395113497</v>
      </c>
      <c r="AN98" s="59">
        <f ca="1">AVERAGE(OFFSET($AM$3,0,0,'Données projet'!$E$10+1,1))-AVERAGE(OFFSET($H$3,0,0,'Données projet'!$E$10+1,1))</f>
        <v>567.42635821336114</v>
      </c>
      <c r="AO98" s="59">
        <f t="shared" si="90"/>
        <v>299.0473530693472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107.78988380938961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107.78988380938961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367.99999999999972</v>
      </c>
      <c r="BE98" s="13">
        <f>BD98*VLOOKUP('Données projet'!$B$11,Paramètres!$A$1:$I$89,3,0)*VLOOKUP('Données projet'!$B$11,Paramètres!$A$1:$I$89,5,0)</f>
        <v>298.52159999999981</v>
      </c>
      <c r="BF98" s="13">
        <f t="shared" si="91"/>
        <v>70.866444995542437</v>
      </c>
      <c r="BG98" s="20">
        <f t="shared" si="61"/>
        <v>643.35084503390271</v>
      </c>
      <c r="BH98" s="59">
        <f t="shared" si="62"/>
        <v>919.29829095266859</v>
      </c>
      <c r="BI98" s="59">
        <f ca="1">AVERAGE(OFFSET($BH$3,0,0,'Données projet'!$E$11+1,1))-AVERAGE(OFFSET($H$3,0,0,'Données projet'!$E$11+1,1))</f>
        <v>436.50252985867149</v>
      </c>
      <c r="BJ98" s="59">
        <f t="shared" si="92"/>
        <v>419.00806288456329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46.69081228594505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46.69081228594505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9.9470000000000027</v>
      </c>
      <c r="BY98" s="12">
        <f>IF('Données projet'!$A$114&gt;35,BY97+BX98-CG97,IF(A98&lt;'Données projet'!$A$114,$BV$205^A98,IF(A98='Données projet'!$A$114,'Données projet'!$B$114,BY97+BX98-CG97)))</f>
        <v>425.01200000000017</v>
      </c>
      <c r="BZ98" s="13">
        <f>BY98*VLOOKUP('Données projet'!$B$12,Paramètres!$A$1:$I$89,3,0)*VLOOKUP('Données projet'!$B$12,Paramètres!$A$1:$I$89,5,0)</f>
        <v>404.44141920000015</v>
      </c>
      <c r="CA98" s="13">
        <f t="shared" si="93"/>
        <v>92.676515312543557</v>
      </c>
      <c r="CB98" s="20">
        <f t="shared" si="64"/>
        <v>865.81373594268018</v>
      </c>
      <c r="CC98" s="59">
        <f t="shared" si="65"/>
        <v>1141.7611818614462</v>
      </c>
      <c r="CD98" s="59">
        <f ca="1">AVERAGE(OFFSET($CC$3,0,0,'Données projet'!$E$12+1,1))-AVERAGE(OFFSET($H$3,0,0,'Données projet'!$E$12+1,1))</f>
        <v>592.58528888957346</v>
      </c>
      <c r="CE98" s="59">
        <f t="shared" si="94"/>
        <v>311.31528017256846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113.36522262711668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113.36522262711668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369.00000000000011</v>
      </c>
      <c r="CU98" s="17">
        <f>CT98*VLOOKUP('Données projet'!$B$13,Paramètres!$A$1:$I$89,3,0)*VLOOKUP('Données projet'!$B$13,Paramètres!$A$1:$I$89,5,0)</f>
        <v>333.87120000000004</v>
      </c>
      <c r="CV98" s="13">
        <f t="shared" si="95"/>
        <v>78.232360111376309</v>
      </c>
      <c r="CW98" s="20">
        <f t="shared" si="67"/>
        <v>717.74703386064709</v>
      </c>
      <c r="CX98" s="59">
        <f t="shared" si="68"/>
        <v>993.69447977941309</v>
      </c>
      <c r="CY98" s="59">
        <f ca="1">AVERAGE(OFFSET($CX$3,0,0,'Données projet'!$E$13+1,1))-AVERAGE(OFFSET($H$3,0,0,'Données projet'!$E$13+1,1))</f>
        <v>446.2695382688679</v>
      </c>
      <c r="CZ98" s="59">
        <f t="shared" si="96"/>
        <v>630.54710489646072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2.9178848307399252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2.9178848307399252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367.99999999999972</v>
      </c>
      <c r="DP98" s="17">
        <f>DO98*VLOOKUP('Données projet'!$B$14,Paramètres!$A$1:$I$89,3,0)*VLOOKUP('Données projet'!$B$14,Paramètres!$A$1:$I$89,5,0)</f>
        <v>269.8175999999998</v>
      </c>
      <c r="DQ98" s="13">
        <f t="shared" si="97"/>
        <v>64.810557882019467</v>
      </c>
      <c r="DR98" s="20">
        <f t="shared" si="70"/>
        <v>582.81070831118348</v>
      </c>
      <c r="DS98" s="59">
        <f t="shared" si="71"/>
        <v>858.75815422994947</v>
      </c>
      <c r="DT98" s="59">
        <f ca="1">AVERAGE(OFFSET($DS$3,0,0,'Données projet'!$E$14+1,1))-AVERAGE(OFFSET($H$3,0,0,'Données projet'!$E$14+1,1))</f>
        <v>400.48995908576177</v>
      </c>
      <c r="DU98" s="59">
        <f t="shared" si="98"/>
        <v>384.86917865380076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34.238799575433596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34.238799575433596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6">
        <f t="shared" si="56"/>
        <v>183.33333333333334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9.9470000000000027</v>
      </c>
      <c r="N99" s="13">
        <f>IF('Données projet'!$A$36&gt;35,N98+M99-V98,IF(A99&lt;'Données projet'!$A$36,$K$205^A99,IF(A99='Données projet'!$A$36,'Données projet'!$B$36,N98+M99-V98)))</f>
        <v>434.95900000000017</v>
      </c>
      <c r="O99" s="13">
        <f>N99*VLOOKUP('Données projet'!$B$9,Paramètres!$A$1:$I$89,3,0)*VLOOKUP('Données projet'!$B$9,Paramètres!$A$1:$I$89,5,0)</f>
        <v>441.04842600000018</v>
      </c>
      <c r="P99" s="13">
        <f t="shared" si="87"/>
        <v>100.05070168146835</v>
      </c>
      <c r="Q99" s="20">
        <f t="shared" ref="Q99:Q130" si="107">(O99+P99)*0.475*44/12</f>
        <v>942.41431404522439</v>
      </c>
      <c r="R99" s="59">
        <f t="shared" si="55"/>
        <v>1218.6633662416118</v>
      </c>
      <c r="S99" s="59">
        <f ca="1">AVERAGE(OFFSET($R$3,0,0,'Données projet'!$E$9+1,1))-AVERAGE(OFFSET($H$3,0,0,'Données projet'!$E$9+1,1))</f>
        <v>626.09203985399904</v>
      </c>
      <c r="T99" s="59">
        <f t="shared" si="88"/>
        <v>327.65191293226667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118.43021285620023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118.43021285620023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9.9470000000000027</v>
      </c>
      <c r="AI99" s="13">
        <f>IF('Données projet'!$A$62&gt;35,AI98+AH99-AQ98,IF(A99&lt;'Données projet'!$A$62,$AF$205^A99,IF(A99='Données projet'!$A$62,'Données projet'!$B$62,AI98+AH99-AQ98)))</f>
        <v>434.95900000000017</v>
      </c>
      <c r="AJ99" s="13">
        <f>AI99*VLOOKUP('Données projet'!$B$10,Paramètres!$A$1:$I$89,3,0)*VLOOKUP('Données projet'!$B$10,Paramètres!$A$1:$I$89,5,0)</f>
        <v>393.55090320000016</v>
      </c>
      <c r="AK99" s="13">
        <f t="shared" si="89"/>
        <v>90.467975549637174</v>
      </c>
      <c r="AL99" s="20">
        <f t="shared" si="58"/>
        <v>842.99954715561842</v>
      </c>
      <c r="AM99" s="59">
        <f t="shared" si="59"/>
        <v>1119.2485993520058</v>
      </c>
      <c r="AN99" s="59">
        <f ca="1">AVERAGE(OFFSET($AM$3,0,0,'Données projet'!$E$10+1,1))-AVERAGE(OFFSET($H$3,0,0,'Données projet'!$E$10+1,1))</f>
        <v>567.42635821336114</v>
      </c>
      <c r="AO99" s="59">
        <f t="shared" si="90"/>
        <v>299.0473530693472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105.67618993322479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105.67618993322479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367.99999999999972</v>
      </c>
      <c r="BE99" s="13">
        <f>BD99*VLOOKUP('Données projet'!$B$11,Paramètres!$A$1:$I$89,3,0)*VLOOKUP('Données projet'!$B$11,Paramètres!$A$1:$I$89,5,0)</f>
        <v>298.52159999999981</v>
      </c>
      <c r="BF99" s="13">
        <f t="shared" si="91"/>
        <v>70.866444995542437</v>
      </c>
      <c r="BG99" s="20">
        <f t="shared" si="61"/>
        <v>643.35084503390271</v>
      </c>
      <c r="BH99" s="59">
        <f t="shared" si="62"/>
        <v>919.59989723029014</v>
      </c>
      <c r="BI99" s="59">
        <f ca="1">AVERAGE(OFFSET($BH$3,0,0,'Données projet'!$E$11+1,1))-AVERAGE(OFFSET($H$3,0,0,'Données projet'!$E$11+1,1))</f>
        <v>436.50252985867149</v>
      </c>
      <c r="BJ99" s="59">
        <f t="shared" si="92"/>
        <v>419.00806288456329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45.775233935601136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45.775233935601136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9.9470000000000027</v>
      </c>
      <c r="BY99" s="12">
        <f>IF('Données projet'!$A$114&gt;35,BY98+BX99-CG98,IF(A99&lt;'Données projet'!$A$114,$BV$205^A99,IF(A99='Données projet'!$A$114,'Données projet'!$B$114,BY98+BX99-CG98)))</f>
        <v>434.95900000000017</v>
      </c>
      <c r="BZ99" s="13">
        <f>BY99*VLOOKUP('Données projet'!$B$12,Paramètres!$A$1:$I$89,3,0)*VLOOKUP('Données projet'!$B$12,Paramètres!$A$1:$I$89,5,0)</f>
        <v>413.90698440000023</v>
      </c>
      <c r="CA99" s="13">
        <f t="shared" si="93"/>
        <v>94.590460350961564</v>
      </c>
      <c r="CB99" s="20">
        <f t="shared" si="64"/>
        <v>885.63304960792505</v>
      </c>
      <c r="CC99" s="59">
        <f t="shared" si="65"/>
        <v>1161.8821018043125</v>
      </c>
      <c r="CD99" s="59">
        <f ca="1">AVERAGE(OFFSET($CC$3,0,0,'Données projet'!$E$12+1,1))-AVERAGE(OFFSET($H$3,0,0,'Données projet'!$E$12+1,1))</f>
        <v>592.58528888957346</v>
      </c>
      <c r="CE99" s="59">
        <f t="shared" si="94"/>
        <v>311.31528017256846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111.14219975735713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111.14219975735713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369.00000000000011</v>
      </c>
      <c r="CU99" s="17">
        <f>CT99*VLOOKUP('Données projet'!$B$13,Paramètres!$A$1:$I$89,3,0)*VLOOKUP('Données projet'!$B$13,Paramètres!$A$1:$I$89,5,0)</f>
        <v>333.87120000000004</v>
      </c>
      <c r="CV99" s="13">
        <f t="shared" si="95"/>
        <v>78.232360111376309</v>
      </c>
      <c r="CW99" s="20">
        <f t="shared" si="67"/>
        <v>717.74703386064709</v>
      </c>
      <c r="CX99" s="59">
        <f t="shared" si="68"/>
        <v>993.99608605703452</v>
      </c>
      <c r="CY99" s="59">
        <f ca="1">AVERAGE(OFFSET($CX$3,0,0,'Données projet'!$E$13+1,1))-AVERAGE(OFFSET($H$3,0,0,'Données projet'!$E$13+1,1))</f>
        <v>446.2695382688679</v>
      </c>
      <c r="CZ99" s="59">
        <f t="shared" si="96"/>
        <v>630.54710489646072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2.8606668889431277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2.8606668889431277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367.99999999999972</v>
      </c>
      <c r="DP99" s="17">
        <f>DO99*VLOOKUP('Données projet'!$B$14,Paramètres!$A$1:$I$89,3,0)*VLOOKUP('Données projet'!$B$14,Paramètres!$A$1:$I$89,5,0)</f>
        <v>269.8175999999998</v>
      </c>
      <c r="DQ99" s="13">
        <f t="shared" si="97"/>
        <v>64.810557882019467</v>
      </c>
      <c r="DR99" s="20">
        <f t="shared" si="70"/>
        <v>582.81070831118348</v>
      </c>
      <c r="DS99" s="59">
        <f t="shared" si="71"/>
        <v>859.0597605075709</v>
      </c>
      <c r="DT99" s="59">
        <f ca="1">AVERAGE(OFFSET($DS$3,0,0,'Données projet'!$E$14+1,1))-AVERAGE(OFFSET($H$3,0,0,'Données projet'!$E$14+1,1))</f>
        <v>400.48995908576177</v>
      </c>
      <c r="DU99" s="59">
        <f t="shared" si="98"/>
        <v>384.86917865380076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33.567397599365002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33.567397599365002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6">
        <f t="shared" si="56"/>
        <v>183.33333333333334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9.9470000000000027</v>
      </c>
      <c r="N100" s="13">
        <f>IF('Données projet'!$A$36&gt;35,N99+M100-V99,IF(A100&lt;'Données projet'!$A$36,$K$205^A100,IF(A100='Données projet'!$A$36,'Données projet'!$B$36,N99+M100-V99)))</f>
        <v>444.90600000000018</v>
      </c>
      <c r="O100" s="13">
        <f>N100*VLOOKUP('Données projet'!$B$9,Paramètres!$A$1:$I$89,3,0)*VLOOKUP('Données projet'!$B$9,Paramètres!$A$1:$I$89,5,0)</f>
        <v>451.13468400000016</v>
      </c>
      <c r="P100" s="13">
        <f t="shared" si="87"/>
        <v>102.0697471226993</v>
      </c>
      <c r="Q100" s="20">
        <f t="shared" si="107"/>
        <v>963.49771753870164</v>
      </c>
      <c r="R100" s="59">
        <f t="shared" si="55"/>
        <v>1240.0431438180844</v>
      </c>
      <c r="S100" s="59">
        <f ca="1">AVERAGE(OFFSET($R$3,0,0,'Données projet'!$E$9+1,1))-AVERAGE(OFFSET($H$3,0,0,'Données projet'!$E$9+1,1))</f>
        <v>626.09203985399904</v>
      </c>
      <c r="T100" s="59">
        <f t="shared" si="88"/>
        <v>327.65191293226667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116.10786861738734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116.10786861738734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9.9470000000000027</v>
      </c>
      <c r="AI100" s="13">
        <f>IF('Données projet'!$A$62&gt;35,AI99+AH100-AQ99,IF(A100&lt;'Données projet'!$A$62,$AF$205^A100,IF(A100='Données projet'!$A$62,'Données projet'!$B$62,AI99+AH100-AQ99)))</f>
        <v>444.90600000000018</v>
      </c>
      <c r="AJ100" s="13">
        <f>AI100*VLOOKUP('Données projet'!$B$10,Paramètres!$A$1:$I$89,3,0)*VLOOKUP('Données projet'!$B$10,Paramètres!$A$1:$I$89,5,0)</f>
        <v>402.55094880000019</v>
      </c>
      <c r="AK100" s="13">
        <f t="shared" si="89"/>
        <v>92.293639443453927</v>
      </c>
      <c r="AL100" s="20">
        <f t="shared" si="58"/>
        <v>861.85432452401585</v>
      </c>
      <c r="AM100" s="59">
        <f t="shared" si="59"/>
        <v>1138.3997508033985</v>
      </c>
      <c r="AN100" s="59">
        <f ca="1">AVERAGE(OFFSET($AM$3,0,0,'Données projet'!$E$10+1,1))-AVERAGE(OFFSET($H$3,0,0,'Données projet'!$E$10+1,1))</f>
        <v>567.42635821336114</v>
      </c>
      <c r="AO100" s="59">
        <f t="shared" si="90"/>
        <v>299.0473530693472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103.6039443047456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103.6039443047456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367.99999999999972</v>
      </c>
      <c r="BE100" s="13">
        <f>BD100*VLOOKUP('Données projet'!$B$11,Paramètres!$A$1:$I$89,3,0)*VLOOKUP('Données projet'!$B$11,Paramètres!$A$1:$I$89,5,0)</f>
        <v>298.52159999999981</v>
      </c>
      <c r="BF100" s="13">
        <f t="shared" si="91"/>
        <v>70.866444995542437</v>
      </c>
      <c r="BG100" s="20">
        <f t="shared" si="61"/>
        <v>643.35084503390271</v>
      </c>
      <c r="BH100" s="59">
        <f t="shared" si="62"/>
        <v>919.89627131328552</v>
      </c>
      <c r="BI100" s="59">
        <f ca="1">AVERAGE(OFFSET($BH$3,0,0,'Données projet'!$E$11+1,1))-AVERAGE(OFFSET($H$3,0,0,'Données projet'!$E$11+1,1))</f>
        <v>436.50252985867149</v>
      </c>
      <c r="BJ100" s="59">
        <f t="shared" si="92"/>
        <v>419.00806288456329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44.877609518259817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44.877609518259817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9.9470000000000027</v>
      </c>
      <c r="BY100" s="12">
        <f>IF('Données projet'!$A$114&gt;35,BY99+BX100-CG99,IF(A100&lt;'Données projet'!$A$114,$BV$205^A100,IF(A100='Données projet'!$A$114,'Données projet'!$B$114,BY99+BX100-CG99)))</f>
        <v>444.90600000000018</v>
      </c>
      <c r="BZ100" s="13">
        <f>BY100*VLOOKUP('Données projet'!$B$12,Paramètres!$A$1:$I$89,3,0)*VLOOKUP('Données projet'!$B$12,Paramètres!$A$1:$I$89,5,0)</f>
        <v>423.37254960000018</v>
      </c>
      <c r="CA100" s="13">
        <f t="shared" si="93"/>
        <v>96.499316906146717</v>
      </c>
      <c r="CB100" s="20">
        <f t="shared" si="64"/>
        <v>905.44350083153915</v>
      </c>
      <c r="CC100" s="59">
        <f t="shared" si="65"/>
        <v>1181.9889271109218</v>
      </c>
      <c r="CD100" s="59">
        <f ca="1">AVERAGE(OFFSET($CC$3,0,0,'Données projet'!$E$12+1,1))-AVERAGE(OFFSET($H$3,0,0,'Données projet'!$E$12+1,1))</f>
        <v>592.58528888957346</v>
      </c>
      <c r="CE100" s="59">
        <f t="shared" si="94"/>
        <v>311.31528017256846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108.9627690101635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108.9627690101635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369.00000000000011</v>
      </c>
      <c r="CU100" s="17">
        <f>CT100*VLOOKUP('Données projet'!$B$13,Paramètres!$A$1:$I$89,3,0)*VLOOKUP('Données projet'!$B$13,Paramètres!$A$1:$I$89,5,0)</f>
        <v>333.87120000000004</v>
      </c>
      <c r="CV100" s="13">
        <f t="shared" si="95"/>
        <v>78.232360111376309</v>
      </c>
      <c r="CW100" s="20">
        <f t="shared" si="67"/>
        <v>717.74703386064709</v>
      </c>
      <c r="CX100" s="59">
        <f t="shared" si="68"/>
        <v>994.2924601400299</v>
      </c>
      <c r="CY100" s="59">
        <f ca="1">AVERAGE(OFFSET($CX$3,0,0,'Données projet'!$E$13+1,1))-AVERAGE(OFFSET($H$3,0,0,'Données projet'!$E$13+1,1))</f>
        <v>446.2695382688679</v>
      </c>
      <c r="CZ100" s="59">
        <f t="shared" si="96"/>
        <v>630.54710489646072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2.8045709560854672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2.8045709560854672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367.99999999999972</v>
      </c>
      <c r="DP100" s="17">
        <f>DO100*VLOOKUP('Données projet'!$B$14,Paramètres!$A$1:$I$89,3,0)*VLOOKUP('Données projet'!$B$14,Paramètres!$A$1:$I$89,5,0)</f>
        <v>269.8175999999998</v>
      </c>
      <c r="DQ100" s="13">
        <f t="shared" si="97"/>
        <v>64.810557882019467</v>
      </c>
      <c r="DR100" s="20">
        <f t="shared" si="70"/>
        <v>582.81070831118348</v>
      </c>
      <c r="DS100" s="59">
        <f t="shared" si="71"/>
        <v>859.35613459056628</v>
      </c>
      <c r="DT100" s="59">
        <f ca="1">AVERAGE(OFFSET($DS$3,0,0,'Données projet'!$E$14+1,1))-AVERAGE(OFFSET($H$3,0,0,'Données projet'!$E$14+1,1))</f>
        <v>400.48995908576177</v>
      </c>
      <c r="DU100" s="59">
        <f t="shared" si="98"/>
        <v>384.86917865380076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32.909161406532341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32.909161406532341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6">
        <f t="shared" si="56"/>
        <v>183.33333333333334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9.9470000000000027</v>
      </c>
      <c r="N101" s="13">
        <f>IF('Données projet'!$A$36&gt;35,N100+M101-V100,IF(A101&lt;'Données projet'!$A$36,$K$205^A101,IF(A101='Données projet'!$A$36,'Données projet'!$B$36,N100+M101-V100)))</f>
        <v>454.85300000000018</v>
      </c>
      <c r="O101" s="13">
        <f>N101*VLOOKUP('Données projet'!$B$9,Paramètres!$A$1:$I$89,3,0)*VLOOKUP('Données projet'!$B$9,Paramètres!$A$1:$I$89,5,0)</f>
        <v>461.22094200000021</v>
      </c>
      <c r="P101" s="13">
        <f t="shared" si="87"/>
        <v>104.08354453540181</v>
      </c>
      <c r="Q101" s="20">
        <f t="shared" si="107"/>
        <v>984.57198071582513</v>
      </c>
      <c r="R101" s="59">
        <f t="shared" si="55"/>
        <v>1261.4086396504565</v>
      </c>
      <c r="S101" s="59">
        <f ca="1">AVERAGE(OFFSET($R$3,0,0,'Données projet'!$E$9+1,1))-AVERAGE(OFFSET($H$3,0,0,'Données projet'!$E$9+1,1))</f>
        <v>626.09203985399904</v>
      </c>
      <c r="T101" s="59">
        <f t="shared" si="88"/>
        <v>327.65191293226667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113.83106413260745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113.83106413260745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9.9470000000000027</v>
      </c>
      <c r="AI101" s="13">
        <f>IF('Données projet'!$A$62&gt;35,AI100+AH101-AQ100,IF(A101&lt;'Données projet'!$A$62,$AF$205^A101,IF(A101='Données projet'!$A$62,'Données projet'!$B$62,AI100+AH101-AQ100)))</f>
        <v>454.85300000000018</v>
      </c>
      <c r="AJ101" s="13">
        <f>AI101*VLOOKUP('Données projet'!$B$10,Paramètres!$A$1:$I$89,3,0)*VLOOKUP('Données projet'!$B$10,Paramètres!$A$1:$I$89,5,0)</f>
        <v>411.55099440000015</v>
      </c>
      <c r="AK101" s="13">
        <f t="shared" si="89"/>
        <v>94.11455795809178</v>
      </c>
      <c r="AL101" s="20">
        <f t="shared" si="58"/>
        <v>880.70083702367674</v>
      </c>
      <c r="AM101" s="59">
        <f t="shared" si="59"/>
        <v>1157.5374959583082</v>
      </c>
      <c r="AN101" s="59">
        <f ca="1">AVERAGE(OFFSET($AM$3,0,0,'Données projet'!$E$10+1,1))-AVERAGE(OFFSET($H$3,0,0,'Données projet'!$E$10+1,1))</f>
        <v>567.42635821336114</v>
      </c>
      <c r="AO101" s="59">
        <f t="shared" si="90"/>
        <v>299.0473530693472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101.57233414909585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101.57233414909585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367.99999999999972</v>
      </c>
      <c r="BE101" s="13">
        <f>BD101*VLOOKUP('Données projet'!$B$11,Paramètres!$A$1:$I$89,3,0)*VLOOKUP('Données projet'!$B$11,Paramètres!$A$1:$I$89,5,0)</f>
        <v>298.52159999999981</v>
      </c>
      <c r="BF101" s="13">
        <f t="shared" si="91"/>
        <v>70.866444995542437</v>
      </c>
      <c r="BG101" s="20">
        <f t="shared" si="61"/>
        <v>643.35084503390271</v>
      </c>
      <c r="BH101" s="59">
        <f t="shared" si="62"/>
        <v>920.18750396853409</v>
      </c>
      <c r="BI101" s="59">
        <f ca="1">AVERAGE(OFFSET($BH$3,0,0,'Données projet'!$E$11+1,1))-AVERAGE(OFFSET($H$3,0,0,'Données projet'!$E$11+1,1))</f>
        <v>436.50252985867149</v>
      </c>
      <c r="BJ101" s="59">
        <f t="shared" si="92"/>
        <v>419.00806288456329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43.997586968245727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43.997586968245727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9.9470000000000027</v>
      </c>
      <c r="BY101" s="12">
        <f>IF('Données projet'!$A$114&gt;35,BY100+BX101-CG100,IF(A101&lt;'Données projet'!$A$114,$BV$205^A101,IF(A101='Données projet'!$A$114,'Données projet'!$B$114,BY100+BX101-CG100)))</f>
        <v>454.85300000000018</v>
      </c>
      <c r="BZ101" s="13">
        <f>BY101*VLOOKUP('Données projet'!$B$12,Paramètres!$A$1:$I$89,3,0)*VLOOKUP('Données projet'!$B$12,Paramètres!$A$1:$I$89,5,0)</f>
        <v>432.8381148000002</v>
      </c>
      <c r="CA101" s="13">
        <f t="shared" si="93"/>
        <v>98.403211842611611</v>
      </c>
      <c r="CB101" s="20">
        <f t="shared" si="64"/>
        <v>925.24531056921569</v>
      </c>
      <c r="CC101" s="59">
        <f t="shared" si="65"/>
        <v>1202.0819695038472</v>
      </c>
      <c r="CD101" s="59">
        <f ca="1">AVERAGE(OFFSET($CC$3,0,0,'Données projet'!$E$12+1,1))-AVERAGE(OFFSET($H$3,0,0,'Données projet'!$E$12+1,1))</f>
        <v>592.58528888957346</v>
      </c>
      <c r="CE101" s="59">
        <f t="shared" si="94"/>
        <v>311.31528017256846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106.82607557060084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106.82607557060084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369.00000000000011</v>
      </c>
      <c r="CU101" s="17">
        <f>CT101*VLOOKUP('Données projet'!$B$13,Paramètres!$A$1:$I$89,3,0)*VLOOKUP('Données projet'!$B$13,Paramètres!$A$1:$I$89,5,0)</f>
        <v>333.87120000000004</v>
      </c>
      <c r="CV101" s="13">
        <f t="shared" si="95"/>
        <v>78.232360111376309</v>
      </c>
      <c r="CW101" s="20">
        <f t="shared" si="67"/>
        <v>717.74703386064709</v>
      </c>
      <c r="CX101" s="59">
        <f t="shared" si="68"/>
        <v>994.58369279527847</v>
      </c>
      <c r="CY101" s="59">
        <f ca="1">AVERAGE(OFFSET($CX$3,0,0,'Données projet'!$E$13+1,1))-AVERAGE(OFFSET($H$3,0,0,'Données projet'!$E$13+1,1))</f>
        <v>446.2695382688679</v>
      </c>
      <c r="CZ101" s="59">
        <f t="shared" si="96"/>
        <v>630.54710489646072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2.7495750302560049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2.7495750302560049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367.99999999999972</v>
      </c>
      <c r="DP101" s="17">
        <f>DO101*VLOOKUP('Données projet'!$B$14,Paramètres!$A$1:$I$89,3,0)*VLOOKUP('Données projet'!$B$14,Paramètres!$A$1:$I$89,5,0)</f>
        <v>269.8175999999998</v>
      </c>
      <c r="DQ101" s="13">
        <f t="shared" si="97"/>
        <v>64.810557882019467</v>
      </c>
      <c r="DR101" s="20">
        <f t="shared" si="70"/>
        <v>582.81070831118348</v>
      </c>
      <c r="DS101" s="59">
        <f t="shared" si="71"/>
        <v>859.64736724581485</v>
      </c>
      <c r="DT101" s="59">
        <f ca="1">AVERAGE(OFFSET($DS$3,0,0,'Données projet'!$E$14+1,1))-AVERAGE(OFFSET($H$3,0,0,'Données projet'!$E$14+1,1))</f>
        <v>400.48995908576177</v>
      </c>
      <c r="DU101" s="59">
        <f t="shared" si="98"/>
        <v>384.86917865380076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32.263832823956697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32.263832823956697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6">
        <f t="shared" si="56"/>
        <v>183.33333333333334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>
        <f>VLOOKUP(A102,'Données projet'!$A$35:$I$55,2,0)</f>
        <v>464.8</v>
      </c>
      <c r="L102" s="12">
        <f>VLOOKUP(A102,'Données projet'!$A$35:$I$55,9,0)</f>
        <v>9.9470000000000027</v>
      </c>
      <c r="M102" s="12">
        <f t="array" ref="M102">INDEX(L:L,MIN(IF(ISNUMBER(L102:L298),ROW(L102:L298),"")))</f>
        <v>9.9470000000000027</v>
      </c>
      <c r="N102" s="13">
        <f>IF('Données projet'!$A$36&gt;35,N101+M102-V101,IF(A102&lt;'Données projet'!$A$36,$K$205^A102,IF(A102='Données projet'!$A$36,'Données projet'!$B$36,N101+M102-V101)))</f>
        <v>464.80000000000018</v>
      </c>
      <c r="O102" s="13">
        <f>N102*VLOOKUP('Données projet'!$B$9,Paramètres!$A$1:$I$89,3,0)*VLOOKUP('Données projet'!$B$9,Paramètres!$A$1:$I$89,5,0)</f>
        <v>471.30720000000019</v>
      </c>
      <c r="P102" s="13">
        <f t="shared" si="87"/>
        <v>106.0922219031893</v>
      </c>
      <c r="Q102" s="20">
        <f t="shared" si="107"/>
        <v>1005.6373264813883</v>
      </c>
      <c r="R102" s="59">
        <f t="shared" si="55"/>
        <v>1282.7601658357985</v>
      </c>
      <c r="S102" s="59">
        <f ca="1">AVERAGE(OFFSET($R$3,0,0,'Données projet'!$E$9+1,1))-AVERAGE(OFFSET($H$3,0,0,'Données projet'!$E$9+1,1))</f>
        <v>626.09203985399904</v>
      </c>
      <c r="T102" s="59">
        <f t="shared" si="88"/>
        <v>327.65191293226667</v>
      </c>
      <c r="U102" s="15">
        <f>IF(ISNA(VLOOKUP(A102,'Données projet'!$A$35:$I$55,3,0)),0,VLOOKUP(A102,'Données projet'!$A$35:$I$55,3,0))</f>
        <v>9</v>
      </c>
      <c r="V102" s="15">
        <f>IF(ISNA(VLOOKUP(A102,'Données projet'!$A$35:$I$55,4,0)),0,VLOOKUP(A102,'Données projet'!$A$35:$I$55,4,0))</f>
        <v>62.94</v>
      </c>
      <c r="W102" s="16">
        <f>IF(ISNA(VLOOKUP(A102,'Données projet'!$A$35:$I$55,5,0)),0%,VLOOKUP(A102,'Données projet'!$A$35:$I$55,5,0)*VLOOKUP('Données projet'!$B$9,Paramètres!$A$1:$I$89,7,0))</f>
        <v>0.43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141.93643924105675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141.93643924105675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>
        <f>VLOOKUP(A102,'Données projet'!$A$61:$I$81,2,0)</f>
        <v>464.8</v>
      </c>
      <c r="AG102" s="12">
        <f>VLOOKUP(A102,'Données projet'!$A$61:$I$81,9,0)</f>
        <v>9.9470000000000027</v>
      </c>
      <c r="AH102" s="12">
        <f t="array" ref="AH102">INDEX(AG:AG,MIN(IF(ISNUMBER(AG102:AG298),ROW(AG102:AG298),"")))</f>
        <v>9.9470000000000027</v>
      </c>
      <c r="AI102" s="13">
        <f>IF('Données projet'!$A$62&gt;35,AI101+AH102-AQ101,IF(A102&lt;'Données projet'!$A$62,$AF$205^A102,IF(A102='Données projet'!$A$62,'Données projet'!$B$62,AI101+AH102-AQ101)))</f>
        <v>464.80000000000018</v>
      </c>
      <c r="AJ102" s="13">
        <f>AI102*VLOOKUP('Données projet'!$B$10,Paramètres!$A$1:$I$89,3,0)*VLOOKUP('Données projet'!$B$10,Paramètres!$A$1:$I$89,5,0)</f>
        <v>420.55104000000011</v>
      </c>
      <c r="AK102" s="13">
        <f t="shared" si="89"/>
        <v>95.930846819060008</v>
      </c>
      <c r="AL102" s="20">
        <f t="shared" si="58"/>
        <v>899.53928620986301</v>
      </c>
      <c r="AM102" s="59">
        <f t="shared" si="59"/>
        <v>1176.6621255642731</v>
      </c>
      <c r="AN102" s="59">
        <f ca="1">AVERAGE(OFFSET($AM$3,0,0,'Données projet'!$E$10+1,1))-AVERAGE(OFFSET($H$3,0,0,'Données projet'!$E$10+1,1))</f>
        <v>567.42635821336114</v>
      </c>
      <c r="AO102" s="59">
        <f t="shared" si="90"/>
        <v>299.0473530693472</v>
      </c>
      <c r="AP102" s="15">
        <f>IF(ISNA(VLOOKUP(A102,'Données projet'!$A$61:$I$81,3,0)),0,VLOOKUP(A102,'Données projet'!$A$61:$I$81,3,0))</f>
        <v>9</v>
      </c>
      <c r="AQ102" s="15">
        <f>IF(ISNA(VLOOKUP(A102,'Données projet'!$A$61:$I$81,4,0)),0,VLOOKUP(A102,'Données projet'!$A$61:$I$81,4,0))</f>
        <v>62.94</v>
      </c>
      <c r="AR102" s="16">
        <f>IF(ISNA(VLOOKUP(A102,'Données projet'!$A$61:$I$81,5,0)),0%,VLOOKUP(A102,'Données projet'!$A$61:$I$81,5,0)*VLOOKUP('Données projet'!$B$10,Paramètres!$A$1:$I$89,7,0))</f>
        <v>0.43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126.65097655355829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126.65097655355829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367.99999999999972</v>
      </c>
      <c r="BE102" s="13">
        <f>BD102*VLOOKUP('Données projet'!$B$11,Paramètres!$A$1:$I$89,3,0)*VLOOKUP('Données projet'!$B$11,Paramètres!$A$1:$I$89,5,0)</f>
        <v>298.52159999999981</v>
      </c>
      <c r="BF102" s="13">
        <f t="shared" si="91"/>
        <v>70.866444995542437</v>
      </c>
      <c r="BG102" s="20">
        <f t="shared" si="61"/>
        <v>643.35084503390271</v>
      </c>
      <c r="BH102" s="59">
        <f t="shared" si="62"/>
        <v>920.4736843883129</v>
      </c>
      <c r="BI102" s="59">
        <f ca="1">AVERAGE(OFFSET($BH$3,0,0,'Données projet'!$E$11+1,1))-AVERAGE(OFFSET($H$3,0,0,'Données projet'!$E$11+1,1))</f>
        <v>436.50252985867149</v>
      </c>
      <c r="BJ102" s="59">
        <f t="shared" si="92"/>
        <v>419.00806288456329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43.134821123676659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43.134821123676659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>
        <f>VLOOKUP(A102,'Données projet'!$A$113:$I$133,2,0)</f>
        <v>464.8</v>
      </c>
      <c r="BW102" s="12">
        <f>VLOOKUP(A102,'Données projet'!$A$113:$I$133,9,0)</f>
        <v>9.9470000000000027</v>
      </c>
      <c r="BX102" s="12">
        <f t="array" ref="BX102">INDEX(BW:BW,MIN(IF(ISNUMBER(BW102:BW298),ROW(BW102:BW298),"")))</f>
        <v>9.9470000000000027</v>
      </c>
      <c r="BY102" s="12">
        <f>IF('Données projet'!$A$114&gt;35,BY101+BX102-CG101,IF(A102&lt;'Données projet'!$A$114,$BV$205^A102,IF(A102='Données projet'!$A$114,'Données projet'!$B$114,BY101+BX102-CG101)))</f>
        <v>464.80000000000018</v>
      </c>
      <c r="BZ102" s="13">
        <f>BY102*VLOOKUP('Données projet'!$B$12,Paramètres!$A$1:$I$89,3,0)*VLOOKUP('Données projet'!$B$12,Paramètres!$A$1:$I$89,5,0)</f>
        <v>442.30368000000016</v>
      </c>
      <c r="CA102" s="13">
        <f t="shared" si="93"/>
        <v>100.30226615929689</v>
      </c>
      <c r="CB102" s="20">
        <f t="shared" si="64"/>
        <v>945.03868956077565</v>
      </c>
      <c r="CC102" s="59">
        <f t="shared" si="65"/>
        <v>1222.1615289151857</v>
      </c>
      <c r="CD102" s="59">
        <f ca="1">AVERAGE(OFFSET($CC$3,0,0,'Données projet'!$E$12+1,1))-AVERAGE(OFFSET($H$3,0,0,'Données projet'!$E$12+1,1))</f>
        <v>592.58528888957346</v>
      </c>
      <c r="CE102" s="59">
        <f t="shared" si="94"/>
        <v>311.31528017256846</v>
      </c>
      <c r="CF102" s="15">
        <f>IF(ISNA(VLOOKUP(A102,'Données projet'!$A$113:$I$133,3,0)),0,VLOOKUP(A102,'Données projet'!$A$113:$I$133,3,0))</f>
        <v>9</v>
      </c>
      <c r="CG102" s="15">
        <f>IF(ISNA(VLOOKUP(A102,'Données projet'!$A$113:$I$133,4,0)),0,VLOOKUP(A102,'Données projet'!$A$113:$I$133,4,0))</f>
        <v>62.94</v>
      </c>
      <c r="CH102" s="16">
        <f>IF(ISNA(VLOOKUP(A102,'Données projet'!$A$113:$I$133,5,0)),0%,VLOOKUP(A102,'Données projet'!$A$113:$I$133,5,0)*VLOOKUP('Données projet'!$B$12,Paramètres!$A$1:$I$89,7,0))</f>
        <v>0.43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133.20188913391479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133.20188913391479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369.00000000000011</v>
      </c>
      <c r="CU102" s="17">
        <f>CT102*VLOOKUP('Données projet'!$B$13,Paramètres!$A$1:$I$89,3,0)*VLOOKUP('Données projet'!$B$13,Paramètres!$A$1:$I$89,5,0)</f>
        <v>333.87120000000004</v>
      </c>
      <c r="CV102" s="13">
        <f t="shared" si="95"/>
        <v>78.232360111376309</v>
      </c>
      <c r="CW102" s="20">
        <f t="shared" si="67"/>
        <v>717.74703386064709</v>
      </c>
      <c r="CX102" s="59">
        <f t="shared" si="68"/>
        <v>994.86987321505717</v>
      </c>
      <c r="CY102" s="59">
        <f ca="1">AVERAGE(OFFSET($CX$3,0,0,'Données projet'!$E$13+1,1))-AVERAGE(OFFSET($H$3,0,0,'Données projet'!$E$13+1,1))</f>
        <v>446.2695382688679</v>
      </c>
      <c r="CZ102" s="59">
        <f t="shared" si="96"/>
        <v>630.54710489646072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2.6956575409878556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2.6956575409878556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367.99999999999972</v>
      </c>
      <c r="DP102" s="17">
        <f>DO102*VLOOKUP('Données projet'!$B$14,Paramètres!$A$1:$I$89,3,0)*VLOOKUP('Données projet'!$B$14,Paramètres!$A$1:$I$89,5,0)</f>
        <v>269.8175999999998</v>
      </c>
      <c r="DQ102" s="13">
        <f t="shared" si="97"/>
        <v>64.810557882019467</v>
      </c>
      <c r="DR102" s="20">
        <f t="shared" si="70"/>
        <v>582.81070831118348</v>
      </c>
      <c r="DS102" s="59">
        <f t="shared" si="71"/>
        <v>859.93354766559355</v>
      </c>
      <c r="DT102" s="59">
        <f ca="1">AVERAGE(OFFSET($DS$3,0,0,'Données projet'!$E$14+1,1))-AVERAGE(OFFSET($H$3,0,0,'Données projet'!$E$14+1,1))</f>
        <v>400.48995908576177</v>
      </c>
      <c r="DU102" s="59">
        <f t="shared" si="98"/>
        <v>384.86917865380076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31.63115874127379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31.63115874127379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6">
        <f t="shared" si="56"/>
        <v>183.33333333333334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9.7110000000000021</v>
      </c>
      <c r="N103" s="13">
        <f>IF('Données projet'!$A$36&gt;35,N102+M103-V102,IF(A103&lt;'Données projet'!$A$36,$K$205^A103,IF(A103='Données projet'!$A$36,'Données projet'!$B$36,N102+M103-V102)))</f>
        <v>411.5710000000002</v>
      </c>
      <c r="O103" s="13">
        <f>N103*VLOOKUP('Données projet'!$B$9,Paramètres!$A$1:$I$89,3,0)*VLOOKUP('Données projet'!$B$9,Paramètres!$A$1:$I$89,5,0)</f>
        <v>417.33299400000027</v>
      </c>
      <c r="P103" s="13">
        <f t="shared" si="87"/>
        <v>95.281941338155363</v>
      </c>
      <c r="Q103" s="20">
        <f t="shared" si="107"/>
        <v>892.80434571395438</v>
      </c>
      <c r="R103" s="59">
        <f t="shared" si="55"/>
        <v>1170.2084008976635</v>
      </c>
      <c r="S103" s="59">
        <f ca="1">AVERAGE(OFFSET($R$3,0,0,'Données projet'!$E$9+1,1))-AVERAGE(OFFSET($H$3,0,0,'Données projet'!$E$9+1,1))</f>
        <v>626.09203985399904</v>
      </c>
      <c r="T103" s="59">
        <f t="shared" si="88"/>
        <v>327.65191293226667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139.15315224021921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139.15315224021921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9.7110000000000021</v>
      </c>
      <c r="AI103" s="13">
        <f>IF('Données projet'!$A$62&gt;35,AI102+AH103-AQ102,IF(A103&lt;'Données projet'!$A$62,$AF$205^A103,IF(A103='Données projet'!$A$62,'Données projet'!$B$62,AI102+AH103-AQ102)))</f>
        <v>411.5710000000002</v>
      </c>
      <c r="AJ103" s="13">
        <f>AI103*VLOOKUP('Données projet'!$B$10,Paramètres!$A$1:$I$89,3,0)*VLOOKUP('Données projet'!$B$10,Paramètres!$A$1:$I$89,5,0)</f>
        <v>372.38944080000016</v>
      </c>
      <c r="AK103" s="13">
        <f t="shared" si="89"/>
        <v>86.155960872174546</v>
      </c>
      <c r="AL103" s="20">
        <f t="shared" si="58"/>
        <v>798.6332412457042</v>
      </c>
      <c r="AM103" s="59">
        <f t="shared" si="59"/>
        <v>1076.0372964294133</v>
      </c>
      <c r="AN103" s="59">
        <f ca="1">AVERAGE(OFFSET($AM$3,0,0,'Données projet'!$E$10+1,1))-AVERAGE(OFFSET($H$3,0,0,'Données projet'!$E$10+1,1))</f>
        <v>567.42635821336114</v>
      </c>
      <c r="AO103" s="59">
        <f t="shared" si="90"/>
        <v>299.0473530693472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124.16742815281096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124.16742815281096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367.99999999999972</v>
      </c>
      <c r="BE103" s="13">
        <f>BD103*VLOOKUP('Données projet'!$B$11,Paramètres!$A$1:$I$89,3,0)*VLOOKUP('Données projet'!$B$11,Paramètres!$A$1:$I$89,5,0)</f>
        <v>298.52159999999981</v>
      </c>
      <c r="BF103" s="13">
        <f t="shared" si="91"/>
        <v>70.866444995542437</v>
      </c>
      <c r="BG103" s="20">
        <f t="shared" si="61"/>
        <v>643.35084503390271</v>
      </c>
      <c r="BH103" s="59">
        <f t="shared" si="62"/>
        <v>920.75490021761198</v>
      </c>
      <c r="BI103" s="59">
        <f ca="1">AVERAGE(OFFSET($BH$3,0,0,'Données projet'!$E$11+1,1))-AVERAGE(OFFSET($H$3,0,0,'Données projet'!$E$11+1,1))</f>
        <v>436.50252985867149</v>
      </c>
      <c r="BJ103" s="59">
        <f t="shared" si="92"/>
        <v>419.00806288456329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42.288973591084385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42.288973591084385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9.7110000000000021</v>
      </c>
      <c r="BY103" s="12">
        <f>IF('Données projet'!$A$114&gt;35,BY102+BX103-CG102,IF(A103&lt;'Données projet'!$A$114,$BV$205^A103,IF(A103='Données projet'!$A$114,'Données projet'!$B$114,BY102+BX103-CG102)))</f>
        <v>411.5710000000002</v>
      </c>
      <c r="BZ103" s="13">
        <f>BY103*VLOOKUP('Données projet'!$B$12,Paramètres!$A$1:$I$89,3,0)*VLOOKUP('Données projet'!$B$12,Paramètres!$A$1:$I$89,5,0)</f>
        <v>391.65096360000018</v>
      </c>
      <c r="CA103" s="13">
        <f t="shared" si="93"/>
        <v>90.081953877778645</v>
      </c>
      <c r="CB103" s="20">
        <f t="shared" si="64"/>
        <v>839.01816460713133</v>
      </c>
      <c r="CC103" s="59">
        <f t="shared" si="65"/>
        <v>1116.4222197908405</v>
      </c>
      <c r="CD103" s="59">
        <f ca="1">AVERAGE(OFFSET($CC$3,0,0,'Données projet'!$E$12+1,1))-AVERAGE(OFFSET($H$3,0,0,'Données projet'!$E$12+1,1))</f>
        <v>592.58528888957346</v>
      </c>
      <c r="CE103" s="59">
        <f t="shared" si="94"/>
        <v>311.31528017256846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130.5898813331288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130.5898813331288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369.00000000000011</v>
      </c>
      <c r="CU103" s="17">
        <f>CT103*VLOOKUP('Données projet'!$B$13,Paramètres!$A$1:$I$89,3,0)*VLOOKUP('Données projet'!$B$13,Paramètres!$A$1:$I$89,5,0)</f>
        <v>333.87120000000004</v>
      </c>
      <c r="CV103" s="13">
        <f t="shared" si="95"/>
        <v>78.232360111376309</v>
      </c>
      <c r="CW103" s="20">
        <f t="shared" si="67"/>
        <v>717.74703386064709</v>
      </c>
      <c r="CX103" s="59">
        <f t="shared" si="68"/>
        <v>995.15108904435624</v>
      </c>
      <c r="CY103" s="59">
        <f ca="1">AVERAGE(OFFSET($CX$3,0,0,'Données projet'!$E$13+1,1))-AVERAGE(OFFSET($H$3,0,0,'Données projet'!$E$13+1,1))</f>
        <v>446.2695382688679</v>
      </c>
      <c r="CZ103" s="59">
        <f t="shared" si="96"/>
        <v>630.54710489646072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2.6427973407978338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2.6427973407978338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367.99999999999972</v>
      </c>
      <c r="DP103" s="17">
        <f>DO103*VLOOKUP('Données projet'!$B$14,Paramètres!$A$1:$I$89,3,0)*VLOOKUP('Données projet'!$B$14,Paramètres!$A$1:$I$89,5,0)</f>
        <v>269.8175999999998</v>
      </c>
      <c r="DQ103" s="13">
        <f t="shared" si="97"/>
        <v>64.810557882019467</v>
      </c>
      <c r="DR103" s="20">
        <f t="shared" si="70"/>
        <v>582.81070831118348</v>
      </c>
      <c r="DS103" s="59">
        <f t="shared" si="71"/>
        <v>860.21476349489262</v>
      </c>
      <c r="DT103" s="59">
        <f ca="1">AVERAGE(OFFSET($DS$3,0,0,'Données projet'!$E$14+1,1))-AVERAGE(OFFSET($H$3,0,0,'Données projet'!$E$14+1,1))</f>
        <v>400.48995908576177</v>
      </c>
      <c r="DU103" s="59">
        <f t="shared" si="98"/>
        <v>384.86917865380076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31.010891011459208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31.010891011459208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6">
        <f t="shared" si="56"/>
        <v>183.33333333333334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9.7110000000000021</v>
      </c>
      <c r="N104" s="13">
        <f>IF('Données projet'!$A$36&gt;35,N103+M104-V103,IF(A104&lt;'Données projet'!$A$36,$K$205^A104,IF(A104='Données projet'!$A$36,'Données projet'!$B$36,N103+M104-V103)))</f>
        <v>421.28200000000021</v>
      </c>
      <c r="O104" s="13">
        <f>N104*VLOOKUP('Données projet'!$B$9,Paramètres!$A$1:$I$89,3,0)*VLOOKUP('Données projet'!$B$9,Paramètres!$A$1:$I$89,5,0)</f>
        <v>427.17994800000019</v>
      </c>
      <c r="P104" s="13">
        <f t="shared" si="87"/>
        <v>97.265723026471477</v>
      </c>
      <c r="Q104" s="20">
        <f t="shared" si="107"/>
        <v>913.40954370443831</v>
      </c>
      <c r="R104" s="59">
        <f t="shared" si="55"/>
        <v>1191.0899362515127</v>
      </c>
      <c r="S104" s="59">
        <f ca="1">AVERAGE(OFFSET($R$3,0,0,'Données projet'!$E$9+1,1))-AVERAGE(OFFSET($H$3,0,0,'Données projet'!$E$9+1,1))</f>
        <v>626.09203985399904</v>
      </c>
      <c r="T104" s="59">
        <f t="shared" si="88"/>
        <v>327.65191293226667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136.42444379983067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136.42444379983067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9.7110000000000021</v>
      </c>
      <c r="AI104" s="13">
        <f>IF('Données projet'!$A$62&gt;35,AI103+AH104-AQ103,IF(A104&lt;'Données projet'!$A$62,$AF$205^A104,IF(A104='Données projet'!$A$62,'Données projet'!$B$62,AI103+AH104-AQ103)))</f>
        <v>421.28200000000021</v>
      </c>
      <c r="AJ104" s="13">
        <f>AI104*VLOOKUP('Données projet'!$B$10,Paramètres!$A$1:$I$89,3,0)*VLOOKUP('Données projet'!$B$10,Paramètres!$A$1:$I$89,5,0)</f>
        <v>381.17595360000018</v>
      </c>
      <c r="AK104" s="13">
        <f t="shared" si="89"/>
        <v>87.949738529484478</v>
      </c>
      <c r="AL104" s="20">
        <f t="shared" si="58"/>
        <v>817.06058045885254</v>
      </c>
      <c r="AM104" s="59">
        <f t="shared" si="59"/>
        <v>1094.7409730059269</v>
      </c>
      <c r="AN104" s="59">
        <f ca="1">AVERAGE(OFFSET($AM$3,0,0,'Données projet'!$E$10+1,1))-AVERAGE(OFFSET($H$3,0,0,'Données projet'!$E$10+1,1))</f>
        <v>567.42635821336114</v>
      </c>
      <c r="AO104" s="59">
        <f t="shared" si="90"/>
        <v>299.0473530693472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121.73258062138733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121.73258062138733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367.99999999999972</v>
      </c>
      <c r="BE104" s="13">
        <f>BD104*VLOOKUP('Données projet'!$B$11,Paramètres!$A$1:$I$89,3,0)*VLOOKUP('Données projet'!$B$11,Paramètres!$A$1:$I$89,5,0)</f>
        <v>298.52159999999981</v>
      </c>
      <c r="BF104" s="13">
        <f t="shared" si="91"/>
        <v>70.866444995542437</v>
      </c>
      <c r="BG104" s="20">
        <f t="shared" si="61"/>
        <v>643.35084503390271</v>
      </c>
      <c r="BH104" s="59">
        <f t="shared" si="62"/>
        <v>921.03123758097718</v>
      </c>
      <c r="BI104" s="59">
        <f ca="1">AVERAGE(OFFSET($BH$3,0,0,'Données projet'!$E$11+1,1))-AVERAGE(OFFSET($H$3,0,0,'Données projet'!$E$11+1,1))</f>
        <v>436.50252985867149</v>
      </c>
      <c r="BJ104" s="59">
        <f t="shared" si="92"/>
        <v>419.00806288456329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41.45971261269019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41.45971261269019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9.7110000000000021</v>
      </c>
      <c r="BY104" s="12">
        <f>IF('Données projet'!$A$114&gt;35,BY103+BX104-CG103,IF(A104&lt;'Données projet'!$A$114,$BV$205^A104,IF(A104='Données projet'!$A$114,'Données projet'!$B$114,BY103+BX104-CG103)))</f>
        <v>421.28200000000021</v>
      </c>
      <c r="BZ104" s="13">
        <f>BY104*VLOOKUP('Données projet'!$B$12,Paramètres!$A$1:$I$89,3,0)*VLOOKUP('Données projet'!$B$12,Paramètres!$A$1:$I$89,5,0)</f>
        <v>400.89195120000022</v>
      </c>
      <c r="CA104" s="13">
        <f t="shared" si="93"/>
        <v>91.957471190301248</v>
      </c>
      <c r="CB104" s="20">
        <f t="shared" si="64"/>
        <v>858.37941066310839</v>
      </c>
      <c r="CC104" s="59">
        <f t="shared" si="65"/>
        <v>1136.0598032101827</v>
      </c>
      <c r="CD104" s="59">
        <f ca="1">AVERAGE(OFFSET($CC$3,0,0,'Données projet'!$E$12+1,1))-AVERAGE(OFFSET($H$3,0,0,'Données projet'!$E$12+1,1))</f>
        <v>592.58528888957346</v>
      </c>
      <c r="CE104" s="59">
        <f t="shared" si="94"/>
        <v>311.31528017256846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128.02909341214877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128.02909341214877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369.00000000000011</v>
      </c>
      <c r="CU104" s="17">
        <f>CT104*VLOOKUP('Données projet'!$B$13,Paramètres!$A$1:$I$89,3,0)*VLOOKUP('Données projet'!$B$13,Paramètres!$A$1:$I$89,5,0)</f>
        <v>333.87120000000004</v>
      </c>
      <c r="CV104" s="13">
        <f t="shared" si="95"/>
        <v>78.232360111376309</v>
      </c>
      <c r="CW104" s="20">
        <f t="shared" si="67"/>
        <v>717.74703386064709</v>
      </c>
      <c r="CX104" s="59">
        <f t="shared" si="68"/>
        <v>995.42742640772144</v>
      </c>
      <c r="CY104" s="59">
        <f ca="1">AVERAGE(OFFSET($CX$3,0,0,'Données projet'!$E$13+1,1))-AVERAGE(OFFSET($H$3,0,0,'Données projet'!$E$13+1,1))</f>
        <v>446.2695382688679</v>
      </c>
      <c r="CZ104" s="59">
        <f t="shared" si="96"/>
        <v>630.54710489646072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2.5909736968919996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2.5909736968919996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367.99999999999972</v>
      </c>
      <c r="DP104" s="17">
        <f>DO104*VLOOKUP('Données projet'!$B$14,Paramètres!$A$1:$I$89,3,0)*VLOOKUP('Données projet'!$B$14,Paramètres!$A$1:$I$89,5,0)</f>
        <v>269.8175999999998</v>
      </c>
      <c r="DQ104" s="13">
        <f t="shared" si="97"/>
        <v>64.810557882019467</v>
      </c>
      <c r="DR104" s="20">
        <f t="shared" si="70"/>
        <v>582.81070831118348</v>
      </c>
      <c r="DS104" s="59">
        <f t="shared" si="71"/>
        <v>860.49110085825782</v>
      </c>
      <c r="DT104" s="59">
        <f ca="1">AVERAGE(OFFSET($DS$3,0,0,'Données projet'!$E$14+1,1))-AVERAGE(OFFSET($H$3,0,0,'Données projet'!$E$14+1,1))</f>
        <v>400.48995908576177</v>
      </c>
      <c r="DU104" s="59">
        <f t="shared" si="98"/>
        <v>384.86917865380076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30.402786353500332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30.402786353500332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6">
        <f t="shared" si="56"/>
        <v>183.33333333333334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9.7110000000000021</v>
      </c>
      <c r="N105" s="13">
        <f>IF('Données projet'!$A$36&gt;35,N104+M105-V104,IF(A105&lt;'Données projet'!$A$36,$K$205^A105,IF(A105='Données projet'!$A$36,'Données projet'!$B$36,N104+M105-V104)))</f>
        <v>430.99300000000022</v>
      </c>
      <c r="O105" s="13">
        <f>N105*VLOOKUP('Données projet'!$B$9,Paramètres!$A$1:$I$89,3,0)*VLOOKUP('Données projet'!$B$9,Paramètres!$A$1:$I$89,5,0)</f>
        <v>437.02690200000023</v>
      </c>
      <c r="P105" s="13">
        <f t="shared" si="87"/>
        <v>99.244188579159399</v>
      </c>
      <c r="Q105" s="20">
        <f t="shared" si="107"/>
        <v>934.0054827587029</v>
      </c>
      <c r="R105" s="59">
        <f t="shared" si="55"/>
        <v>1211.9574188336858</v>
      </c>
      <c r="S105" s="59">
        <f ca="1">AVERAGE(OFFSET($R$3,0,0,'Données projet'!$E$9+1,1))-AVERAGE(OFFSET($H$3,0,0,'Données projet'!$E$9+1,1))</f>
        <v>626.09203985399904</v>
      </c>
      <c r="T105" s="59">
        <f t="shared" si="88"/>
        <v>327.65191293226667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133.74924366761033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133.74924366761033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9.7110000000000021</v>
      </c>
      <c r="AI105" s="13">
        <f>IF('Données projet'!$A$62&gt;35,AI104+AH105-AQ104,IF(A105&lt;'Données projet'!$A$62,$AF$205^A105,IF(A105='Données projet'!$A$62,'Données projet'!$B$62,AI104+AH105-AQ104)))</f>
        <v>430.99300000000022</v>
      </c>
      <c r="AJ105" s="13">
        <f>AI105*VLOOKUP('Données projet'!$B$10,Paramètres!$A$1:$I$89,3,0)*VLOOKUP('Données projet'!$B$10,Paramètres!$A$1:$I$89,5,0)</f>
        <v>389.96246640000021</v>
      </c>
      <c r="AK105" s="13">
        <f t="shared" si="89"/>
        <v>89.738709223725238</v>
      </c>
      <c r="AL105" s="20">
        <f t="shared" si="58"/>
        <v>835.47954754465525</v>
      </c>
      <c r="AM105" s="59">
        <f t="shared" si="59"/>
        <v>1113.4314836196381</v>
      </c>
      <c r="AN105" s="59">
        <f ca="1">AVERAGE(OFFSET($AM$3,0,0,'Données projet'!$E$10+1,1))-AVERAGE(OFFSET($H$3,0,0,'Données projet'!$E$10+1,1))</f>
        <v>567.42635821336114</v>
      </c>
      <c r="AO105" s="59">
        <f t="shared" si="90"/>
        <v>299.0473530693472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119.34547896494456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119.34547896494456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367.99999999999972</v>
      </c>
      <c r="BE105" s="13">
        <f>BD105*VLOOKUP('Données projet'!$B$11,Paramètres!$A$1:$I$89,3,0)*VLOOKUP('Données projet'!$B$11,Paramètres!$A$1:$I$89,5,0)</f>
        <v>298.52159999999981</v>
      </c>
      <c r="BF105" s="13">
        <f t="shared" si="91"/>
        <v>70.866444995542437</v>
      </c>
      <c r="BG105" s="20">
        <f t="shared" si="61"/>
        <v>643.35084503390271</v>
      </c>
      <c r="BH105" s="59">
        <f t="shared" si="62"/>
        <v>921.30278110888571</v>
      </c>
      <c r="BI105" s="59">
        <f ca="1">AVERAGE(OFFSET($BH$3,0,0,'Données projet'!$E$11+1,1))-AVERAGE(OFFSET($H$3,0,0,'Données projet'!$E$11+1,1))</f>
        <v>436.50252985867149</v>
      </c>
      <c r="BJ105" s="59">
        <f t="shared" si="92"/>
        <v>419.00806288456329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40.646712936283052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40.646712936283052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9.7110000000000021</v>
      </c>
      <c r="BY105" s="12">
        <f>IF('Données projet'!$A$114&gt;35,BY104+BX105-CG104,IF(A105&lt;'Données projet'!$A$114,$BV$205^A105,IF(A105='Données projet'!$A$114,'Données projet'!$B$114,BY104+BX105-CG104)))</f>
        <v>430.99300000000022</v>
      </c>
      <c r="BZ105" s="13">
        <f>BY105*VLOOKUP('Données projet'!$B$12,Paramètres!$A$1:$I$89,3,0)*VLOOKUP('Données projet'!$B$12,Paramètres!$A$1:$I$89,5,0)</f>
        <v>410.1329388000002</v>
      </c>
      <c r="CA105" s="13">
        <f t="shared" si="93"/>
        <v>93.827962493931295</v>
      </c>
      <c r="CB105" s="20">
        <f t="shared" si="64"/>
        <v>877.73190308693063</v>
      </c>
      <c r="CC105" s="59">
        <f t="shared" si="65"/>
        <v>1155.6838391619135</v>
      </c>
      <c r="CD105" s="59">
        <f ca="1">AVERAGE(OFFSET($CC$3,0,0,'Données projet'!$E$12+1,1))-AVERAGE(OFFSET($H$3,0,0,'Données projet'!$E$12+1,1))</f>
        <v>592.58528888957346</v>
      </c>
      <c r="CE105" s="59">
        <f t="shared" si="94"/>
        <v>311.31528017256846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125.51852098037276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125.51852098037276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369.00000000000011</v>
      </c>
      <c r="CU105" s="17">
        <f>CT105*VLOOKUP('Données projet'!$B$13,Paramètres!$A$1:$I$89,3,0)*VLOOKUP('Données projet'!$B$13,Paramètres!$A$1:$I$89,5,0)</f>
        <v>333.87120000000004</v>
      </c>
      <c r="CV105" s="13">
        <f t="shared" si="95"/>
        <v>78.232360111376309</v>
      </c>
      <c r="CW105" s="20">
        <f t="shared" si="67"/>
        <v>717.74703386064709</v>
      </c>
      <c r="CX105" s="59">
        <f t="shared" si="68"/>
        <v>995.69896993562998</v>
      </c>
      <c r="CY105" s="59">
        <f ca="1">AVERAGE(OFFSET($CX$3,0,0,'Données projet'!$E$13+1,1))-AVERAGE(OFFSET($H$3,0,0,'Données projet'!$E$13+1,1))</f>
        <v>446.2695382688679</v>
      </c>
      <c r="CZ105" s="59">
        <f t="shared" si="96"/>
        <v>630.54710489646072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2.5401662830338574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2.5401662830338574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367.99999999999972</v>
      </c>
      <c r="DP105" s="17">
        <f>DO105*VLOOKUP('Données projet'!$B$14,Paramètres!$A$1:$I$89,3,0)*VLOOKUP('Données projet'!$B$14,Paramètres!$A$1:$I$89,5,0)</f>
        <v>269.8175999999998</v>
      </c>
      <c r="DQ105" s="13">
        <f t="shared" si="97"/>
        <v>64.810557882019467</v>
      </c>
      <c r="DR105" s="20">
        <f t="shared" si="70"/>
        <v>582.81070831118348</v>
      </c>
      <c r="DS105" s="59">
        <f t="shared" si="71"/>
        <v>860.76264438616636</v>
      </c>
      <c r="DT105" s="59">
        <f ca="1">AVERAGE(OFFSET($DS$3,0,0,'Données projet'!$E$14+1,1))-AVERAGE(OFFSET($H$3,0,0,'Données projet'!$E$14+1,1))</f>
        <v>400.48995908576177</v>
      </c>
      <c r="DU105" s="59">
        <f t="shared" si="98"/>
        <v>384.86917865380076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29.80660625697681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29.80660625697681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6">
        <f t="shared" si="56"/>
        <v>183.33333333333334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9.7110000000000021</v>
      </c>
      <c r="N106" s="13">
        <f>IF('Données projet'!$A$36&gt;35,N105+M106-V105,IF(A106&lt;'Données projet'!$A$36,$K$205^A106,IF(A106='Données projet'!$A$36,'Données projet'!$B$36,N105+M106-V105)))</f>
        <v>440.70400000000024</v>
      </c>
      <c r="O106" s="13">
        <f>N106*VLOOKUP('Données projet'!$B$9,Paramètres!$A$1:$I$89,3,0)*VLOOKUP('Données projet'!$B$9,Paramètres!$A$1:$I$89,5,0)</f>
        <v>446.87385600000033</v>
      </c>
      <c r="P106" s="13">
        <f t="shared" si="87"/>
        <v>101.21747156793077</v>
      </c>
      <c r="Q106" s="20">
        <f t="shared" si="107"/>
        <v>954.59239551414669</v>
      </c>
      <c r="R106" s="59">
        <f t="shared" si="55"/>
        <v>1232.8111644439093</v>
      </c>
      <c r="S106" s="59">
        <f ca="1">AVERAGE(OFFSET($R$3,0,0,'Données projet'!$E$9+1,1))-AVERAGE(OFFSET($H$3,0,0,'Données projet'!$E$9+1,1))</f>
        <v>626.09203985399904</v>
      </c>
      <c r="T106" s="59">
        <f t="shared" si="88"/>
        <v>327.65191293226667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131.12650257827187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131.12650257827187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9.7110000000000021</v>
      </c>
      <c r="AI106" s="13">
        <f>IF('Données projet'!$A$62&gt;35,AI105+AH106-AQ105,IF(A106&lt;'Données projet'!$A$62,$AF$205^A106,IF(A106='Données projet'!$A$62,'Données projet'!$B$62,AI105+AH106-AQ105)))</f>
        <v>440.70400000000024</v>
      </c>
      <c r="AJ106" s="13">
        <f>AI106*VLOOKUP('Données projet'!$B$10,Paramètres!$A$1:$I$89,3,0)*VLOOKUP('Données projet'!$B$10,Paramètres!$A$1:$I$89,5,0)</f>
        <v>398.74897920000018</v>
      </c>
      <c r="AK106" s="13">
        <f t="shared" si="89"/>
        <v>91.522993733283613</v>
      </c>
      <c r="AL106" s="20">
        <f t="shared" si="58"/>
        <v>853.89035285880254</v>
      </c>
      <c r="AM106" s="59">
        <f t="shared" si="59"/>
        <v>1132.1091217885653</v>
      </c>
      <c r="AN106" s="59">
        <f ca="1">AVERAGE(OFFSET($AM$3,0,0,'Données projet'!$E$10+1,1))-AVERAGE(OFFSET($H$3,0,0,'Données projet'!$E$10+1,1))</f>
        <v>567.42635821336114</v>
      </c>
      <c r="AO106" s="59">
        <f t="shared" si="90"/>
        <v>299.0473530693472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117.0051869159964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117.0051869159964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367.99999999999972</v>
      </c>
      <c r="BE106" s="13">
        <f>BD106*VLOOKUP('Données projet'!$B$11,Paramètres!$A$1:$I$89,3,0)*VLOOKUP('Données projet'!$B$11,Paramètres!$A$1:$I$89,5,0)</f>
        <v>298.52159999999981</v>
      </c>
      <c r="BF106" s="13">
        <f t="shared" si="91"/>
        <v>70.866444995542437</v>
      </c>
      <c r="BG106" s="20">
        <f t="shared" si="61"/>
        <v>643.35084503390271</v>
      </c>
      <c r="BH106" s="59">
        <f t="shared" si="62"/>
        <v>921.56961396366546</v>
      </c>
      <c r="BI106" s="59">
        <f ca="1">AVERAGE(OFFSET($BH$3,0,0,'Données projet'!$E$11+1,1))-AVERAGE(OFFSET($H$3,0,0,'Données projet'!$E$11+1,1))</f>
        <v>436.50252985867149</v>
      </c>
      <c r="BJ106" s="59">
        <f t="shared" si="92"/>
        <v>419.00806288456329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39.849655687649424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39.849655687649424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9.7110000000000021</v>
      </c>
      <c r="BY106" s="12">
        <f>IF('Données projet'!$A$114&gt;35,BY105+BX106-CG105,IF(A106&lt;'Données projet'!$A$114,$BV$205^A106,IF(A106='Données projet'!$A$114,'Données projet'!$B$114,BY105+BX106-CG105)))</f>
        <v>440.70400000000024</v>
      </c>
      <c r="BZ106" s="13">
        <f>BY106*VLOOKUP('Données projet'!$B$12,Paramètres!$A$1:$I$89,3,0)*VLOOKUP('Données projet'!$B$12,Paramètres!$A$1:$I$89,5,0)</f>
        <v>419.37392640000024</v>
      </c>
      <c r="CA106" s="13">
        <f t="shared" si="93"/>
        <v>95.693554070738656</v>
      </c>
      <c r="CB106" s="20">
        <f t="shared" si="64"/>
        <v>897.07586181987017</v>
      </c>
      <c r="CC106" s="59">
        <f t="shared" si="65"/>
        <v>1175.2946307496329</v>
      </c>
      <c r="CD106" s="59">
        <f ca="1">AVERAGE(OFFSET($CC$3,0,0,'Données projet'!$E$12+1,1))-AVERAGE(OFFSET($H$3,0,0,'Données projet'!$E$12+1,1))</f>
        <v>592.58528888957346</v>
      </c>
      <c r="CE106" s="59">
        <f t="shared" si="94"/>
        <v>311.31528017256846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123.0571793426859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123.0571793426859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369.00000000000011</v>
      </c>
      <c r="CU106" s="17">
        <f>CT106*VLOOKUP('Données projet'!$B$13,Paramètres!$A$1:$I$89,3,0)*VLOOKUP('Données projet'!$B$13,Paramètres!$A$1:$I$89,5,0)</f>
        <v>333.87120000000004</v>
      </c>
      <c r="CV106" s="13">
        <f t="shared" si="95"/>
        <v>78.232360111376309</v>
      </c>
      <c r="CW106" s="20">
        <f t="shared" si="67"/>
        <v>717.74703386064709</v>
      </c>
      <c r="CX106" s="59">
        <f t="shared" si="68"/>
        <v>995.96580279040973</v>
      </c>
      <c r="CY106" s="59">
        <f ca="1">AVERAGE(OFFSET($CX$3,0,0,'Données projet'!$E$13+1,1))-AVERAGE(OFFSET($H$3,0,0,'Données projet'!$E$13+1,1))</f>
        <v>446.2695382688679</v>
      </c>
      <c r="CZ106" s="59">
        <f t="shared" si="96"/>
        <v>630.54710489646072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2.4903551715720105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2.4903551715720105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367.99999999999972</v>
      </c>
      <c r="DP106" s="17">
        <f>DO106*VLOOKUP('Données projet'!$B$14,Paramètres!$A$1:$I$89,3,0)*VLOOKUP('Données projet'!$B$14,Paramètres!$A$1:$I$89,5,0)</f>
        <v>269.8175999999998</v>
      </c>
      <c r="DQ106" s="13">
        <f t="shared" si="97"/>
        <v>64.810557882019467</v>
      </c>
      <c r="DR106" s="20">
        <f t="shared" si="70"/>
        <v>582.81070831118348</v>
      </c>
      <c r="DS106" s="59">
        <f t="shared" si="71"/>
        <v>861.02947724094611</v>
      </c>
      <c r="DT106" s="59">
        <f ca="1">AVERAGE(OFFSET($DS$3,0,0,'Données projet'!$E$14+1,1))-AVERAGE(OFFSET($H$3,0,0,'Données projet'!$E$14+1,1))</f>
        <v>400.48995908576177</v>
      </c>
      <c r="DU106" s="59">
        <f t="shared" si="98"/>
        <v>384.86917865380076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29.222116888512161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29.222116888512161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6">
        <f t="shared" si="56"/>
        <v>183.33333333333334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9.7110000000000021</v>
      </c>
      <c r="N107" s="13">
        <f>IF('Données projet'!$A$36&gt;35,N106+M107-V106,IF(A107&lt;'Données projet'!$A$36,$K$205^A107,IF(A107='Données projet'!$A$36,'Données projet'!$B$36,N106+M107-V106)))</f>
        <v>450.41500000000025</v>
      </c>
      <c r="O107" s="13">
        <f>N107*VLOOKUP('Données projet'!$B$9,Paramètres!$A$1:$I$89,3,0)*VLOOKUP('Données projet'!$B$9,Paramètres!$A$1:$I$89,5,0)</f>
        <v>456.72081000000026</v>
      </c>
      <c r="P107" s="13">
        <f t="shared" si="87"/>
        <v>103.18569934180985</v>
      </c>
      <c r="Q107" s="20">
        <f t="shared" si="107"/>
        <v>975.1705037703191</v>
      </c>
      <c r="R107" s="59">
        <f t="shared" si="55"/>
        <v>1253.65147660138</v>
      </c>
      <c r="S107" s="59">
        <f ca="1">AVERAGE(OFFSET($R$3,0,0,'Données projet'!$E$9+1,1))-AVERAGE(OFFSET($H$3,0,0,'Données projet'!$E$9+1,1))</f>
        <v>626.09203985399904</v>
      </c>
      <c r="T107" s="59">
        <f t="shared" si="88"/>
        <v>327.65191293226667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128.55519184198124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128.55519184198124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9.7110000000000021</v>
      </c>
      <c r="AI107" s="13">
        <f>IF('Données projet'!$A$62&gt;35,AI106+AH107-AQ106,IF(A107&lt;'Données projet'!$A$62,$AF$205^A107,IF(A107='Données projet'!$A$62,'Données projet'!$B$62,AI106+AH107-AQ106)))</f>
        <v>450.41500000000025</v>
      </c>
      <c r="AJ107" s="13">
        <f>AI107*VLOOKUP('Données projet'!$B$10,Paramètres!$A$1:$I$89,3,0)*VLOOKUP('Données projet'!$B$10,Paramètres!$A$1:$I$89,5,0)</f>
        <v>407.5354920000002</v>
      </c>
      <c r="AK107" s="13">
        <f t="shared" si="89"/>
        <v>93.30270720985969</v>
      </c>
      <c r="AL107" s="20">
        <f t="shared" si="58"/>
        <v>872.29319695717265</v>
      </c>
      <c r="AM107" s="59">
        <f t="shared" si="59"/>
        <v>1150.7741697882336</v>
      </c>
      <c r="AN107" s="59">
        <f ca="1">AVERAGE(OFFSET($AM$3,0,0,'Données projet'!$E$10+1,1))-AVERAGE(OFFSET($H$3,0,0,'Données projet'!$E$10+1,1))</f>
        <v>567.42635821336114</v>
      </c>
      <c r="AO107" s="59">
        <f t="shared" si="90"/>
        <v>299.0473530693472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114.71078656669091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114.71078656669091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367.99999999999972</v>
      </c>
      <c r="BE107" s="13">
        <f>BD107*VLOOKUP('Données projet'!$B$11,Paramètres!$A$1:$I$89,3,0)*VLOOKUP('Données projet'!$B$11,Paramètres!$A$1:$I$89,5,0)</f>
        <v>298.52159999999981</v>
      </c>
      <c r="BF107" s="13">
        <f t="shared" si="91"/>
        <v>70.866444995542437</v>
      </c>
      <c r="BG107" s="20">
        <f t="shared" si="61"/>
        <v>643.35084503390271</v>
      </c>
      <c r="BH107" s="59">
        <f t="shared" si="62"/>
        <v>921.83181786496357</v>
      </c>
      <c r="BI107" s="59">
        <f ca="1">AVERAGE(OFFSET($BH$3,0,0,'Données projet'!$E$11+1,1))-AVERAGE(OFFSET($H$3,0,0,'Données projet'!$E$11+1,1))</f>
        <v>436.50252985867149</v>
      </c>
      <c r="BJ107" s="59">
        <f t="shared" si="92"/>
        <v>419.00806288456329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39.068228245504578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39.068228245504578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9.7110000000000021</v>
      </c>
      <c r="BY107" s="12">
        <f>IF('Données projet'!$A$114&gt;35,BY106+BX107-CG106,IF(A107&lt;'Données projet'!$A$114,$BV$205^A107,IF(A107='Données projet'!$A$114,'Données projet'!$B$114,BY106+BX107-CG106)))</f>
        <v>450.41500000000025</v>
      </c>
      <c r="BZ107" s="13">
        <f>BY107*VLOOKUP('Données projet'!$B$12,Paramètres!$A$1:$I$89,3,0)*VLOOKUP('Données projet'!$B$12,Paramètres!$A$1:$I$89,5,0)</f>
        <v>428.61491400000023</v>
      </c>
      <c r="CA107" s="13">
        <f t="shared" si="93"/>
        <v>97.554366319707086</v>
      </c>
      <c r="CB107" s="20">
        <f t="shared" si="64"/>
        <v>916.41149655682364</v>
      </c>
      <c r="CC107" s="59">
        <f t="shared" si="65"/>
        <v>1194.8924693878846</v>
      </c>
      <c r="CD107" s="59">
        <f ca="1">AVERAGE(OFFSET($CC$3,0,0,'Données projet'!$E$12+1,1))-AVERAGE(OFFSET($H$3,0,0,'Données projet'!$E$12+1,1))</f>
        <v>592.58528888957346</v>
      </c>
      <c r="CE107" s="59">
        <f t="shared" si="94"/>
        <v>311.31528017256846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120.64410311324392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120.64410311324392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369.00000000000011</v>
      </c>
      <c r="CU107" s="17">
        <f>CT107*VLOOKUP('Données projet'!$B$13,Paramètres!$A$1:$I$89,3,0)*VLOOKUP('Données projet'!$B$13,Paramètres!$A$1:$I$89,5,0)</f>
        <v>333.87120000000004</v>
      </c>
      <c r="CV107" s="13">
        <f t="shared" si="95"/>
        <v>78.232360111376309</v>
      </c>
      <c r="CW107" s="20">
        <f t="shared" si="67"/>
        <v>717.74703386064709</v>
      </c>
      <c r="CX107" s="59">
        <f t="shared" si="68"/>
        <v>996.22800669170806</v>
      </c>
      <c r="CY107" s="59">
        <f ca="1">AVERAGE(OFFSET($CX$3,0,0,'Données projet'!$E$13+1,1))-AVERAGE(OFFSET($H$3,0,0,'Données projet'!$E$13+1,1))</f>
        <v>446.2695382688679</v>
      </c>
      <c r="CZ107" s="59">
        <f t="shared" si="96"/>
        <v>630.54710489646072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2.4415208256241523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2.4415208256241523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367.99999999999972</v>
      </c>
      <c r="DP107" s="17">
        <f>DO107*VLOOKUP('Données projet'!$B$14,Paramètres!$A$1:$I$89,3,0)*VLOOKUP('Données projet'!$B$14,Paramètres!$A$1:$I$89,5,0)</f>
        <v>269.8175999999998</v>
      </c>
      <c r="DQ107" s="13">
        <f t="shared" si="97"/>
        <v>64.810557882019467</v>
      </c>
      <c r="DR107" s="20">
        <f t="shared" si="70"/>
        <v>582.81070831118348</v>
      </c>
      <c r="DS107" s="59">
        <f t="shared" si="71"/>
        <v>861.29168114224444</v>
      </c>
      <c r="DT107" s="59">
        <f ca="1">AVERAGE(OFFSET($DS$3,0,0,'Données projet'!$E$14+1,1))-AVERAGE(OFFSET($H$3,0,0,'Données projet'!$E$14+1,1))</f>
        <v>400.48995908576177</v>
      </c>
      <c r="DU107" s="59">
        <f t="shared" si="98"/>
        <v>384.86917865380076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28.649089000059792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28.649089000059792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6">
        <f t="shared" si="56"/>
        <v>183.33333333333334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9.7110000000000021</v>
      </c>
      <c r="N108" s="13">
        <f>IF('Données projet'!$A$36&gt;35,N107+M108-V107,IF(A108&lt;'Données projet'!$A$36,$K$205^A108,IF(A108='Données projet'!$A$36,'Données projet'!$B$36,N107+M108-V107)))</f>
        <v>460.12600000000026</v>
      </c>
      <c r="O108" s="13">
        <f>N108*VLOOKUP('Données projet'!$B$9,Paramètres!$A$1:$I$89,3,0)*VLOOKUP('Données projet'!$B$9,Paramètres!$A$1:$I$89,5,0)</f>
        <v>466.5677640000003</v>
      </c>
      <c r="P108" s="13">
        <f t="shared" si="87"/>
        <v>105.14899344484016</v>
      </c>
      <c r="Q108" s="20">
        <f t="shared" si="107"/>
        <v>995.74001921643048</v>
      </c>
      <c r="R108" s="59">
        <f t="shared" si="55"/>
        <v>1274.4786472973024</v>
      </c>
      <c r="S108" s="59">
        <f ca="1">AVERAGE(OFFSET($R$3,0,0,'Données projet'!$E$9+1,1))-AVERAGE(OFFSET($H$3,0,0,'Données projet'!$E$9+1,1))</f>
        <v>626.09203985399904</v>
      </c>
      <c r="T108" s="59">
        <f t="shared" si="88"/>
        <v>327.65191293226667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126.03430294088457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126.03430294088457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9.7110000000000021</v>
      </c>
      <c r="AI108" s="13">
        <f>IF('Données projet'!$A$62&gt;35,AI107+AH108-AQ107,IF(A108&lt;'Données projet'!$A$62,$AF$205^A108,IF(A108='Données projet'!$A$62,'Données projet'!$B$62,AI107+AH108-AQ107)))</f>
        <v>460.12600000000026</v>
      </c>
      <c r="AJ108" s="13">
        <f>AI108*VLOOKUP('Données projet'!$B$10,Paramètres!$A$1:$I$89,3,0)*VLOOKUP('Données projet'!$B$10,Paramètres!$A$1:$I$89,5,0)</f>
        <v>416.32200480000023</v>
      </c>
      <c r="AK108" s="13">
        <f t="shared" si="89"/>
        <v>95.077959556166817</v>
      </c>
      <c r="AL108" s="20">
        <f t="shared" si="58"/>
        <v>890.6882712536576</v>
      </c>
      <c r="AM108" s="59">
        <f t="shared" si="59"/>
        <v>1169.4268993345295</v>
      </c>
      <c r="AN108" s="59">
        <f ca="1">AVERAGE(OFFSET($AM$3,0,0,'Données projet'!$E$10+1,1))-AVERAGE(OFFSET($H$3,0,0,'Données projet'!$E$10+1,1))</f>
        <v>567.42635821336114</v>
      </c>
      <c r="AO108" s="59">
        <f t="shared" si="90"/>
        <v>299.0473530693472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112.46137800878928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112.46137800878928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367.99999999999972</v>
      </c>
      <c r="BE108" s="13">
        <f>BD108*VLOOKUP('Données projet'!$B$11,Paramètres!$A$1:$I$89,3,0)*VLOOKUP('Données projet'!$B$11,Paramètres!$A$1:$I$89,5,0)</f>
        <v>298.52159999999981</v>
      </c>
      <c r="BF108" s="13">
        <f t="shared" si="91"/>
        <v>70.866444995542437</v>
      </c>
      <c r="BG108" s="20">
        <f t="shared" si="61"/>
        <v>643.35084503390271</v>
      </c>
      <c r="BH108" s="59">
        <f t="shared" si="62"/>
        <v>922.08947311477448</v>
      </c>
      <c r="BI108" s="59">
        <f ca="1">AVERAGE(OFFSET($BH$3,0,0,'Données projet'!$E$11+1,1))-AVERAGE(OFFSET($H$3,0,0,'Données projet'!$E$11+1,1))</f>
        <v>436.50252985867149</v>
      </c>
      <c r="BJ108" s="59">
        <f t="shared" si="92"/>
        <v>419.00806288456329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38.30212411887652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38.30212411887652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9.7110000000000021</v>
      </c>
      <c r="BY108" s="12">
        <f>IF('Données projet'!$A$114&gt;35,BY107+BX108-CG107,IF(A108&lt;'Données projet'!$A$114,$BV$205^A108,IF(A108='Données projet'!$A$114,'Données projet'!$B$114,BY107+BX108-CG107)))</f>
        <v>460.12600000000026</v>
      </c>
      <c r="BZ108" s="13">
        <f>BY108*VLOOKUP('Données projet'!$B$12,Paramètres!$A$1:$I$89,3,0)*VLOOKUP('Données projet'!$B$12,Paramètres!$A$1:$I$89,5,0)</f>
        <v>437.85590160000027</v>
      </c>
      <c r="CA108" s="13">
        <f t="shared" si="93"/>
        <v>99.410514151645486</v>
      </c>
      <c r="CB108" s="20">
        <f t="shared" si="64"/>
        <v>935.73900743411639</v>
      </c>
      <c r="CC108" s="59">
        <f t="shared" si="65"/>
        <v>1214.4776355149882</v>
      </c>
      <c r="CD108" s="59">
        <f ca="1">AVERAGE(OFFSET($CC$3,0,0,'Données projet'!$E$12+1,1))-AVERAGE(OFFSET($H$3,0,0,'Données projet'!$E$12+1,1))</f>
        <v>592.58528888957346</v>
      </c>
      <c r="CE108" s="59">
        <f t="shared" si="94"/>
        <v>311.31528017256846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118.27834583683013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118.27834583683013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369.00000000000011</v>
      </c>
      <c r="CU108" s="17">
        <f>CT108*VLOOKUP('Données projet'!$B$13,Paramètres!$A$1:$I$89,3,0)*VLOOKUP('Données projet'!$B$13,Paramètres!$A$1:$I$89,5,0)</f>
        <v>333.87120000000004</v>
      </c>
      <c r="CV108" s="13">
        <f t="shared" si="95"/>
        <v>78.232360111376309</v>
      </c>
      <c r="CW108" s="20">
        <f t="shared" si="67"/>
        <v>717.74703386064709</v>
      </c>
      <c r="CX108" s="59">
        <f t="shared" si="68"/>
        <v>996.48566194151886</v>
      </c>
      <c r="CY108" s="59">
        <f ca="1">AVERAGE(OFFSET($CX$3,0,0,'Données projet'!$E$13+1,1))-AVERAGE(OFFSET($H$3,0,0,'Données projet'!$E$13+1,1))</f>
        <v>446.2695382688679</v>
      </c>
      <c r="CZ108" s="59">
        <f t="shared" si="96"/>
        <v>630.54710489646072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2.393644091414322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2.393644091414322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367.99999999999972</v>
      </c>
      <c r="DP108" s="17">
        <f>DO108*VLOOKUP('Données projet'!$B$14,Paramètres!$A$1:$I$89,3,0)*VLOOKUP('Données projet'!$B$14,Paramètres!$A$1:$I$89,5,0)</f>
        <v>269.8175999999998</v>
      </c>
      <c r="DQ108" s="13">
        <f t="shared" si="97"/>
        <v>64.810557882019467</v>
      </c>
      <c r="DR108" s="20">
        <f t="shared" si="70"/>
        <v>582.81070831118348</v>
      </c>
      <c r="DS108" s="59">
        <f t="shared" si="71"/>
        <v>861.54933639205524</v>
      </c>
      <c r="DT108" s="59">
        <f ca="1">AVERAGE(OFFSET($DS$3,0,0,'Données projet'!$E$14+1,1))-AVERAGE(OFFSET($H$3,0,0,'Données projet'!$E$14+1,1))</f>
        <v>400.48995908576177</v>
      </c>
      <c r="DU108" s="59">
        <f t="shared" si="98"/>
        <v>384.86917865380076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28.087297838987475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28.087297838987475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6">
        <f t="shared" si="56"/>
        <v>183.33333333333334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9.7110000000000021</v>
      </c>
      <c r="N109" s="13">
        <f>IF('Données projet'!$A$36&gt;35,N108+M109-V108,IF(A109&lt;'Données projet'!$A$36,$K$205^A109,IF(A109='Données projet'!$A$36,'Données projet'!$B$36,N108+M109-V108)))</f>
        <v>469.83700000000027</v>
      </c>
      <c r="O109" s="13">
        <f>N109*VLOOKUP('Données projet'!$B$9,Paramètres!$A$1:$I$89,3,0)*VLOOKUP('Données projet'!$B$9,Paramètres!$A$1:$I$89,5,0)</f>
        <v>476.41471800000028</v>
      </c>
      <c r="P109" s="13">
        <f t="shared" si="87"/>
        <v>107.10746999753525</v>
      </c>
      <c r="Q109" s="20">
        <f t="shared" si="107"/>
        <v>1016.3011440957075</v>
      </c>
      <c r="R109" s="59">
        <f t="shared" si="55"/>
        <v>1295.2929576838367</v>
      </c>
      <c r="S109" s="59">
        <f ca="1">AVERAGE(OFFSET($R$3,0,0,'Données projet'!$E$9+1,1))-AVERAGE(OFFSET($H$3,0,0,'Données projet'!$E$9+1,1))</f>
        <v>626.09203985399904</v>
      </c>
      <c r="T109" s="59">
        <f t="shared" si="88"/>
        <v>327.65191293226667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123.562847133548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123.562847133548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9.7110000000000021</v>
      </c>
      <c r="AI109" s="13">
        <f>IF('Données projet'!$A$62&gt;35,AI108+AH109-AQ108,IF(A109&lt;'Données projet'!$A$62,$AF$205^A109,IF(A109='Données projet'!$A$62,'Données projet'!$B$62,AI108+AH109-AQ108)))</f>
        <v>469.83700000000027</v>
      </c>
      <c r="AJ109" s="13">
        <f>AI109*VLOOKUP('Données projet'!$B$10,Paramètres!$A$1:$I$89,3,0)*VLOOKUP('Données projet'!$B$10,Paramètres!$A$1:$I$89,5,0)</f>
        <v>425.10851760000025</v>
      </c>
      <c r="AK109" s="13">
        <f t="shared" si="89"/>
        <v>96.848855770846484</v>
      </c>
      <c r="AL109" s="20">
        <f t="shared" si="58"/>
        <v>909.07575862089141</v>
      </c>
      <c r="AM109" s="59">
        <f t="shared" si="59"/>
        <v>1188.0675722090205</v>
      </c>
      <c r="AN109" s="59">
        <f ca="1">AVERAGE(OFFSET($AM$3,0,0,'Données projet'!$E$10+1,1))-AVERAGE(OFFSET($H$3,0,0,'Données projet'!$E$10+1,1))</f>
        <v>567.42635821336114</v>
      </c>
      <c r="AO109" s="59">
        <f t="shared" si="90"/>
        <v>299.0473530693472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110.25607898070434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110.25607898070434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367.99999999999972</v>
      </c>
      <c r="BE109" s="13">
        <f>BD109*VLOOKUP('Données projet'!$B$11,Paramètres!$A$1:$I$89,3,0)*VLOOKUP('Données projet'!$B$11,Paramètres!$A$1:$I$89,5,0)</f>
        <v>298.52159999999981</v>
      </c>
      <c r="BF109" s="13">
        <f t="shared" si="91"/>
        <v>70.866444995542437</v>
      </c>
      <c r="BG109" s="20">
        <f t="shared" si="61"/>
        <v>643.35084503390271</v>
      </c>
      <c r="BH109" s="59">
        <f t="shared" si="62"/>
        <v>922.34265862203188</v>
      </c>
      <c r="BI109" s="59">
        <f ca="1">AVERAGE(OFFSET($BH$3,0,0,'Données projet'!$E$11+1,1))-AVERAGE(OFFSET($H$3,0,0,'Données projet'!$E$11+1,1))</f>
        <v>436.50252985867149</v>
      </c>
      <c r="BJ109" s="59">
        <f t="shared" si="92"/>
        <v>419.00806288456329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37.55104282689426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37.55104282689426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9.7110000000000021</v>
      </c>
      <c r="BY109" s="12">
        <f>IF('Données projet'!$A$114&gt;35,BY108+BX109-CG108,IF(A109&lt;'Données projet'!$A$114,$BV$205^A109,IF(A109='Données projet'!$A$114,'Données projet'!$B$114,BY108+BX109-CG108)))</f>
        <v>469.83700000000027</v>
      </c>
      <c r="BZ109" s="13">
        <f>BY109*VLOOKUP('Données projet'!$B$12,Paramètres!$A$1:$I$89,3,0)*VLOOKUP('Données projet'!$B$12,Paramètres!$A$1:$I$89,5,0)</f>
        <v>447.09688920000031</v>
      </c>
      <c r="CA109" s="13">
        <f t="shared" si="93"/>
        <v>101.26210734981998</v>
      </c>
      <c r="CB109" s="20">
        <f t="shared" si="64"/>
        <v>955.05858565760354</v>
      </c>
      <c r="CC109" s="59">
        <f t="shared" si="65"/>
        <v>1234.0503992457327</v>
      </c>
      <c r="CD109" s="59">
        <f ca="1">AVERAGE(OFFSET($CC$3,0,0,'Données projet'!$E$12+1,1))-AVERAGE(OFFSET($H$3,0,0,'Données projet'!$E$12+1,1))</f>
        <v>592.58528888957346</v>
      </c>
      <c r="CE109" s="59">
        <f t="shared" si="94"/>
        <v>311.31528017256846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115.95897961763735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115.95897961763735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369.00000000000011</v>
      </c>
      <c r="CU109" s="17">
        <f>CT109*VLOOKUP('Données projet'!$B$13,Paramètres!$A$1:$I$89,3,0)*VLOOKUP('Données projet'!$B$13,Paramètres!$A$1:$I$89,5,0)</f>
        <v>333.87120000000004</v>
      </c>
      <c r="CV109" s="13">
        <f t="shared" si="95"/>
        <v>78.232360111376309</v>
      </c>
      <c r="CW109" s="20">
        <f t="shared" si="67"/>
        <v>717.74703386064709</v>
      </c>
      <c r="CX109" s="59">
        <f t="shared" si="68"/>
        <v>996.73884744877614</v>
      </c>
      <c r="CY109" s="59">
        <f ca="1">AVERAGE(OFFSET($CX$3,0,0,'Données projet'!$E$13+1,1))-AVERAGE(OFFSET($H$3,0,0,'Données projet'!$E$13+1,1))</f>
        <v>446.2695382688679</v>
      </c>
      <c r="CZ109" s="59">
        <f t="shared" si="96"/>
        <v>630.54710489646072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2.3467061907604219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2.3467061907604219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367.99999999999972</v>
      </c>
      <c r="DP109" s="17">
        <f>DO109*VLOOKUP('Données projet'!$B$14,Paramètres!$A$1:$I$89,3,0)*VLOOKUP('Données projet'!$B$14,Paramètres!$A$1:$I$89,5,0)</f>
        <v>269.8175999999998</v>
      </c>
      <c r="DQ109" s="13">
        <f t="shared" si="97"/>
        <v>64.810557882019467</v>
      </c>
      <c r="DR109" s="20">
        <f t="shared" si="70"/>
        <v>582.81070831118348</v>
      </c>
      <c r="DS109" s="59">
        <f t="shared" si="71"/>
        <v>861.80252189931252</v>
      </c>
      <c r="DT109" s="59">
        <f ca="1">AVERAGE(OFFSET($DS$3,0,0,'Données projet'!$E$14+1,1))-AVERAGE(OFFSET($H$3,0,0,'Données projet'!$E$14+1,1))</f>
        <v>400.48995908576177</v>
      </c>
      <c r="DU109" s="59">
        <f t="shared" si="98"/>
        <v>384.86917865380076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27.53652305992501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27.53652305992501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6">
        <f t="shared" si="56"/>
        <v>183.33333333333334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9.7110000000000021</v>
      </c>
      <c r="N110" s="13">
        <f>IF('Données projet'!$A$36&gt;35,N109+M110-V109,IF(A110&lt;'Données projet'!$A$36,$K$205^A110,IF(A110='Données projet'!$A$36,'Données projet'!$B$36,N109+M110-V109)))</f>
        <v>479.54800000000029</v>
      </c>
      <c r="O110" s="13">
        <f>N110*VLOOKUP('Données projet'!$B$9,Paramètres!$A$1:$I$89,3,0)*VLOOKUP('Données projet'!$B$9,Paramètres!$A$1:$I$89,5,0)</f>
        <v>486.26167200000032</v>
      </c>
      <c r="P110" s="13">
        <f t="shared" si="87"/>
        <v>109.06124004590019</v>
      </c>
      <c r="Q110" s="20">
        <f t="shared" si="107"/>
        <v>1036.8540718132765</v>
      </c>
      <c r="R110" s="59">
        <f t="shared" si="55"/>
        <v>1316.0946787061503</v>
      </c>
      <c r="S110" s="59">
        <f ca="1">AVERAGE(OFFSET($R$3,0,0,'Données projet'!$E$9+1,1))-AVERAGE(OFFSET($H$3,0,0,'Données projet'!$E$9+1,1))</f>
        <v>626.09203985399904</v>
      </c>
      <c r="T110" s="59">
        <f t="shared" si="88"/>
        <v>327.65191293226667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121.13985506715412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121.13985506715412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9.7110000000000021</v>
      </c>
      <c r="AI110" s="13">
        <f>IF('Données projet'!$A$62&gt;35,AI109+AH110-AQ109,IF(A110&lt;'Données projet'!$A$62,$AF$205^A110,IF(A110='Données projet'!$A$62,'Données projet'!$B$62,AI109+AH110-AQ109)))</f>
        <v>479.54800000000029</v>
      </c>
      <c r="AJ110" s="13">
        <f>AI110*VLOOKUP('Données projet'!$B$10,Paramètres!$A$1:$I$89,3,0)*VLOOKUP('Données projet'!$B$10,Paramètres!$A$1:$I$89,5,0)</f>
        <v>433.89503040000028</v>
      </c>
      <c r="AK110" s="13">
        <f t="shared" si="89"/>
        <v>98.615496264061846</v>
      </c>
      <c r="AL110" s="20">
        <f t="shared" si="58"/>
        <v>927.45583393990819</v>
      </c>
      <c r="AM110" s="59">
        <f t="shared" si="59"/>
        <v>1206.6964408327817</v>
      </c>
      <c r="AN110" s="59">
        <f ca="1">AVERAGE(OFFSET($AM$3,0,0,'Données projet'!$E$10+1,1))-AVERAGE(OFFSET($H$3,0,0,'Données projet'!$E$10+1,1))</f>
        <v>567.42635821336114</v>
      </c>
      <c r="AO110" s="59">
        <f t="shared" si="90"/>
        <v>299.0473530693472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108.09402452146057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108.09402452146057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367.99999999999972</v>
      </c>
      <c r="BE110" s="13">
        <f>BD110*VLOOKUP('Données projet'!$B$11,Paramètres!$A$1:$I$89,3,0)*VLOOKUP('Données projet'!$B$11,Paramètres!$A$1:$I$89,5,0)</f>
        <v>298.52159999999981</v>
      </c>
      <c r="BF110" s="13">
        <f t="shared" si="91"/>
        <v>70.866444995542437</v>
      </c>
      <c r="BG110" s="20">
        <f t="shared" si="61"/>
        <v>643.35084503390271</v>
      </c>
      <c r="BH110" s="59">
        <f t="shared" si="62"/>
        <v>922.59145192677636</v>
      </c>
      <c r="BI110" s="59">
        <f ca="1">AVERAGE(OFFSET($BH$3,0,0,'Données projet'!$E$11+1,1))-AVERAGE(OFFSET($H$3,0,0,'Données projet'!$E$11+1,1))</f>
        <v>436.50252985867149</v>
      </c>
      <c r="BJ110" s="59">
        <f t="shared" si="92"/>
        <v>419.00806288456329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36.814689780933421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36.814689780933421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9.7110000000000021</v>
      </c>
      <c r="BY110" s="12">
        <f>IF('Données projet'!$A$114&gt;35,BY109+BX110-CG109,IF(A110&lt;'Données projet'!$A$114,$BV$205^A110,IF(A110='Données projet'!$A$114,'Données projet'!$B$114,BY109+BX110-CG109)))</f>
        <v>479.54800000000029</v>
      </c>
      <c r="BZ110" s="13">
        <f>BY110*VLOOKUP('Données projet'!$B$12,Paramètres!$A$1:$I$89,3,0)*VLOOKUP('Données projet'!$B$12,Paramètres!$A$1:$I$89,5,0)</f>
        <v>456.33787680000023</v>
      </c>
      <c r="CA110" s="13">
        <f t="shared" si="93"/>
        <v>103.10925089992845</v>
      </c>
      <c r="CB110" s="20">
        <f t="shared" si="64"/>
        <v>974.37041407737581</v>
      </c>
      <c r="CC110" s="59">
        <f t="shared" si="65"/>
        <v>1253.6110209702495</v>
      </c>
      <c r="CD110" s="59">
        <f ca="1">AVERAGE(OFFSET($CC$3,0,0,'Données projet'!$E$12+1,1))-AVERAGE(OFFSET($H$3,0,0,'Données projet'!$E$12+1,1))</f>
        <v>592.58528888957346</v>
      </c>
      <c r="CE110" s="59">
        <f t="shared" si="94"/>
        <v>311.31528017256846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113.68509475532925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113.68509475532925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369.00000000000011</v>
      </c>
      <c r="CU110" s="17">
        <f>CT110*VLOOKUP('Données projet'!$B$13,Paramètres!$A$1:$I$89,3,0)*VLOOKUP('Données projet'!$B$13,Paramètres!$A$1:$I$89,5,0)</f>
        <v>333.87120000000004</v>
      </c>
      <c r="CV110" s="13">
        <f t="shared" si="95"/>
        <v>78.232360111376309</v>
      </c>
      <c r="CW110" s="20">
        <f t="shared" si="67"/>
        <v>717.74703386064709</v>
      </c>
      <c r="CX110" s="59">
        <f t="shared" si="68"/>
        <v>996.98764075352074</v>
      </c>
      <c r="CY110" s="59">
        <f ca="1">AVERAGE(OFFSET($CX$3,0,0,'Données projet'!$E$13+1,1))-AVERAGE(OFFSET($H$3,0,0,'Données projet'!$E$13+1,1))</f>
        <v>446.2695382688679</v>
      </c>
      <c r="CZ110" s="59">
        <f t="shared" si="96"/>
        <v>630.54710489646072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2.3006887137090524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2.3006887137090524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367.99999999999972</v>
      </c>
      <c r="DP110" s="17">
        <f>DO110*VLOOKUP('Données projet'!$B$14,Paramètres!$A$1:$I$89,3,0)*VLOOKUP('Données projet'!$B$14,Paramètres!$A$1:$I$89,5,0)</f>
        <v>269.8175999999998</v>
      </c>
      <c r="DQ110" s="13">
        <f t="shared" si="97"/>
        <v>64.810557882019467</v>
      </c>
      <c r="DR110" s="20">
        <f t="shared" si="70"/>
        <v>582.81070831118348</v>
      </c>
      <c r="DS110" s="59">
        <f t="shared" si="71"/>
        <v>862.05131520405712</v>
      </c>
      <c r="DT110" s="59">
        <f ca="1">AVERAGE(OFFSET($DS$3,0,0,'Données projet'!$E$14+1,1))-AVERAGE(OFFSET($H$3,0,0,'Données projet'!$E$14+1,1))</f>
        <v>400.48995908576177</v>
      </c>
      <c r="DU110" s="59">
        <f t="shared" si="98"/>
        <v>384.86917865380076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26.996548638340517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26.996548638340517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6">
        <f t="shared" si="56"/>
        <v>183.33333333333334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9.7110000000000021</v>
      </c>
      <c r="N111" s="13">
        <f>IF('Données projet'!$A$36&gt;35,N110+M111-V110,IF(A111&lt;'Données projet'!$A$36,$K$205^A111,IF(A111='Données projet'!$A$36,'Données projet'!$B$36,N110+M111-V110)))</f>
        <v>489.2590000000003</v>
      </c>
      <c r="O111" s="13">
        <f>N111*VLOOKUP('Données projet'!$B$9,Paramètres!$A$1:$I$89,3,0)*VLOOKUP('Données projet'!$B$9,Paramètres!$A$1:$I$89,5,0)</f>
        <v>496.10862600000036</v>
      </c>
      <c r="P111" s="13">
        <f t="shared" si="87"/>
        <v>111.01040988138524</v>
      </c>
      <c r="Q111" s="20">
        <f t="shared" si="107"/>
        <v>1057.3989874934132</v>
      </c>
      <c r="R111" s="59">
        <f t="shared" si="55"/>
        <v>1336.8840716834125</v>
      </c>
      <c r="S111" s="59">
        <f ca="1">AVERAGE(OFFSET($R$3,0,0,'Données projet'!$E$9+1,1))-AVERAGE(OFFSET($H$3,0,0,'Données projet'!$E$9+1,1))</f>
        <v>626.09203985399904</v>
      </c>
      <c r="T111" s="59">
        <f t="shared" si="88"/>
        <v>327.65191293226667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118.76437639730298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118.76437639730298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9.7110000000000021</v>
      </c>
      <c r="AI111" s="13">
        <f>IF('Données projet'!$A$62&gt;35,AI110+AH111-AQ110,IF(A111&lt;'Données projet'!$A$62,$AF$205^A111,IF(A111='Données projet'!$A$62,'Données projet'!$B$62,AI110+AH111-AQ110)))</f>
        <v>489.2590000000003</v>
      </c>
      <c r="AJ111" s="13">
        <f>AI111*VLOOKUP('Données projet'!$B$10,Paramètres!$A$1:$I$89,3,0)*VLOOKUP('Données projet'!$B$10,Paramètres!$A$1:$I$89,5,0)</f>
        <v>442.68154320000025</v>
      </c>
      <c r="AK111" s="13">
        <f t="shared" si="89"/>
        <v>100.37797714680627</v>
      </c>
      <c r="AL111" s="20">
        <f t="shared" si="58"/>
        <v>945.82866460402113</v>
      </c>
      <c r="AM111" s="59">
        <f t="shared" si="59"/>
        <v>1225.3137487940205</v>
      </c>
      <c r="AN111" s="59">
        <f ca="1">AVERAGE(OFFSET($AM$3,0,0,'Données projet'!$E$10+1,1))-AVERAGE(OFFSET($H$3,0,0,'Données projet'!$E$10+1,1))</f>
        <v>567.42635821336114</v>
      </c>
      <c r="AO111" s="59">
        <f t="shared" si="90"/>
        <v>299.0473530693472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105.97436663143955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105.97436663143955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367.99999999999972</v>
      </c>
      <c r="BE111" s="13">
        <f>BD111*VLOOKUP('Données projet'!$B$11,Paramètres!$A$1:$I$89,3,0)*VLOOKUP('Données projet'!$B$11,Paramètres!$A$1:$I$89,5,0)</f>
        <v>298.52159999999981</v>
      </c>
      <c r="BF111" s="13">
        <f t="shared" si="91"/>
        <v>70.866444995542437</v>
      </c>
      <c r="BG111" s="20">
        <f t="shared" si="61"/>
        <v>643.35084503390271</v>
      </c>
      <c r="BH111" s="59">
        <f t="shared" si="62"/>
        <v>922.83592922390199</v>
      </c>
      <c r="BI111" s="59">
        <f ca="1">AVERAGE(OFFSET($BH$3,0,0,'Données projet'!$E$11+1,1))-AVERAGE(OFFSET($H$3,0,0,'Données projet'!$E$11+1,1))</f>
        <v>436.50252985867149</v>
      </c>
      <c r="BJ111" s="59">
        <f t="shared" si="92"/>
        <v>419.00806288456329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36.092776169072863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36.092776169072863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9.7110000000000021</v>
      </c>
      <c r="BY111" s="12">
        <f>IF('Données projet'!$A$114&gt;35,BY110+BX111-CG110,IF(A111&lt;'Données projet'!$A$114,$BV$205^A111,IF(A111='Données projet'!$A$114,'Données projet'!$B$114,BY110+BX111-CG110)))</f>
        <v>489.2590000000003</v>
      </c>
      <c r="BZ111" s="13">
        <f>BY111*VLOOKUP('Données projet'!$B$12,Paramètres!$A$1:$I$89,3,0)*VLOOKUP('Données projet'!$B$12,Paramètres!$A$1:$I$89,5,0)</f>
        <v>465.57886440000027</v>
      </c>
      <c r="CA111" s="13">
        <f t="shared" si="93"/>
        <v>104.95204529259286</v>
      </c>
      <c r="CB111" s="20">
        <f t="shared" si="64"/>
        <v>993.67466771459976</v>
      </c>
      <c r="CC111" s="59">
        <f t="shared" si="65"/>
        <v>1273.159751904599</v>
      </c>
      <c r="CD111" s="59">
        <f ca="1">AVERAGE(OFFSET($CC$3,0,0,'Données projet'!$E$12+1,1))-AVERAGE(OFFSET($H$3,0,0,'Données projet'!$E$12+1,1))</f>
        <v>592.58528888957346</v>
      </c>
      <c r="CE111" s="59">
        <f t="shared" si="94"/>
        <v>311.31528017256846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111.45579938823818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111.45579938823818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369.00000000000011</v>
      </c>
      <c r="CU111" s="17">
        <f>CT111*VLOOKUP('Données projet'!$B$13,Paramètres!$A$1:$I$89,3,0)*VLOOKUP('Données projet'!$B$13,Paramètres!$A$1:$I$89,5,0)</f>
        <v>333.87120000000004</v>
      </c>
      <c r="CV111" s="13">
        <f t="shared" si="95"/>
        <v>78.232360111376309</v>
      </c>
      <c r="CW111" s="20">
        <f t="shared" si="67"/>
        <v>717.74703386064709</v>
      </c>
      <c r="CX111" s="59">
        <f t="shared" si="68"/>
        <v>997.23211805064648</v>
      </c>
      <c r="CY111" s="59">
        <f ca="1">AVERAGE(OFFSET($CX$3,0,0,'Données projet'!$E$13+1,1))-AVERAGE(OFFSET($H$3,0,0,'Données projet'!$E$13+1,1))</f>
        <v>446.2695382688679</v>
      </c>
      <c r="CZ111" s="59">
        <f t="shared" si="96"/>
        <v>630.54710489646072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2.2555736113147709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2.2555736113147709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367.99999999999972</v>
      </c>
      <c r="DP111" s="17">
        <f>DO111*VLOOKUP('Données projet'!$B$14,Paramètres!$A$1:$I$89,3,0)*VLOOKUP('Données projet'!$B$14,Paramètres!$A$1:$I$89,5,0)</f>
        <v>269.8175999999998</v>
      </c>
      <c r="DQ111" s="13">
        <f t="shared" si="97"/>
        <v>64.810557882019467</v>
      </c>
      <c r="DR111" s="20">
        <f t="shared" si="70"/>
        <v>582.81070831118348</v>
      </c>
      <c r="DS111" s="59">
        <f t="shared" si="71"/>
        <v>862.29579250118286</v>
      </c>
      <c r="DT111" s="59">
        <f ca="1">AVERAGE(OFFSET($DS$3,0,0,'Données projet'!$E$14+1,1))-AVERAGE(OFFSET($H$3,0,0,'Données projet'!$E$14+1,1))</f>
        <v>400.48995908576177</v>
      </c>
      <c r="DU111" s="59">
        <f t="shared" si="98"/>
        <v>384.86917865380076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26.467162785811421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26.467162785811421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6">
        <f t="shared" si="56"/>
        <v>183.33333333333334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>
        <f>VLOOKUP(A112,'Données projet'!$A$35:$I$55,2,0)</f>
        <v>498.97</v>
      </c>
      <c r="L112" s="12">
        <f>VLOOKUP(A112,'Données projet'!$A$35:$I$55,9,0)</f>
        <v>9.7110000000000021</v>
      </c>
      <c r="M112" s="12">
        <f t="array" ref="M112">INDEX(L:L,MIN(IF(ISNUMBER(L112:L308),ROW(L112:L308),"")))</f>
        <v>9.7110000000000021</v>
      </c>
      <c r="N112" s="13">
        <f>IF('Données projet'!$A$36&gt;35,N111+M112-V111,IF(A112&lt;'Données projet'!$A$36,$K$205^A112,IF(A112='Données projet'!$A$36,'Données projet'!$B$36,N111+M112-V111)))</f>
        <v>498.97000000000031</v>
      </c>
      <c r="O112" s="13">
        <f>N112*VLOOKUP('Données projet'!$B$9,Paramètres!$A$1:$I$89,3,0)*VLOOKUP('Données projet'!$B$9,Paramètres!$A$1:$I$89,5,0)</f>
        <v>505.95558000000034</v>
      </c>
      <c r="P112" s="13">
        <f t="shared" si="87"/>
        <v>112.9550813347188</v>
      </c>
      <c r="Q112" s="20">
        <f t="shared" si="107"/>
        <v>1077.9360684913026</v>
      </c>
      <c r="R112" s="59">
        <f t="shared" si="55"/>
        <v>1357.6613888438919</v>
      </c>
      <c r="S112" s="59">
        <f ca="1">AVERAGE(OFFSET($R$3,0,0,'Données projet'!$E$9+1,1))-AVERAGE(OFFSET($H$3,0,0,'Données projet'!$E$9+1,1))</f>
        <v>626.09203985399904</v>
      </c>
      <c r="T112" s="59">
        <f t="shared" si="88"/>
        <v>327.65191293226667</v>
      </c>
      <c r="U112" s="15">
        <f>IF(ISNA(VLOOKUP(A112,'Données projet'!$A$35:$I$55,3,0)),0,VLOOKUP(A112,'Données projet'!$A$35:$I$55,3,0))</f>
        <v>10</v>
      </c>
      <c r="V112" s="15">
        <f>IF(ISNA(VLOOKUP(A112,'Données projet'!$A$35:$I$55,4,0)),0,VLOOKUP(A112,'Données projet'!$A$35:$I$55,4,0))</f>
        <v>66.959999999999994</v>
      </c>
      <c r="W112" s="16">
        <f>IF(ISNA(VLOOKUP(A112,'Données projet'!$A$35:$I$55,5,0)),0%,VLOOKUP(A112,'Données projet'!$A$35:$I$55,5,0)*VLOOKUP('Données projet'!$B$9,Paramètres!$A$1:$I$89,7,0))</f>
        <v>0.43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148.71068118469847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148.71068118469847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>
        <f>VLOOKUP(A112,'Données projet'!$A$61:$I$81,2,0)</f>
        <v>498.97</v>
      </c>
      <c r="AG112" s="12">
        <f>VLOOKUP(A112,'Données projet'!$A$61:$I$81,9,0)</f>
        <v>9.7110000000000021</v>
      </c>
      <c r="AH112" s="12">
        <f t="array" ref="AH112">INDEX(AG:AG,MIN(IF(ISNUMBER(AG112:AG308),ROW(AG112:AG308),"")))</f>
        <v>9.7110000000000021</v>
      </c>
      <c r="AI112" s="13">
        <f>IF('Données projet'!$A$62&gt;35,AI111+AH112-AQ111,IF(A112&lt;'Données projet'!$A$62,$AF$205^A112,IF(A112='Données projet'!$A$62,'Données projet'!$B$62,AI111+AH112-AQ111)))</f>
        <v>498.97000000000031</v>
      </c>
      <c r="AJ112" s="13">
        <f>AI112*VLOOKUP('Données projet'!$B$10,Paramètres!$A$1:$I$89,3,0)*VLOOKUP('Données projet'!$B$10,Paramètres!$A$1:$I$89,5,0)</f>
        <v>451.46805600000027</v>
      </c>
      <c r="AK112" s="13">
        <f t="shared" si="89"/>
        <v>102.13639049659334</v>
      </c>
      <c r="AL112" s="20">
        <f t="shared" si="58"/>
        <v>964.1944109815671</v>
      </c>
      <c r="AM112" s="59">
        <f t="shared" si="59"/>
        <v>1243.9197313341565</v>
      </c>
      <c r="AN112" s="59">
        <f ca="1">AVERAGE(OFFSET($AM$3,0,0,'Données projet'!$E$10+1,1))-AVERAGE(OFFSET($H$3,0,0,'Données projet'!$E$10+1,1))</f>
        <v>567.42635821336114</v>
      </c>
      <c r="AO112" s="59">
        <f t="shared" si="90"/>
        <v>299.0473530693472</v>
      </c>
      <c r="AP112" s="15">
        <f>IF(ISNA(VLOOKUP(A112,'Données projet'!$A$61:$I$81,3,0)),0,VLOOKUP(A112,'Données projet'!$A$61:$I$81,3,0))</f>
        <v>10</v>
      </c>
      <c r="AQ112" s="15">
        <f>IF(ISNA(VLOOKUP(A112,'Données projet'!$A$61:$I$81,4,0)),0,VLOOKUP(A112,'Données projet'!$A$61:$I$81,4,0))</f>
        <v>66.959999999999994</v>
      </c>
      <c r="AR112" s="16">
        <f>IF(ISNA(VLOOKUP(A112,'Données projet'!$A$61:$I$81,5,0)),0%,VLOOKUP(A112,'Données projet'!$A$61:$I$81,5,0)*VLOOKUP('Données projet'!$B$10,Paramètres!$A$1:$I$89,7,0))</f>
        <v>0.43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132.69568474942321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132.69568474942321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367.99999999999972</v>
      </c>
      <c r="BE112" s="13">
        <f>BD112*VLOOKUP('Données projet'!$B$11,Paramètres!$A$1:$I$89,3,0)*VLOOKUP('Données projet'!$B$11,Paramètres!$A$1:$I$89,5,0)</f>
        <v>298.52159999999981</v>
      </c>
      <c r="BF112" s="13">
        <f t="shared" si="91"/>
        <v>70.866444995542437</v>
      </c>
      <c r="BG112" s="20">
        <f t="shared" si="61"/>
        <v>643.35084503390271</v>
      </c>
      <c r="BH112" s="59">
        <f t="shared" si="62"/>
        <v>923.07616538649199</v>
      </c>
      <c r="BI112" s="59">
        <f ca="1">AVERAGE(OFFSET($BH$3,0,0,'Données projet'!$E$11+1,1))-AVERAGE(OFFSET($H$3,0,0,'Données projet'!$E$11+1,1))</f>
        <v>436.50252985867149</v>
      </c>
      <c r="BJ112" s="59">
        <f t="shared" si="92"/>
        <v>419.00806288456329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35.385018842817061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35.385018842817061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>
        <f>VLOOKUP(A112,'Données projet'!$A$113:$I$133,2,0)</f>
        <v>498.97</v>
      </c>
      <c r="BW112" s="12">
        <f>VLOOKUP(A112,'Données projet'!$A$113:$I$133,9,0)</f>
        <v>9.7110000000000021</v>
      </c>
      <c r="BX112" s="12">
        <f t="array" ref="BX112">INDEX(BW:BW,MIN(IF(ISNUMBER(BW112:BW308),ROW(BW112:BW308),"")))</f>
        <v>9.7110000000000021</v>
      </c>
      <c r="BY112" s="12">
        <f>IF('Données projet'!$A$114&gt;35,BY111+BX112-CG111,IF(A112&lt;'Données projet'!$A$114,$BV$205^A112,IF(A112='Données projet'!$A$114,'Données projet'!$B$114,BY111+BX112-CG111)))</f>
        <v>498.97000000000031</v>
      </c>
      <c r="BZ112" s="13">
        <f>BY112*VLOOKUP('Données projet'!$B$12,Paramètres!$A$1:$I$89,3,0)*VLOOKUP('Données projet'!$B$12,Paramètres!$A$1:$I$89,5,0)</f>
        <v>474.81985200000031</v>
      </c>
      <c r="CA112" s="13">
        <f t="shared" si="93"/>
        <v>106.79058680115537</v>
      </c>
      <c r="CB112" s="20">
        <f t="shared" si="64"/>
        <v>1012.971514245346</v>
      </c>
      <c r="CC112" s="59">
        <f t="shared" si="65"/>
        <v>1292.6968345979353</v>
      </c>
      <c r="CD112" s="59">
        <f ca="1">AVERAGE(OFFSET($CC$3,0,0,'Données projet'!$E$12+1,1))-AVERAGE(OFFSET($H$3,0,0,'Données projet'!$E$12+1,1))</f>
        <v>592.58528888957346</v>
      </c>
      <c r="CE112" s="59">
        <f t="shared" si="94"/>
        <v>311.31528017256846</v>
      </c>
      <c r="CF112" s="15">
        <f>IF(ISNA(VLOOKUP(A112,'Données projet'!$A$113:$I$133,3,0)),0,VLOOKUP(A112,'Données projet'!$A$113:$I$133,3,0))</f>
        <v>10</v>
      </c>
      <c r="CG112" s="15">
        <f>IF(ISNA(VLOOKUP(A112,'Données projet'!$A$113:$I$133,4,0)),0,VLOOKUP(A112,'Données projet'!$A$113:$I$133,4,0))</f>
        <v>66.959999999999994</v>
      </c>
      <c r="CH112" s="16">
        <f>IF(ISNA(VLOOKUP(A112,'Données projet'!$A$113:$I$133,5,0)),0%,VLOOKUP(A112,'Données projet'!$A$113:$I$133,5,0)*VLOOKUP('Données projet'!$B$12,Paramètres!$A$1:$I$89,7,0))</f>
        <v>0.43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139.55925465025547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139.55925465025547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369.00000000000011</v>
      </c>
      <c r="CU112" s="17">
        <f>CT112*VLOOKUP('Données projet'!$B$13,Paramètres!$A$1:$I$89,3,0)*VLOOKUP('Données projet'!$B$13,Paramètres!$A$1:$I$89,5,0)</f>
        <v>333.87120000000004</v>
      </c>
      <c r="CV112" s="13">
        <f t="shared" si="95"/>
        <v>78.232360111376309</v>
      </c>
      <c r="CW112" s="20">
        <f t="shared" si="67"/>
        <v>717.74703386064709</v>
      </c>
      <c r="CX112" s="59">
        <f t="shared" si="68"/>
        <v>997.47235421323637</v>
      </c>
      <c r="CY112" s="59">
        <f ca="1">AVERAGE(OFFSET($CX$3,0,0,'Données projet'!$E$13+1,1))-AVERAGE(OFFSET($H$3,0,0,'Données projet'!$E$13+1,1))</f>
        <v>446.2695382688679</v>
      </c>
      <c r="CZ112" s="59">
        <f t="shared" si="96"/>
        <v>630.54710489646072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2.2113431885609458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2.2113431885609458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367.99999999999972</v>
      </c>
      <c r="DP112" s="17">
        <f>DO112*VLOOKUP('Données projet'!$B$14,Paramètres!$A$1:$I$89,3,0)*VLOOKUP('Données projet'!$B$14,Paramètres!$A$1:$I$89,5,0)</f>
        <v>269.8175999999998</v>
      </c>
      <c r="DQ112" s="13">
        <f t="shared" si="97"/>
        <v>64.810557882019467</v>
      </c>
      <c r="DR112" s="20">
        <f t="shared" si="70"/>
        <v>582.81070831118348</v>
      </c>
      <c r="DS112" s="59">
        <f t="shared" si="71"/>
        <v>862.53602866377275</v>
      </c>
      <c r="DT112" s="59">
        <f ca="1">AVERAGE(OFFSET($DS$3,0,0,'Données projet'!$E$14+1,1))-AVERAGE(OFFSET($H$3,0,0,'Données projet'!$E$14+1,1))</f>
        <v>400.48995908576177</v>
      </c>
      <c r="DU112" s="59">
        <f t="shared" si="98"/>
        <v>384.86917865380076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25.948157866956933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25.948157866956933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6">
        <f t="shared" si="56"/>
        <v>183.33333333333334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9.4029999999999916</v>
      </c>
      <c r="N113" s="13">
        <f>IF('Données projet'!$A$36&gt;35,N112+M113-V112,IF(A113&lt;'Données projet'!$A$36,$K$205^A113,IF(A113='Données projet'!$A$36,'Données projet'!$B$36,N112+M113-V112)))</f>
        <v>441.4130000000003</v>
      </c>
      <c r="O113" s="13">
        <f>N113*VLOOKUP('Données projet'!$B$9,Paramètres!$A$1:$I$89,3,0)*VLOOKUP('Données projet'!$B$9,Paramètres!$A$1:$I$89,5,0)</f>
        <v>447.59278200000028</v>
      </c>
      <c r="P113" s="13">
        <f t="shared" si="87"/>
        <v>101.36134141870193</v>
      </c>
      <c r="Q113" s="20">
        <f t="shared" si="107"/>
        <v>956.09509828757302</v>
      </c>
      <c r="R113" s="59">
        <f t="shared" si="55"/>
        <v>1236.0564872424188</v>
      </c>
      <c r="S113" s="59">
        <f ca="1">AVERAGE(OFFSET($R$3,0,0,'Données projet'!$E$9+1,1))-AVERAGE(OFFSET($H$3,0,0,'Données projet'!$E$9+1,1))</f>
        <v>626.09203985399904</v>
      </c>
      <c r="T113" s="59">
        <f t="shared" si="88"/>
        <v>327.65191293226667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145.79455543122572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145.79455543122572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9.4029999999999916</v>
      </c>
      <c r="AI113" s="13">
        <f>IF('Données projet'!$A$62&gt;35,AI112+AH113-AQ112,IF(A113&lt;'Données projet'!$A$62,$AF$205^A113,IF(A113='Données projet'!$A$62,'Données projet'!$B$62,AI112+AH113-AQ112)))</f>
        <v>441.4130000000003</v>
      </c>
      <c r="AJ113" s="13">
        <f>AI113*VLOOKUP('Données projet'!$B$10,Paramètres!$A$1:$I$89,3,0)*VLOOKUP('Données projet'!$B$10,Paramètres!$A$1:$I$89,5,0)</f>
        <v>399.39048240000028</v>
      </c>
      <c r="AK113" s="13">
        <f t="shared" si="89"/>
        <v>91.653083916792113</v>
      </c>
      <c r="AL113" s="20">
        <f t="shared" si="58"/>
        <v>855.23421133508009</v>
      </c>
      <c r="AM113" s="59">
        <f t="shared" si="59"/>
        <v>1135.195600289926</v>
      </c>
      <c r="AN113" s="59">
        <f ca="1">AVERAGE(OFFSET($AM$3,0,0,'Données projet'!$E$10+1,1))-AVERAGE(OFFSET($H$3,0,0,'Données projet'!$E$10+1,1))</f>
        <v>567.42635821336114</v>
      </c>
      <c r="AO113" s="59">
        <f t="shared" si="90"/>
        <v>299.0473530693472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130.09360330786291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130.09360330786291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367.99999999999972</v>
      </c>
      <c r="BE113" s="13">
        <f>BD113*VLOOKUP('Données projet'!$B$11,Paramètres!$A$1:$I$89,3,0)*VLOOKUP('Données projet'!$B$11,Paramètres!$A$1:$I$89,5,0)</f>
        <v>298.52159999999981</v>
      </c>
      <c r="BF113" s="13">
        <f t="shared" si="91"/>
        <v>70.866444995542437</v>
      </c>
      <c r="BG113" s="20">
        <f t="shared" si="61"/>
        <v>643.35084503390271</v>
      </c>
      <c r="BH113" s="59">
        <f t="shared" si="62"/>
        <v>923.31223398874863</v>
      </c>
      <c r="BI113" s="59">
        <f ca="1">AVERAGE(OFFSET($BH$3,0,0,'Données projet'!$E$11+1,1))-AVERAGE(OFFSET($H$3,0,0,'Données projet'!$E$11+1,1))</f>
        <v>436.50252985867149</v>
      </c>
      <c r="BJ113" s="59">
        <f t="shared" si="92"/>
        <v>419.00806288456329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34.691140206039798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34.691140206039798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9.4029999999999916</v>
      </c>
      <c r="BY113" s="12">
        <f>IF('Données projet'!$A$114&gt;35,BY112+BX113-CG112,IF(A113&lt;'Données projet'!$A$114,$BV$205^A113,IF(A113='Données projet'!$A$114,'Données projet'!$B$114,BY112+BX113-CG112)))</f>
        <v>441.4130000000003</v>
      </c>
      <c r="BZ113" s="13">
        <f>BY113*VLOOKUP('Données projet'!$B$12,Paramètres!$A$1:$I$89,3,0)*VLOOKUP('Données projet'!$B$12,Paramètres!$A$1:$I$89,5,0)</f>
        <v>420.04861080000029</v>
      </c>
      <c r="CA113" s="13">
        <f t="shared" si="93"/>
        <v>95.829572261379582</v>
      </c>
      <c r="CB113" s="20">
        <f t="shared" si="64"/>
        <v>898.48783549856989</v>
      </c>
      <c r="CC113" s="59">
        <f t="shared" si="65"/>
        <v>1178.4492244534158</v>
      </c>
      <c r="CD113" s="59">
        <f ca="1">AVERAGE(OFFSET($CC$3,0,0,'Données projet'!$E$12+1,1))-AVERAGE(OFFSET($H$3,0,0,'Données projet'!$E$12+1,1))</f>
        <v>592.58528888957346</v>
      </c>
      <c r="CE113" s="59">
        <f t="shared" si="94"/>
        <v>311.31528017256846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136.82258278930414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136.82258278930414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369.00000000000011</v>
      </c>
      <c r="CU113" s="17">
        <f>CT113*VLOOKUP('Données projet'!$B$13,Paramètres!$A$1:$I$89,3,0)*VLOOKUP('Données projet'!$B$13,Paramètres!$A$1:$I$89,5,0)</f>
        <v>333.87120000000004</v>
      </c>
      <c r="CV113" s="13">
        <f t="shared" si="95"/>
        <v>78.232360111376309</v>
      </c>
      <c r="CW113" s="20">
        <f t="shared" si="67"/>
        <v>717.74703386064709</v>
      </c>
      <c r="CX113" s="59">
        <f t="shared" si="68"/>
        <v>997.7084228154929</v>
      </c>
      <c r="CY113" s="59">
        <f ca="1">AVERAGE(OFFSET($CX$3,0,0,'Données projet'!$E$13+1,1))-AVERAGE(OFFSET($H$3,0,0,'Données projet'!$E$13+1,1))</f>
        <v>446.2695382688679</v>
      </c>
      <c r="CZ113" s="59">
        <f t="shared" si="96"/>
        <v>630.54710489646072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2.167980097419429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2.167980097419429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367.99999999999972</v>
      </c>
      <c r="DP113" s="17">
        <f>DO113*VLOOKUP('Données projet'!$B$14,Paramètres!$A$1:$I$89,3,0)*VLOOKUP('Données projet'!$B$14,Paramètres!$A$1:$I$89,5,0)</f>
        <v>269.8175999999998</v>
      </c>
      <c r="DQ113" s="13">
        <f t="shared" si="97"/>
        <v>64.810557882019467</v>
      </c>
      <c r="DR113" s="20">
        <f t="shared" si="70"/>
        <v>582.81070831118348</v>
      </c>
      <c r="DS113" s="59">
        <f t="shared" si="71"/>
        <v>862.77209726602928</v>
      </c>
      <c r="DT113" s="59">
        <f ca="1">AVERAGE(OFFSET($DS$3,0,0,'Données projet'!$E$14+1,1))-AVERAGE(OFFSET($H$3,0,0,'Données projet'!$E$14+1,1))</f>
        <v>400.48995908576177</v>
      </c>
      <c r="DU113" s="59">
        <f t="shared" si="98"/>
        <v>384.86917865380076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25.439330317999438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25.439330317999438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6">
        <f t="shared" si="56"/>
        <v>183.33333333333334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9.4029999999999916</v>
      </c>
      <c r="N114" s="13">
        <f>IF('Données projet'!$A$36&gt;35,N113+M114-V113,IF(A114&lt;'Données projet'!$A$36,$K$205^A114,IF(A114='Données projet'!$A$36,'Données projet'!$B$36,N113+M114-V113)))</f>
        <v>450.81600000000026</v>
      </c>
      <c r="O114" s="13">
        <f>N114*VLOOKUP('Données projet'!$B$9,Paramètres!$A$1:$I$89,3,0)*VLOOKUP('Données projet'!$B$9,Paramètres!$A$1:$I$89,5,0)</f>
        <v>457.12742400000025</v>
      </c>
      <c r="P114" s="13">
        <f t="shared" si="87"/>
        <v>103.26686723070357</v>
      </c>
      <c r="Q114" s="20">
        <f t="shared" si="107"/>
        <v>976.02005722680917</v>
      </c>
      <c r="R114" s="59">
        <f t="shared" si="55"/>
        <v>1256.2134195214328</v>
      </c>
      <c r="S114" s="59">
        <f ca="1">AVERAGE(OFFSET($R$3,0,0,'Données projet'!$E$9+1,1))-AVERAGE(OFFSET($H$3,0,0,'Données projet'!$E$9+1,1))</f>
        <v>626.09203985399904</v>
      </c>
      <c r="T114" s="59">
        <f t="shared" si="88"/>
        <v>327.65191293226667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142.9356131251175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142.9356131251175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9.4029999999999916</v>
      </c>
      <c r="AI114" s="13">
        <f>IF('Données projet'!$A$62&gt;35,AI113+AH114-AQ113,IF(A114&lt;'Données projet'!$A$62,$AF$205^A114,IF(A114='Données projet'!$A$62,'Données projet'!$B$62,AI113+AH114-AQ113)))</f>
        <v>450.81600000000026</v>
      </c>
      <c r="AJ114" s="13">
        <f>AI114*VLOOKUP('Données projet'!$B$10,Paramètres!$A$1:$I$89,3,0)*VLOOKUP('Données projet'!$B$10,Paramètres!$A$1:$I$89,5,0)</f>
        <v>407.89831680000026</v>
      </c>
      <c r="AK114" s="13">
        <f t="shared" si="89"/>
        <v>93.376100943881056</v>
      </c>
      <c r="AL114" s="20">
        <f t="shared" si="58"/>
        <v>873.05294423725991</v>
      </c>
      <c r="AM114" s="59">
        <f t="shared" si="59"/>
        <v>1153.2463065318834</v>
      </c>
      <c r="AN114" s="59">
        <f ca="1">AVERAGE(OFFSET($AM$3,0,0,'Données projet'!$E$10+1,1))-AVERAGE(OFFSET($H$3,0,0,'Données projet'!$E$10+1,1))</f>
        <v>567.42635821336114</v>
      </c>
      <c r="AO114" s="59">
        <f t="shared" si="90"/>
        <v>299.0473530693472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127.54254709625864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127.54254709625864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367.99999999999972</v>
      </c>
      <c r="BE114" s="13">
        <f>BD114*VLOOKUP('Données projet'!$B$11,Paramètres!$A$1:$I$89,3,0)*VLOOKUP('Données projet'!$B$11,Paramètres!$A$1:$I$89,5,0)</f>
        <v>298.52159999999981</v>
      </c>
      <c r="BF114" s="13">
        <f t="shared" si="91"/>
        <v>70.866444995542437</v>
      </c>
      <c r="BG114" s="20">
        <f t="shared" si="61"/>
        <v>643.35084503390271</v>
      </c>
      <c r="BH114" s="59">
        <f t="shared" si="62"/>
        <v>923.54420732852623</v>
      </c>
      <c r="BI114" s="59">
        <f ca="1">AVERAGE(OFFSET($BH$3,0,0,'Données projet'!$E$11+1,1))-AVERAGE(OFFSET($H$3,0,0,'Données projet'!$E$11+1,1))</f>
        <v>436.50252985867149</v>
      </c>
      <c r="BJ114" s="59">
        <f t="shared" si="92"/>
        <v>419.00806288456329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34.010868106105555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34.010868106105555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9.4029999999999916</v>
      </c>
      <c r="BY114" s="12">
        <f>IF('Données projet'!$A$114&gt;35,BY113+BX114-CG113,IF(A114&lt;'Données projet'!$A$114,$BV$205^A114,IF(A114='Données projet'!$A$114,'Données projet'!$B$114,BY113+BX114-CG113)))</f>
        <v>450.81600000000026</v>
      </c>
      <c r="BZ114" s="13">
        <f>BY114*VLOOKUP('Données projet'!$B$12,Paramètres!$A$1:$I$89,3,0)*VLOOKUP('Données projet'!$B$12,Paramètres!$A$1:$I$89,5,0)</f>
        <v>428.99650560000026</v>
      </c>
      <c r="CA114" s="13">
        <f t="shared" si="93"/>
        <v>97.631104491925242</v>
      </c>
      <c r="CB114" s="20">
        <f t="shared" si="64"/>
        <v>917.20975424343681</v>
      </c>
      <c r="CC114" s="59">
        <f t="shared" si="65"/>
        <v>1197.4031165380604</v>
      </c>
      <c r="CD114" s="59">
        <f ca="1">AVERAGE(OFFSET($CC$3,0,0,'Données projet'!$E$12+1,1))-AVERAGE(OFFSET($H$3,0,0,'Données projet'!$E$12+1,1))</f>
        <v>592.58528888957346</v>
      </c>
      <c r="CE114" s="59">
        <f t="shared" si="94"/>
        <v>311.31528017256846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134.13957539434102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134.13957539434102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369.00000000000011</v>
      </c>
      <c r="CU114" s="17">
        <f>CT114*VLOOKUP('Données projet'!$B$13,Paramètres!$A$1:$I$89,3,0)*VLOOKUP('Données projet'!$B$13,Paramètres!$A$1:$I$89,5,0)</f>
        <v>333.87120000000004</v>
      </c>
      <c r="CV114" s="13">
        <f t="shared" si="95"/>
        <v>78.232360111376309</v>
      </c>
      <c r="CW114" s="20">
        <f t="shared" si="67"/>
        <v>717.74703386064709</v>
      </c>
      <c r="CX114" s="59">
        <f t="shared" si="68"/>
        <v>997.94039615527072</v>
      </c>
      <c r="CY114" s="59">
        <f ca="1">AVERAGE(OFFSET($CX$3,0,0,'Données projet'!$E$13+1,1))-AVERAGE(OFFSET($H$3,0,0,'Données projet'!$E$13+1,1))</f>
        <v>446.2695382688679</v>
      </c>
      <c r="CZ114" s="59">
        <f t="shared" si="96"/>
        <v>630.54710489646072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2.1254673300463236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2.1254673300463236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367.99999999999972</v>
      </c>
      <c r="DP114" s="17">
        <f>DO114*VLOOKUP('Données projet'!$B$14,Paramètres!$A$1:$I$89,3,0)*VLOOKUP('Données projet'!$B$14,Paramètres!$A$1:$I$89,5,0)</f>
        <v>269.8175999999998</v>
      </c>
      <c r="DQ114" s="13">
        <f t="shared" si="97"/>
        <v>64.810557882019467</v>
      </c>
      <c r="DR114" s="20">
        <f t="shared" si="70"/>
        <v>582.81070831118348</v>
      </c>
      <c r="DS114" s="59">
        <f t="shared" si="71"/>
        <v>863.0040706058071</v>
      </c>
      <c r="DT114" s="59">
        <f ca="1">AVERAGE(OFFSET($DS$3,0,0,'Données projet'!$E$14+1,1))-AVERAGE(OFFSET($H$3,0,0,'Données projet'!$E$14+1,1))</f>
        <v>400.48995908576177</v>
      </c>
      <c r="DU114" s="59">
        <f t="shared" si="98"/>
        <v>384.86917865380076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24.94048056692284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24.94048056692284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6">
        <f t="shared" si="56"/>
        <v>183.33333333333334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9.4029999999999916</v>
      </c>
      <c r="N115" s="13">
        <f>IF('Données projet'!$A$36&gt;35,N114+M115-V114,IF(A115&lt;'Données projet'!$A$36,$K$205^A115,IF(A115='Données projet'!$A$36,'Données projet'!$B$36,N114+M115-V114)))</f>
        <v>460.21900000000028</v>
      </c>
      <c r="O115" s="13">
        <f>N115*VLOOKUP('Données projet'!$B$9,Paramètres!$A$1:$I$89,3,0)*VLOOKUP('Données projet'!$B$9,Paramètres!$A$1:$I$89,5,0)</f>
        <v>466.66206600000032</v>
      </c>
      <c r="P115" s="13">
        <f t="shared" si="87"/>
        <v>105.1677719878311</v>
      </c>
      <c r="Q115" s="20">
        <f t="shared" si="107"/>
        <v>995.93696782880636</v>
      </c>
      <c r="R115" s="59">
        <f t="shared" si="55"/>
        <v>1276.3582792443772</v>
      </c>
      <c r="S115" s="59">
        <f ca="1">AVERAGE(OFFSET($R$3,0,0,'Données projet'!$E$9+1,1))-AVERAGE(OFFSET($H$3,0,0,'Données projet'!$E$9+1,1))</f>
        <v>626.09203985399904</v>
      </c>
      <c r="T115" s="59">
        <f t="shared" si="88"/>
        <v>327.65191293226667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140.13273293384944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140.13273293384944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9.4029999999999916</v>
      </c>
      <c r="AI115" s="13">
        <f>IF('Données projet'!$A$62&gt;35,AI114+AH115-AQ114,IF(A115&lt;'Données projet'!$A$62,$AF$205^A115,IF(A115='Données projet'!$A$62,'Données projet'!$B$62,AI114+AH115-AQ114)))</f>
        <v>460.21900000000028</v>
      </c>
      <c r="AJ115" s="13">
        <f>AI115*VLOOKUP('Données projet'!$B$10,Paramètres!$A$1:$I$89,3,0)*VLOOKUP('Données projet'!$B$10,Paramètres!$A$1:$I$89,5,0)</f>
        <v>416.40615120000024</v>
      </c>
      <c r="AK115" s="13">
        <f t="shared" si="89"/>
        <v>95.094939514723933</v>
      </c>
      <c r="AL115" s="20">
        <f t="shared" si="58"/>
        <v>890.86439966147793</v>
      </c>
      <c r="AM115" s="59">
        <f t="shared" si="59"/>
        <v>1171.2857110770487</v>
      </c>
      <c r="AN115" s="59">
        <f ca="1">AVERAGE(OFFSET($AM$3,0,0,'Données projet'!$E$10+1,1))-AVERAGE(OFFSET($H$3,0,0,'Données projet'!$E$10+1,1))</f>
        <v>567.42635821336114</v>
      </c>
      <c r="AO115" s="59">
        <f t="shared" si="90"/>
        <v>299.0473530693472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125.04151554097329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125.04151554097329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367.99999999999972</v>
      </c>
      <c r="BE115" s="13">
        <f>BD115*VLOOKUP('Données projet'!$B$11,Paramètres!$A$1:$I$89,3,0)*VLOOKUP('Données projet'!$B$11,Paramètres!$A$1:$I$89,5,0)</f>
        <v>298.52159999999981</v>
      </c>
      <c r="BF115" s="13">
        <f t="shared" si="91"/>
        <v>70.866444995542437</v>
      </c>
      <c r="BG115" s="20">
        <f t="shared" si="61"/>
        <v>643.35084503390271</v>
      </c>
      <c r="BH115" s="59">
        <f t="shared" si="62"/>
        <v>923.77215644947364</v>
      </c>
      <c r="BI115" s="59">
        <f ca="1">AVERAGE(OFFSET($BH$3,0,0,'Données projet'!$E$11+1,1))-AVERAGE(OFFSET($H$3,0,0,'Données projet'!$E$11+1,1))</f>
        <v>436.50252985867149</v>
      </c>
      <c r="BJ115" s="59">
        <f t="shared" si="92"/>
        <v>419.00806288456329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33.343935727126009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33.343935727126009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9.4029999999999916</v>
      </c>
      <c r="BY115" s="12">
        <f>IF('Données projet'!$A$114&gt;35,BY114+BX115-CG114,IF(A115&lt;'Données projet'!$A$114,$BV$205^A115,IF(A115='Données projet'!$A$114,'Données projet'!$B$114,BY114+BX115-CG114)))</f>
        <v>460.21900000000028</v>
      </c>
      <c r="BZ115" s="13">
        <f>BY115*VLOOKUP('Données projet'!$B$12,Paramètres!$A$1:$I$89,3,0)*VLOOKUP('Données projet'!$B$12,Paramètres!$A$1:$I$89,5,0)</f>
        <v>437.94440040000029</v>
      </c>
      <c r="CA115" s="13">
        <f t="shared" si="93"/>
        <v>99.428267860478925</v>
      </c>
      <c r="CB115" s="20">
        <f t="shared" si="64"/>
        <v>935.92406388700135</v>
      </c>
      <c r="CC115" s="59">
        <f t="shared" si="65"/>
        <v>1216.3453753025722</v>
      </c>
      <c r="CD115" s="59">
        <f ca="1">AVERAGE(OFFSET($CC$3,0,0,'Données projet'!$E$12+1,1))-AVERAGE(OFFSET($H$3,0,0,'Données projet'!$E$12+1,1))</f>
        <v>592.58528888957346</v>
      </c>
      <c r="CE115" s="59">
        <f t="shared" si="94"/>
        <v>311.31528017256846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131.50918013792023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131.50918013792023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369.00000000000011</v>
      </c>
      <c r="CU115" s="17">
        <f>CT115*VLOOKUP('Données projet'!$B$13,Paramètres!$A$1:$I$89,3,0)*VLOOKUP('Données projet'!$B$13,Paramètres!$A$1:$I$89,5,0)</f>
        <v>333.87120000000004</v>
      </c>
      <c r="CV115" s="13">
        <f t="shared" si="95"/>
        <v>78.232360111376309</v>
      </c>
      <c r="CW115" s="20">
        <f t="shared" si="67"/>
        <v>717.74703386064709</v>
      </c>
      <c r="CX115" s="59">
        <f t="shared" si="68"/>
        <v>998.16834527621791</v>
      </c>
      <c r="CY115" s="59">
        <f ca="1">AVERAGE(OFFSET($CX$3,0,0,'Données projet'!$E$13+1,1))-AVERAGE(OFFSET($H$3,0,0,'Données projet'!$E$13+1,1))</f>
        <v>446.2695382688679</v>
      </c>
      <c r="CZ115" s="59">
        <f t="shared" si="96"/>
        <v>630.54710489646072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2.0837882121111768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2.0837882121111768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367.99999999999972</v>
      </c>
      <c r="DP115" s="17">
        <f>DO115*VLOOKUP('Données projet'!$B$14,Paramètres!$A$1:$I$89,3,0)*VLOOKUP('Données projet'!$B$14,Paramètres!$A$1:$I$89,5,0)</f>
        <v>269.8175999999998</v>
      </c>
      <c r="DQ115" s="13">
        <f t="shared" si="97"/>
        <v>64.810557882019467</v>
      </c>
      <c r="DR115" s="20">
        <f t="shared" si="70"/>
        <v>582.81070831118348</v>
      </c>
      <c r="DS115" s="59">
        <f t="shared" si="71"/>
        <v>863.23201972675429</v>
      </c>
      <c r="DT115" s="59">
        <f ca="1">AVERAGE(OFFSET($DS$3,0,0,'Données projet'!$E$14+1,1))-AVERAGE(OFFSET($H$3,0,0,'Données projet'!$E$14+1,1))</f>
        <v>400.48995908576177</v>
      </c>
      <c r="DU115" s="59">
        <f t="shared" si="98"/>
        <v>384.86917865380076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24.451412955196549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24.451412955196549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6">
        <f t="shared" si="56"/>
        <v>183.33333333333334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9.4029999999999916</v>
      </c>
      <c r="N116" s="13">
        <f>IF('Données projet'!$A$36&gt;35,N115+M116-V115,IF(A116&lt;'Données projet'!$A$36,$K$205^A116,IF(A116='Données projet'!$A$36,'Données projet'!$B$36,N115+M116-V115)))</f>
        <v>469.6220000000003</v>
      </c>
      <c r="O116" s="13">
        <f>N116*VLOOKUP('Données projet'!$B$9,Paramètres!$A$1:$I$89,3,0)*VLOOKUP('Données projet'!$B$9,Paramètres!$A$1:$I$89,5,0)</f>
        <v>476.1967080000004</v>
      </c>
      <c r="P116" s="13">
        <f t="shared" si="87"/>
        <v>107.06416098502906</v>
      </c>
      <c r="Q116" s="20">
        <f t="shared" si="107"/>
        <v>1015.8460134822595</v>
      </c>
      <c r="R116" s="59">
        <f t="shared" si="55"/>
        <v>1296.4913196111472</v>
      </c>
      <c r="S116" s="59">
        <f ca="1">AVERAGE(OFFSET($R$3,0,0,'Données projet'!$E$9+1,1))-AVERAGE(OFFSET($H$3,0,0,'Données projet'!$E$9+1,1))</f>
        <v>626.09203985399904</v>
      </c>
      <c r="T116" s="59">
        <f t="shared" si="88"/>
        <v>327.65191293226667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137.38481551354403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137.38481551354403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9.4029999999999916</v>
      </c>
      <c r="AI116" s="13">
        <f>IF('Données projet'!$A$62&gt;35,AI115+AH116-AQ115,IF(A116&lt;'Données projet'!$A$62,$AF$205^A116,IF(A116='Données projet'!$A$62,'Données projet'!$B$62,AI115+AH116-AQ115)))</f>
        <v>469.6220000000003</v>
      </c>
      <c r="AJ116" s="13">
        <f>AI116*VLOOKUP('Données projet'!$B$10,Paramètres!$A$1:$I$89,3,0)*VLOOKUP('Données projet'!$B$10,Paramètres!$A$1:$I$89,5,0)</f>
        <v>424.91398560000027</v>
      </c>
      <c r="AK116" s="13">
        <f t="shared" si="89"/>
        <v>96.809694839252401</v>
      </c>
      <c r="AL116" s="20">
        <f t="shared" si="58"/>
        <v>908.66874343169832</v>
      </c>
      <c r="AM116" s="59">
        <f t="shared" si="59"/>
        <v>1189.314049560586</v>
      </c>
      <c r="AN116" s="59">
        <f ca="1">AVERAGE(OFFSET($AM$3,0,0,'Données projet'!$E$10+1,1))-AVERAGE(OFFSET($H$3,0,0,'Données projet'!$E$10+1,1))</f>
        <v>567.42635821336114</v>
      </c>
      <c r="AO116" s="59">
        <f t="shared" si="90"/>
        <v>299.0473530693472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122.58952768900846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122.58952768900846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367.99999999999972</v>
      </c>
      <c r="BE116" s="13">
        <f>BD116*VLOOKUP('Données projet'!$B$11,Paramètres!$A$1:$I$89,3,0)*VLOOKUP('Données projet'!$B$11,Paramètres!$A$1:$I$89,5,0)</f>
        <v>298.52159999999981</v>
      </c>
      <c r="BF116" s="13">
        <f t="shared" si="91"/>
        <v>70.866444995542437</v>
      </c>
      <c r="BG116" s="20">
        <f t="shared" si="61"/>
        <v>643.35084503390271</v>
      </c>
      <c r="BH116" s="59">
        <f t="shared" si="62"/>
        <v>923.99615116279028</v>
      </c>
      <c r="BI116" s="59">
        <f ca="1">AVERAGE(OFFSET($BH$3,0,0,'Données projet'!$E$11+1,1))-AVERAGE(OFFSET($H$3,0,0,'Données projet'!$E$11+1,1))</f>
        <v>436.50252985867149</v>
      </c>
      <c r="BJ116" s="59">
        <f t="shared" si="92"/>
        <v>419.00806288456329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32.690081485309669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32.690081485309669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9.4029999999999916</v>
      </c>
      <c r="BY116" s="12">
        <f>IF('Données projet'!$A$114&gt;35,BY115+BX116-CG115,IF(A116&lt;'Données projet'!$A$114,$BV$205^A116,IF(A116='Données projet'!$A$114,'Données projet'!$B$114,BY115+BX116-CG115)))</f>
        <v>469.6220000000003</v>
      </c>
      <c r="BZ116" s="13">
        <f>BY116*VLOOKUP('Données projet'!$B$12,Paramètres!$A$1:$I$89,3,0)*VLOOKUP('Données projet'!$B$12,Paramètres!$A$1:$I$89,5,0)</f>
        <v>446.89229520000032</v>
      </c>
      <c r="CA116" s="13">
        <f t="shared" si="93"/>
        <v>101.22116191554059</v>
      </c>
      <c r="CB116" s="20">
        <f t="shared" si="64"/>
        <v>954.63093780956694</v>
      </c>
      <c r="CC116" s="59">
        <f t="shared" si="65"/>
        <v>1235.2762439384546</v>
      </c>
      <c r="CD116" s="59">
        <f ca="1">AVERAGE(OFFSET($CC$3,0,0,'Données projet'!$E$12+1,1))-AVERAGE(OFFSET($H$3,0,0,'Données projet'!$E$12+1,1))</f>
        <v>592.58528888957346</v>
      </c>
      <c r="CE116" s="59">
        <f t="shared" si="94"/>
        <v>311.31528017256846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128.93036532809515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128.93036532809515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369.00000000000011</v>
      </c>
      <c r="CU116" s="17">
        <f>CT116*VLOOKUP('Données projet'!$B$13,Paramètres!$A$1:$I$89,3,0)*VLOOKUP('Données projet'!$B$13,Paramètres!$A$1:$I$89,5,0)</f>
        <v>333.87120000000004</v>
      </c>
      <c r="CV116" s="13">
        <f t="shared" si="95"/>
        <v>78.232360111376309</v>
      </c>
      <c r="CW116" s="20">
        <f t="shared" si="67"/>
        <v>717.74703386064709</v>
      </c>
      <c r="CX116" s="59">
        <f t="shared" si="68"/>
        <v>998.39233998953478</v>
      </c>
      <c r="CY116" s="59">
        <f ca="1">AVERAGE(OFFSET($CX$3,0,0,'Données projet'!$E$13+1,1))-AVERAGE(OFFSET($H$3,0,0,'Données projet'!$E$13+1,1))</f>
        <v>446.2695382688679</v>
      </c>
      <c r="CZ116" s="59">
        <f t="shared" si="96"/>
        <v>630.54710489646072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2.0429263962569868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2.0429263962569868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367.99999999999972</v>
      </c>
      <c r="DP116" s="17">
        <f>DO116*VLOOKUP('Données projet'!$B$14,Paramètres!$A$1:$I$89,3,0)*VLOOKUP('Données projet'!$B$14,Paramètres!$A$1:$I$89,5,0)</f>
        <v>269.8175999999998</v>
      </c>
      <c r="DQ116" s="13">
        <f t="shared" si="97"/>
        <v>64.810557882019467</v>
      </c>
      <c r="DR116" s="20">
        <f t="shared" si="70"/>
        <v>582.81070831118348</v>
      </c>
      <c r="DS116" s="59">
        <f t="shared" si="71"/>
        <v>863.45601444007116</v>
      </c>
      <c r="DT116" s="59">
        <f ca="1">AVERAGE(OFFSET($DS$3,0,0,'Données projet'!$E$14+1,1))-AVERAGE(OFFSET($H$3,0,0,'Données projet'!$E$14+1,1))</f>
        <v>400.48995908576177</v>
      </c>
      <c r="DU116" s="59">
        <f t="shared" si="98"/>
        <v>384.86917865380076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23.971935661034422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23.971935661034422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6">
        <f t="shared" si="56"/>
        <v>183.33333333333334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9.4029999999999916</v>
      </c>
      <c r="N117" s="13">
        <f>IF('Données projet'!$A$36&gt;35,N116+M117-V116,IF(A117&lt;'Données projet'!$A$36,$K$205^A117,IF(A117='Données projet'!$A$36,'Données projet'!$B$36,N116+M117-V116)))</f>
        <v>479.02500000000032</v>
      </c>
      <c r="O117" s="13">
        <f>N117*VLOOKUP('Données projet'!$B$9,Paramètres!$A$1:$I$89,3,0)*VLOOKUP('Données projet'!$B$9,Paramètres!$A$1:$I$89,5,0)</f>
        <v>485.73135000000036</v>
      </c>
      <c r="P117" s="13">
        <f t="shared" si="87"/>
        <v>108.95613505960884</v>
      </c>
      <c r="Q117" s="20">
        <f t="shared" si="107"/>
        <v>1035.7473698121528</v>
      </c>
      <c r="R117" s="59">
        <f t="shared" si="55"/>
        <v>1316.6127848468582</v>
      </c>
      <c r="S117" s="59">
        <f ca="1">AVERAGE(OFFSET($R$3,0,0,'Données projet'!$E$9+1,1))-AVERAGE(OFFSET($H$3,0,0,'Données projet'!$E$9+1,1))</f>
        <v>626.09203985399904</v>
      </c>
      <c r="T117" s="59">
        <f t="shared" si="88"/>
        <v>327.65191293226667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134.69078307778668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134.69078307778668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9.4029999999999916</v>
      </c>
      <c r="AI117" s="13">
        <f>IF('Données projet'!$A$62&gt;35,AI116+AH117-AQ116,IF(A117&lt;'Données projet'!$A$62,$AF$205^A117,IF(A117='Données projet'!$A$62,'Données projet'!$B$62,AI116+AH117-AQ116)))</f>
        <v>479.02500000000032</v>
      </c>
      <c r="AJ117" s="13">
        <f>AI117*VLOOKUP('Données projet'!$B$10,Paramètres!$A$1:$I$89,3,0)*VLOOKUP('Données projet'!$B$10,Paramètres!$A$1:$I$89,5,0)</f>
        <v>433.42182000000025</v>
      </c>
      <c r="AK117" s="13">
        <f t="shared" si="89"/>
        <v>98.520458096711138</v>
      </c>
      <c r="AL117" s="20">
        <f t="shared" si="58"/>
        <v>926.46613435177221</v>
      </c>
      <c r="AM117" s="59">
        <f t="shared" si="59"/>
        <v>1207.3315493864777</v>
      </c>
      <c r="AN117" s="59">
        <f ca="1">AVERAGE(OFFSET($AM$3,0,0,'Données projet'!$E$10+1,1))-AVERAGE(OFFSET($H$3,0,0,'Données projet'!$E$10+1,1))</f>
        <v>567.42635821336114</v>
      </c>
      <c r="AO117" s="59">
        <f t="shared" si="90"/>
        <v>299.0473530693472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120.18562182325576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120.18562182325576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367.99999999999972</v>
      </c>
      <c r="BE117" s="13">
        <f>BD117*VLOOKUP('Données projet'!$B$11,Paramètres!$A$1:$I$89,3,0)*VLOOKUP('Données projet'!$B$11,Paramètres!$A$1:$I$89,5,0)</f>
        <v>298.52159999999981</v>
      </c>
      <c r="BF117" s="13">
        <f t="shared" si="91"/>
        <v>70.866444995542437</v>
      </c>
      <c r="BG117" s="20">
        <f t="shared" si="61"/>
        <v>643.35084503390271</v>
      </c>
      <c r="BH117" s="59">
        <f t="shared" si="62"/>
        <v>924.21626006860811</v>
      </c>
      <c r="BI117" s="59">
        <f ca="1">AVERAGE(OFFSET($BH$3,0,0,'Données projet'!$E$11+1,1))-AVERAGE(OFFSET($H$3,0,0,'Données projet'!$E$11+1,1))</f>
        <v>436.50252985867149</v>
      </c>
      <c r="BJ117" s="59">
        <f t="shared" si="92"/>
        <v>419.00806288456329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32.049048926363639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32.049048926363639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9.4029999999999916</v>
      </c>
      <c r="BY117" s="12">
        <f>IF('Données projet'!$A$114&gt;35,BY116+BX117-CG116,IF(A117&lt;'Données projet'!$A$114,$BV$205^A117,IF(A117='Données projet'!$A$114,'Données projet'!$B$114,BY116+BX117-CG116)))</f>
        <v>479.02500000000032</v>
      </c>
      <c r="BZ117" s="13">
        <f>BY117*VLOOKUP('Données projet'!$B$12,Paramètres!$A$1:$I$89,3,0)*VLOOKUP('Données projet'!$B$12,Paramètres!$A$1:$I$89,5,0)</f>
        <v>455.84019000000035</v>
      </c>
      <c r="CA117" s="13">
        <f t="shared" si="93"/>
        <v>103.00988199125129</v>
      </c>
      <c r="CB117" s="20">
        <f t="shared" si="64"/>
        <v>973.3305420514298</v>
      </c>
      <c r="CC117" s="59">
        <f t="shared" si="65"/>
        <v>1254.1959570861352</v>
      </c>
      <c r="CD117" s="59">
        <f ca="1">AVERAGE(OFFSET($CC$3,0,0,'Données projet'!$E$12+1,1))-AVERAGE(OFFSET($H$3,0,0,'Données projet'!$E$12+1,1))</f>
        <v>592.58528888957346</v>
      </c>
      <c r="CE117" s="59">
        <f t="shared" si="94"/>
        <v>311.31528017256846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126.40211950376903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126.40211950376903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369.00000000000011</v>
      </c>
      <c r="CU117" s="17">
        <f>CT117*VLOOKUP('Données projet'!$B$13,Paramètres!$A$1:$I$89,3,0)*VLOOKUP('Données projet'!$B$13,Paramètres!$A$1:$I$89,5,0)</f>
        <v>333.87120000000004</v>
      </c>
      <c r="CV117" s="13">
        <f t="shared" si="95"/>
        <v>78.232360111376309</v>
      </c>
      <c r="CW117" s="20">
        <f t="shared" si="67"/>
        <v>717.74703386064709</v>
      </c>
      <c r="CX117" s="59">
        <f t="shared" si="68"/>
        <v>998.6124488953526</v>
      </c>
      <c r="CY117" s="59">
        <f ca="1">AVERAGE(OFFSET($CX$3,0,0,'Données projet'!$E$13+1,1))-AVERAGE(OFFSET($H$3,0,0,'Données projet'!$E$13+1,1))</f>
        <v>446.2695382688679</v>
      </c>
      <c r="CZ117" s="59">
        <f t="shared" si="96"/>
        <v>630.54710489646072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2.0028658556884507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2.0028658556884507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367.99999999999972</v>
      </c>
      <c r="DP117" s="17">
        <f>DO117*VLOOKUP('Données projet'!$B$14,Paramètres!$A$1:$I$89,3,0)*VLOOKUP('Données projet'!$B$14,Paramètres!$A$1:$I$89,5,0)</f>
        <v>269.8175999999998</v>
      </c>
      <c r="DQ117" s="13">
        <f t="shared" si="97"/>
        <v>64.810557882019467</v>
      </c>
      <c r="DR117" s="20">
        <f t="shared" si="70"/>
        <v>582.81070831118348</v>
      </c>
      <c r="DS117" s="59">
        <f t="shared" si="71"/>
        <v>863.67612334588898</v>
      </c>
      <c r="DT117" s="59">
        <f ca="1">AVERAGE(OFFSET($DS$3,0,0,'Données projet'!$E$14+1,1))-AVERAGE(OFFSET($H$3,0,0,'Données projet'!$E$14+1,1))</f>
        <v>400.48995908576177</v>
      </c>
      <c r="DU117" s="59">
        <f t="shared" si="98"/>
        <v>384.86917865380076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23.501860624158542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23.501860624158542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6">
        <f t="shared" si="56"/>
        <v>183.33333333333334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9.4029999999999916</v>
      </c>
      <c r="N118" s="13">
        <f>IF('Données projet'!$A$36&gt;35,N117+M118-V117,IF(A118&lt;'Données projet'!$A$36,$K$205^A118,IF(A118='Données projet'!$A$36,'Données projet'!$B$36,N117+M118-V117)))</f>
        <v>488.42800000000034</v>
      </c>
      <c r="O118" s="13">
        <f>N118*VLOOKUP('Données projet'!$B$9,Paramètres!$A$1:$I$89,3,0)*VLOOKUP('Données projet'!$B$9,Paramètres!$A$1:$I$89,5,0)</f>
        <v>495.26599200000038</v>
      </c>
      <c r="P118" s="13">
        <f t="shared" si="87"/>
        <v>110.84379086369486</v>
      </c>
      <c r="Q118" s="20">
        <f t="shared" si="107"/>
        <v>1055.6412051542693</v>
      </c>
      <c r="R118" s="59">
        <f t="shared" si="55"/>
        <v>1336.7229106973666</v>
      </c>
      <c r="S118" s="59">
        <f ca="1">AVERAGE(OFFSET($R$3,0,0,'Données projet'!$E$9+1,1))-AVERAGE(OFFSET($H$3,0,0,'Données projet'!$E$9+1,1))</f>
        <v>626.09203985399904</v>
      </c>
      <c r="T118" s="59">
        <f t="shared" si="88"/>
        <v>327.65191293226667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132.049578974897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132.049578974897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9.4029999999999916</v>
      </c>
      <c r="AI118" s="13">
        <f>IF('Données projet'!$A$62&gt;35,AI117+AH118-AQ117,IF(A118&lt;'Données projet'!$A$62,$AF$205^A118,IF(A118='Données projet'!$A$62,'Données projet'!$B$62,AI117+AH118-AQ117)))</f>
        <v>488.42800000000034</v>
      </c>
      <c r="AJ118" s="13">
        <f>AI118*VLOOKUP('Données projet'!$B$10,Paramètres!$A$1:$I$89,3,0)*VLOOKUP('Données projet'!$B$10,Paramètres!$A$1:$I$89,5,0)</f>
        <v>441.92965440000035</v>
      </c>
      <c r="AK118" s="13">
        <f t="shared" si="89"/>
        <v>100.22731668201004</v>
      </c>
      <c r="AL118" s="20">
        <f t="shared" si="58"/>
        <v>944.25672463450144</v>
      </c>
      <c r="AM118" s="59">
        <f t="shared" si="59"/>
        <v>1225.3384301775986</v>
      </c>
      <c r="AN118" s="59">
        <f ca="1">AVERAGE(OFFSET($AM$3,0,0,'Données projet'!$E$10+1,1))-AVERAGE(OFFSET($H$3,0,0,'Données projet'!$E$10+1,1))</f>
        <v>567.42635821336114</v>
      </c>
      <c r="AO118" s="59">
        <f t="shared" si="90"/>
        <v>299.0473530693472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117.82885508529266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117.82885508529266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367.99999999999972</v>
      </c>
      <c r="BE118" s="13">
        <f>BD118*VLOOKUP('Données projet'!$B$11,Paramètres!$A$1:$I$89,3,0)*VLOOKUP('Données projet'!$B$11,Paramètres!$A$1:$I$89,5,0)</f>
        <v>298.52159999999981</v>
      </c>
      <c r="BF118" s="13">
        <f t="shared" si="91"/>
        <v>70.866444995542437</v>
      </c>
      <c r="BG118" s="20">
        <f t="shared" si="61"/>
        <v>643.35084503390271</v>
      </c>
      <c r="BH118" s="59">
        <f t="shared" si="62"/>
        <v>924.43255057700003</v>
      </c>
      <c r="BI118" s="59">
        <f ca="1">AVERAGE(OFFSET($BH$3,0,0,'Données projet'!$E$11+1,1))-AVERAGE(OFFSET($H$3,0,0,'Données projet'!$E$11+1,1))</f>
        <v>436.50252985867149</v>
      </c>
      <c r="BJ118" s="59">
        <f t="shared" si="92"/>
        <v>419.00806288456329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31.42058662490729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31.42058662490729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9.4029999999999916</v>
      </c>
      <c r="BY118" s="12">
        <f>IF('Données projet'!$A$114&gt;35,BY117+BX118-CG117,IF(A118&lt;'Données projet'!$A$114,$BV$205^A118,IF(A118='Données projet'!$A$114,'Données projet'!$B$114,BY117+BX118-CG117)))</f>
        <v>488.42800000000034</v>
      </c>
      <c r="BZ118" s="13">
        <f>BY118*VLOOKUP('Données projet'!$B$12,Paramètres!$A$1:$I$89,3,0)*VLOOKUP('Données projet'!$B$12,Paramètres!$A$1:$I$89,5,0)</f>
        <v>464.78808480000038</v>
      </c>
      <c r="CA118" s="13">
        <f t="shared" si="93"/>
        <v>104.79451946497053</v>
      </c>
      <c r="CB118" s="20">
        <f t="shared" si="64"/>
        <v>992.02303576149086</v>
      </c>
      <c r="CC118" s="59">
        <f t="shared" si="65"/>
        <v>1273.1047413045881</v>
      </c>
      <c r="CD118" s="59">
        <f ca="1">AVERAGE(OFFSET($CC$3,0,0,'Données projet'!$E$12+1,1))-AVERAGE(OFFSET($H$3,0,0,'Données projet'!$E$12+1,1))</f>
        <v>592.58528888957346</v>
      </c>
      <c r="CE118" s="59">
        <f t="shared" si="94"/>
        <v>311.31528017256846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123.92345103798026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123.92345103798026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369.00000000000011</v>
      </c>
      <c r="CU118" s="17">
        <f>CT118*VLOOKUP('Données projet'!$B$13,Paramètres!$A$1:$I$89,3,0)*VLOOKUP('Données projet'!$B$13,Paramètres!$A$1:$I$89,5,0)</f>
        <v>333.87120000000004</v>
      </c>
      <c r="CV118" s="13">
        <f t="shared" si="95"/>
        <v>78.232360111376309</v>
      </c>
      <c r="CW118" s="20">
        <f t="shared" si="67"/>
        <v>717.74703386064709</v>
      </c>
      <c r="CX118" s="59">
        <f t="shared" si="68"/>
        <v>998.82873940374429</v>
      </c>
      <c r="CY118" s="59">
        <f ca="1">AVERAGE(OFFSET($CX$3,0,0,'Données projet'!$E$13+1,1))-AVERAGE(OFFSET($H$3,0,0,'Données projet'!$E$13+1,1))</f>
        <v>446.2695382688679</v>
      </c>
      <c r="CZ118" s="59">
        <f t="shared" si="96"/>
        <v>630.54710489646072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1.9635908778859463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1.9635908778859463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367.99999999999972</v>
      </c>
      <c r="DP118" s="17">
        <f>DO118*VLOOKUP('Données projet'!$B$14,Paramètres!$A$1:$I$89,3,0)*VLOOKUP('Données projet'!$B$14,Paramètres!$A$1:$I$89,5,0)</f>
        <v>269.8175999999998</v>
      </c>
      <c r="DQ118" s="13">
        <f t="shared" si="97"/>
        <v>64.810557882019467</v>
      </c>
      <c r="DR118" s="20">
        <f t="shared" si="70"/>
        <v>582.81070831118348</v>
      </c>
      <c r="DS118" s="59">
        <f t="shared" si="71"/>
        <v>863.89241385428068</v>
      </c>
      <c r="DT118" s="59">
        <f ca="1">AVERAGE(OFFSET($DS$3,0,0,'Données projet'!$E$14+1,1))-AVERAGE(OFFSET($H$3,0,0,'Données projet'!$E$14+1,1))</f>
        <v>400.48995908576177</v>
      </c>
      <c r="DU118" s="59">
        <f t="shared" si="98"/>
        <v>384.86917865380076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23.041003472038337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23.041003472038337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6">
        <f t="shared" si="56"/>
        <v>183.33333333333334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9.4029999999999916</v>
      </c>
      <c r="N119" s="13">
        <f>IF('Données projet'!$A$36&gt;35,N118+M119-V118,IF(A119&lt;'Données projet'!$A$36,$K$205^A119,IF(A119='Données projet'!$A$36,'Données projet'!$B$36,N118+M119-V118)))</f>
        <v>497.83100000000036</v>
      </c>
      <c r="O119" s="13">
        <f>N119*VLOOKUP('Données projet'!$B$9,Paramètres!$A$1:$I$89,3,0)*VLOOKUP('Données projet'!$B$9,Paramètres!$A$1:$I$89,5,0)</f>
        <v>504.80063400000034</v>
      </c>
      <c r="P119" s="13">
        <f t="shared" si="87"/>
        <v>112.72722111509829</v>
      </c>
      <c r="Q119" s="20">
        <f t="shared" si="107"/>
        <v>1075.5276809921299</v>
      </c>
      <c r="R119" s="59">
        <f t="shared" si="55"/>
        <v>1356.8219248868513</v>
      </c>
      <c r="S119" s="59">
        <f ca="1">AVERAGE(OFFSET($R$3,0,0,'Données projet'!$E$9+1,1))-AVERAGE(OFFSET($H$3,0,0,'Données projet'!$E$9+1,1))</f>
        <v>626.09203985399904</v>
      </c>
      <c r="T119" s="59">
        <f t="shared" si="88"/>
        <v>327.65191293226667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129.46016727348956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129.46016727348956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9.4029999999999916</v>
      </c>
      <c r="AI119" s="13">
        <f>IF('Données projet'!$A$62&gt;35,AI118+AH119-AQ118,IF(A119&lt;'Données projet'!$A$62,$AF$205^A119,IF(A119='Données projet'!$A$62,'Données projet'!$B$62,AI118+AH119-AQ118)))</f>
        <v>497.83100000000036</v>
      </c>
      <c r="AJ119" s="13">
        <f>AI119*VLOOKUP('Données projet'!$B$10,Paramètres!$A$1:$I$89,3,0)*VLOOKUP('Données projet'!$B$10,Paramètres!$A$1:$I$89,5,0)</f>
        <v>450.43748880000032</v>
      </c>
      <c r="AK119" s="13">
        <f t="shared" si="89"/>
        <v>101.93035443256859</v>
      </c>
      <c r="AL119" s="20">
        <f t="shared" si="58"/>
        <v>962.04066029672424</v>
      </c>
      <c r="AM119" s="59">
        <f t="shared" si="59"/>
        <v>1243.3349041914457</v>
      </c>
      <c r="AN119" s="59">
        <f ca="1">AVERAGE(OFFSET($AM$3,0,0,'Données projet'!$E$10+1,1))-AVERAGE(OFFSET($H$3,0,0,'Données projet'!$E$10+1,1))</f>
        <v>567.42635821336114</v>
      </c>
      <c r="AO119" s="59">
        <f t="shared" si="90"/>
        <v>299.0473530693472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115.51830310557524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115.51830310557524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367.99999999999972</v>
      </c>
      <c r="BE119" s="13">
        <f>BD119*VLOOKUP('Données projet'!$B$11,Paramètres!$A$1:$I$89,3,0)*VLOOKUP('Données projet'!$B$11,Paramètres!$A$1:$I$89,5,0)</f>
        <v>298.52159999999981</v>
      </c>
      <c r="BF119" s="13">
        <f t="shared" si="91"/>
        <v>70.866444995542437</v>
      </c>
      <c r="BG119" s="20">
        <f t="shared" si="61"/>
        <v>643.35084503390271</v>
      </c>
      <c r="BH119" s="59">
        <f t="shared" si="62"/>
        <v>924.6450889286242</v>
      </c>
      <c r="BI119" s="59">
        <f ca="1">AVERAGE(OFFSET($BH$3,0,0,'Données projet'!$E$11+1,1))-AVERAGE(OFFSET($H$3,0,0,'Données projet'!$E$11+1,1))</f>
        <v>436.50252985867149</v>
      </c>
      <c r="BJ119" s="59">
        <f t="shared" si="92"/>
        <v>419.00806288456329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30.804448085858347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30.804448085858347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9.4029999999999916</v>
      </c>
      <c r="BY119" s="12">
        <f>IF('Données projet'!$A$114&gt;35,BY118+BX119-CG118,IF(A119&lt;'Données projet'!$A$114,$BV$205^A119,IF(A119='Données projet'!$A$114,'Données projet'!$B$114,BY118+BX119-CG118)))</f>
        <v>497.83100000000036</v>
      </c>
      <c r="BZ119" s="13">
        <f>BY119*VLOOKUP('Données projet'!$B$12,Paramètres!$A$1:$I$89,3,0)*VLOOKUP('Données projet'!$B$12,Paramètres!$A$1:$I$89,5,0)</f>
        <v>473.73597960000029</v>
      </c>
      <c r="CA119" s="13">
        <f t="shared" si="93"/>
        <v>106.57516199445891</v>
      </c>
      <c r="CB119" s="20">
        <f t="shared" si="64"/>
        <v>1010.7085716103497</v>
      </c>
      <c r="CC119" s="59">
        <f t="shared" si="65"/>
        <v>1292.0028155050713</v>
      </c>
      <c r="CD119" s="59">
        <f ca="1">AVERAGE(OFFSET($CC$3,0,0,'Données projet'!$E$12+1,1))-AVERAGE(OFFSET($H$3,0,0,'Données projet'!$E$12+1,1))</f>
        <v>592.58528888957346</v>
      </c>
      <c r="CE119" s="59">
        <f t="shared" si="94"/>
        <v>311.31528017256846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121.49338774896711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121.49338774896711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369.00000000000011</v>
      </c>
      <c r="CU119" s="17">
        <f>CT119*VLOOKUP('Données projet'!$B$13,Paramètres!$A$1:$I$89,3,0)*VLOOKUP('Données projet'!$B$13,Paramètres!$A$1:$I$89,5,0)</f>
        <v>333.87120000000004</v>
      </c>
      <c r="CV119" s="13">
        <f t="shared" si="95"/>
        <v>78.232360111376309</v>
      </c>
      <c r="CW119" s="20">
        <f t="shared" si="67"/>
        <v>717.74703386064709</v>
      </c>
      <c r="CX119" s="59">
        <f t="shared" si="68"/>
        <v>999.04127775536858</v>
      </c>
      <c r="CY119" s="59">
        <f ca="1">AVERAGE(OFFSET($CX$3,0,0,'Données projet'!$E$13+1,1))-AVERAGE(OFFSET($H$3,0,0,'Données projet'!$E$13+1,1))</f>
        <v>446.2695382688679</v>
      </c>
      <c r="CZ119" s="59">
        <f t="shared" si="96"/>
        <v>630.54710489646072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1.925086058442778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1.925086058442778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367.99999999999972</v>
      </c>
      <c r="DP119" s="17">
        <f>DO119*VLOOKUP('Données projet'!$B$14,Paramètres!$A$1:$I$89,3,0)*VLOOKUP('Données projet'!$B$14,Paramètres!$A$1:$I$89,5,0)</f>
        <v>269.8175999999998</v>
      </c>
      <c r="DQ119" s="13">
        <f t="shared" si="97"/>
        <v>64.810557882019467</v>
      </c>
      <c r="DR119" s="20">
        <f t="shared" si="70"/>
        <v>582.81070831118348</v>
      </c>
      <c r="DS119" s="59">
        <f t="shared" si="71"/>
        <v>864.10495220590497</v>
      </c>
      <c r="DT119" s="59">
        <f ca="1">AVERAGE(OFFSET($DS$3,0,0,'Données projet'!$E$14+1,1))-AVERAGE(OFFSET($H$3,0,0,'Données projet'!$E$14+1,1))</f>
        <v>400.48995908576177</v>
      </c>
      <c r="DU119" s="59">
        <f t="shared" si="98"/>
        <v>384.86917865380076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22.589183447576104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22.589183447576104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6">
        <f t="shared" si="56"/>
        <v>183.33333333333334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9.4029999999999916</v>
      </c>
      <c r="N120" s="13">
        <f>IF('Données projet'!$A$36&gt;35,N119+M120-V119,IF(A120&lt;'Données projet'!$A$36,$K$205^A120,IF(A120='Données projet'!$A$36,'Données projet'!$B$36,N119+M120-V119)))</f>
        <v>507.23400000000038</v>
      </c>
      <c r="O120" s="13">
        <f>N120*VLOOKUP('Données projet'!$B$9,Paramètres!$A$1:$I$89,3,0)*VLOOKUP('Données projet'!$B$9,Paramètres!$A$1:$I$89,5,0)</f>
        <v>514.33527600000036</v>
      </c>
      <c r="P120" s="13">
        <f t="shared" si="87"/>
        <v>114.6065148287007</v>
      </c>
      <c r="Q120" s="20">
        <f t="shared" si="107"/>
        <v>1095.4069523599876</v>
      </c>
      <c r="R120" s="59">
        <f t="shared" si="55"/>
        <v>1376.9100475410974</v>
      </c>
      <c r="S120" s="59">
        <f ca="1">AVERAGE(OFFSET($R$3,0,0,'Données projet'!$E$9+1,1))-AVERAGE(OFFSET($H$3,0,0,'Données projet'!$E$9+1,1))</f>
        <v>626.09203985399904</v>
      </c>
      <c r="T120" s="59">
        <f t="shared" si="88"/>
        <v>327.65191293226667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126.92153235616152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126.92153235616152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9.4029999999999916</v>
      </c>
      <c r="AI120" s="13">
        <f>IF('Données projet'!$A$62&gt;35,AI119+AH120-AQ119,IF(A120&lt;'Données projet'!$A$62,$AF$205^A120,IF(A120='Données projet'!$A$62,'Données projet'!$B$62,AI119+AH120-AQ119)))</f>
        <v>507.23400000000038</v>
      </c>
      <c r="AJ120" s="13">
        <f>AI120*VLOOKUP('Données projet'!$B$10,Paramètres!$A$1:$I$89,3,0)*VLOOKUP('Données projet'!$B$10,Paramètres!$A$1:$I$89,5,0)</f>
        <v>458.94532320000036</v>
      </c>
      <c r="AK120" s="13">
        <f t="shared" si="89"/>
        <v>103.62965183753882</v>
      </c>
      <c r="AL120" s="20">
        <f t="shared" si="58"/>
        <v>979.81808152371411</v>
      </c>
      <c r="AM120" s="59">
        <f t="shared" si="59"/>
        <v>1261.3211767048238</v>
      </c>
      <c r="AN120" s="59">
        <f ca="1">AVERAGE(OFFSET($AM$3,0,0,'Données projet'!$E$10+1,1))-AVERAGE(OFFSET($H$3,0,0,'Données projet'!$E$10+1,1))</f>
        <v>567.42635821336114</v>
      </c>
      <c r="AO120" s="59">
        <f t="shared" si="90"/>
        <v>299.0473530693472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113.25305964088254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113.25305964088254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367.99999999999972</v>
      </c>
      <c r="BE120" s="13">
        <f>BD120*VLOOKUP('Données projet'!$B$11,Paramètres!$A$1:$I$89,3,0)*VLOOKUP('Données projet'!$B$11,Paramètres!$A$1:$I$89,5,0)</f>
        <v>298.52159999999981</v>
      </c>
      <c r="BF120" s="13">
        <f t="shared" si="91"/>
        <v>70.866444995542437</v>
      </c>
      <c r="BG120" s="20">
        <f t="shared" si="61"/>
        <v>643.35084503390271</v>
      </c>
      <c r="BH120" s="59">
        <f t="shared" si="62"/>
        <v>924.85394021501236</v>
      </c>
      <c r="BI120" s="59">
        <f ca="1">AVERAGE(OFFSET($BH$3,0,0,'Données projet'!$E$11+1,1))-AVERAGE(OFFSET($H$3,0,0,'Données projet'!$E$11+1,1))</f>
        <v>436.50252985867149</v>
      </c>
      <c r="BJ120" s="59">
        <f t="shared" si="92"/>
        <v>419.00806288456329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30.200391647752753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30.200391647752753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9.4029999999999916</v>
      </c>
      <c r="BY120" s="12">
        <f>IF('Données projet'!$A$114&gt;35,BY119+BX120-CG119,IF(A120&lt;'Données projet'!$A$114,$BV$205^A120,IF(A120='Données projet'!$A$114,'Données projet'!$B$114,BY119+BX120-CG119)))</f>
        <v>507.23400000000038</v>
      </c>
      <c r="BZ120" s="13">
        <f>BY120*VLOOKUP('Données projet'!$B$12,Paramètres!$A$1:$I$89,3,0)*VLOOKUP('Données projet'!$B$12,Paramètres!$A$1:$I$89,5,0)</f>
        <v>482.68387440000032</v>
      </c>
      <c r="CA120" s="13">
        <f t="shared" si="93"/>
        <v>108.35189373663384</v>
      </c>
      <c r="CB120" s="20">
        <f t="shared" si="64"/>
        <v>1029.3872961713043</v>
      </c>
      <c r="CC120" s="59">
        <f t="shared" si="65"/>
        <v>1310.8903913524141</v>
      </c>
      <c r="CD120" s="59">
        <f ca="1">AVERAGE(OFFSET($CC$3,0,0,'Données projet'!$E$12+1,1))-AVERAGE(OFFSET($H$3,0,0,'Données projet'!$E$12+1,1))</f>
        <v>592.58528888957346</v>
      </c>
      <c r="CE120" s="59">
        <f t="shared" si="94"/>
        <v>311.31528017256846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119.11097651885926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119.11097651885926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369.00000000000011</v>
      </c>
      <c r="CU120" s="17">
        <f>CT120*VLOOKUP('Données projet'!$B$13,Paramètres!$A$1:$I$89,3,0)*VLOOKUP('Données projet'!$B$13,Paramètres!$A$1:$I$89,5,0)</f>
        <v>333.87120000000004</v>
      </c>
      <c r="CV120" s="13">
        <f t="shared" si="95"/>
        <v>78.232360111376309</v>
      </c>
      <c r="CW120" s="20">
        <f t="shared" si="67"/>
        <v>717.74703386064709</v>
      </c>
      <c r="CX120" s="59">
        <f t="shared" si="68"/>
        <v>999.25012904175674</v>
      </c>
      <c r="CY120" s="59">
        <f ca="1">AVERAGE(OFFSET($CX$3,0,0,'Données projet'!$E$13+1,1))-AVERAGE(OFFSET($H$3,0,0,'Données projet'!$E$13+1,1))</f>
        <v>446.2695382688679</v>
      </c>
      <c r="CZ120" s="59">
        <f t="shared" si="96"/>
        <v>630.54710489646072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1.8873362950232695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1.8873362950232695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367.99999999999972</v>
      </c>
      <c r="DP120" s="17">
        <f>DO120*VLOOKUP('Données projet'!$B$14,Paramètres!$A$1:$I$89,3,0)*VLOOKUP('Données projet'!$B$14,Paramètres!$A$1:$I$89,5,0)</f>
        <v>269.8175999999998</v>
      </c>
      <c r="DQ120" s="13">
        <f t="shared" si="97"/>
        <v>64.810557882019467</v>
      </c>
      <c r="DR120" s="20">
        <f t="shared" si="70"/>
        <v>582.81070831118348</v>
      </c>
      <c r="DS120" s="59">
        <f t="shared" si="71"/>
        <v>864.31380349229312</v>
      </c>
      <c r="DT120" s="59">
        <f ca="1">AVERAGE(OFFSET($DS$3,0,0,'Données projet'!$E$14+1,1))-AVERAGE(OFFSET($H$3,0,0,'Données projet'!$E$14+1,1))</f>
        <v>400.48995908576177</v>
      </c>
      <c r="DU120" s="59">
        <f t="shared" si="98"/>
        <v>384.86917865380076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22.146223338210572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22.146223338210572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6">
        <f t="shared" si="56"/>
        <v>183.33333333333334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9.4029999999999916</v>
      </c>
      <c r="N121" s="13">
        <f>IF('Données projet'!$A$36&gt;35,N120+M121-V120,IF(A121&lt;'Données projet'!$A$36,$K$205^A121,IF(A121='Données projet'!$A$36,'Données projet'!$B$36,N120+M121-V120)))</f>
        <v>516.6370000000004</v>
      </c>
      <c r="O121" s="13">
        <f>N121*VLOOKUP('Données projet'!$B$9,Paramètres!$A$1:$I$89,3,0)*VLOOKUP('Données projet'!$B$9,Paramètres!$A$1:$I$89,5,0)</f>
        <v>523.86991800000044</v>
      </c>
      <c r="P121" s="13">
        <f t="shared" si="87"/>
        <v>116.48175753019471</v>
      </c>
      <c r="Q121" s="20">
        <f t="shared" si="107"/>
        <v>1115.2791682150898</v>
      </c>
      <c r="R121" s="59">
        <f t="shared" si="55"/>
        <v>1396.9874915796902</v>
      </c>
      <c r="S121" s="59">
        <f ca="1">AVERAGE(OFFSET($R$3,0,0,'Données projet'!$E$9+1,1))-AVERAGE(OFFSET($H$3,0,0,'Données projet'!$E$9+1,1))</f>
        <v>626.09203985399904</v>
      </c>
      <c r="T121" s="59">
        <f t="shared" si="88"/>
        <v>327.65191293226667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124.43267852114788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124.43267852114788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9.4029999999999916</v>
      </c>
      <c r="AI121" s="13">
        <f>IF('Données projet'!$A$62&gt;35,AI120+AH121-AQ120,IF(A121&lt;'Données projet'!$A$62,$AF$205^A121,IF(A121='Données projet'!$A$62,'Données projet'!$B$62,AI120+AH121-AQ120)))</f>
        <v>516.6370000000004</v>
      </c>
      <c r="AJ121" s="13">
        <f>AI121*VLOOKUP('Données projet'!$B$10,Paramètres!$A$1:$I$89,3,0)*VLOOKUP('Données projet'!$B$10,Paramètres!$A$1:$I$89,5,0)</f>
        <v>467.45315760000034</v>
      </c>
      <c r="AK121" s="13">
        <f t="shared" si="89"/>
        <v>105.3252862310737</v>
      </c>
      <c r="AL121" s="20">
        <f t="shared" si="58"/>
        <v>997.5891230057872</v>
      </c>
      <c r="AM121" s="59">
        <f t="shared" si="59"/>
        <v>1279.2974463703877</v>
      </c>
      <c r="AN121" s="59">
        <f ca="1">AVERAGE(OFFSET($AM$3,0,0,'Données projet'!$E$10+1,1))-AVERAGE(OFFSET($H$3,0,0,'Données projet'!$E$10+1,1))</f>
        <v>567.42635821336114</v>
      </c>
      <c r="AO121" s="59">
        <f t="shared" si="90"/>
        <v>299.0473530693472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111.03223621887037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111.03223621887037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367.99999999999972</v>
      </c>
      <c r="BE121" s="13">
        <f>BD121*VLOOKUP('Données projet'!$B$11,Paramètres!$A$1:$I$89,3,0)*VLOOKUP('Données projet'!$B$11,Paramètres!$A$1:$I$89,5,0)</f>
        <v>298.52159999999981</v>
      </c>
      <c r="BF121" s="13">
        <f t="shared" si="91"/>
        <v>70.866444995542437</v>
      </c>
      <c r="BG121" s="20">
        <f t="shared" si="61"/>
        <v>643.35084503390271</v>
      </c>
      <c r="BH121" s="59">
        <f t="shared" si="62"/>
        <v>925.05916839850306</v>
      </c>
      <c r="BI121" s="59">
        <f ca="1">AVERAGE(OFFSET($BH$3,0,0,'Données projet'!$E$11+1,1))-AVERAGE(OFFSET($H$3,0,0,'Données projet'!$E$11+1,1))</f>
        <v>436.50252985867149</v>
      </c>
      <c r="BJ121" s="59">
        <f t="shared" si="92"/>
        <v>419.00806288456329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29.60818038796036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29.60818038796036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9.4029999999999916</v>
      </c>
      <c r="BY121" s="12">
        <f>IF('Données projet'!$A$114&gt;35,BY120+BX121-CG120,IF(A121&lt;'Données projet'!$A$114,$BV$205^A121,IF(A121='Données projet'!$A$114,'Données projet'!$B$114,BY120+BX121-CG120)))</f>
        <v>516.6370000000004</v>
      </c>
      <c r="BZ121" s="13">
        <f>BY121*VLOOKUP('Données projet'!$B$12,Paramètres!$A$1:$I$89,3,0)*VLOOKUP('Données projet'!$B$12,Paramètres!$A$1:$I$89,5,0)</f>
        <v>491.63176920000041</v>
      </c>
      <c r="CA121" s="13">
        <f t="shared" si="93"/>
        <v>110.12479554964476</v>
      </c>
      <c r="CB121" s="20">
        <f t="shared" si="64"/>
        <v>1048.0593502722984</v>
      </c>
      <c r="CC121" s="59">
        <f t="shared" si="65"/>
        <v>1329.7676736368987</v>
      </c>
      <c r="CD121" s="59">
        <f ca="1">AVERAGE(OFFSET($CC$3,0,0,'Données projet'!$E$12+1,1))-AVERAGE(OFFSET($H$3,0,0,'Données projet'!$E$12+1,1))</f>
        <v>592.58528888957346</v>
      </c>
      <c r="CE121" s="59">
        <f t="shared" si="94"/>
        <v>311.31528017256846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116.77528291984646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116.77528291984646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369.00000000000011</v>
      </c>
      <c r="CU121" s="17">
        <f>CT121*VLOOKUP('Données projet'!$B$13,Paramètres!$A$1:$I$89,3,0)*VLOOKUP('Données projet'!$B$13,Paramètres!$A$1:$I$89,5,0)</f>
        <v>333.87120000000004</v>
      </c>
      <c r="CV121" s="13">
        <f t="shared" si="95"/>
        <v>78.232360111376309</v>
      </c>
      <c r="CW121" s="20">
        <f t="shared" si="67"/>
        <v>717.74703386064709</v>
      </c>
      <c r="CX121" s="59">
        <f t="shared" si="68"/>
        <v>999.45535722524755</v>
      </c>
      <c r="CY121" s="59">
        <f ca="1">AVERAGE(OFFSET($CX$3,0,0,'Données projet'!$E$13+1,1))-AVERAGE(OFFSET($H$3,0,0,'Données projet'!$E$13+1,1))</f>
        <v>446.2695382688679</v>
      </c>
      <c r="CZ121" s="59">
        <f t="shared" si="96"/>
        <v>630.54710489646072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1.8503267814393354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1.8503267814393354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367.99999999999972</v>
      </c>
      <c r="DP121" s="17">
        <f>DO121*VLOOKUP('Données projet'!$B$14,Paramètres!$A$1:$I$89,3,0)*VLOOKUP('Données projet'!$B$14,Paramètres!$A$1:$I$89,5,0)</f>
        <v>269.8175999999998</v>
      </c>
      <c r="DQ121" s="13">
        <f t="shared" si="97"/>
        <v>64.810557882019467</v>
      </c>
      <c r="DR121" s="20">
        <f t="shared" si="70"/>
        <v>582.81070831118348</v>
      </c>
      <c r="DS121" s="59">
        <f t="shared" si="71"/>
        <v>864.51903167578394</v>
      </c>
      <c r="DT121" s="59">
        <f ca="1">AVERAGE(OFFSET($DS$3,0,0,'Données projet'!$E$14+1,1))-AVERAGE(OFFSET($H$3,0,0,'Données projet'!$E$14+1,1))</f>
        <v>400.48995908576177</v>
      </c>
      <c r="DU121" s="59">
        <f t="shared" si="98"/>
        <v>384.86917865380076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21.711949406410707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21.711949406410707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6">
        <f t="shared" si="56"/>
        <v>183.33333333333334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>
        <f>VLOOKUP(A122,'Données projet'!$A$35:$I$55,2,0)</f>
        <v>526.04</v>
      </c>
      <c r="L122" s="12">
        <f>VLOOKUP(A122,'Données projet'!$A$35:$I$55,9,0)</f>
        <v>9.4029999999999916</v>
      </c>
      <c r="M122" s="12">
        <f t="array" ref="M122">INDEX(L:L,MIN(IF(ISNUMBER(L122:L318),ROW(L122:L318),"")))</f>
        <v>9.4029999999999916</v>
      </c>
      <c r="N122" s="13">
        <f>IF('Données projet'!$A$36&gt;35,N121+M122-V121,IF(A122&lt;'Données projet'!$A$36,$K$205^A122,IF(A122='Données projet'!$A$36,'Données projet'!$B$36,N121+M122-V121)))</f>
        <v>526.04000000000042</v>
      </c>
      <c r="O122" s="13">
        <f>N122*VLOOKUP('Données projet'!$B$9,Paramètres!$A$1:$I$89,3,0)*VLOOKUP('Données projet'!$B$9,Paramètres!$A$1:$I$89,5,0)</f>
        <v>533.4045600000004</v>
      </c>
      <c r="P122" s="13">
        <f t="shared" si="87"/>
        <v>118.35303145382375</v>
      </c>
      <c r="Q122" s="20">
        <f t="shared" si="107"/>
        <v>1135.1444717820771</v>
      </c>
      <c r="R122" s="59">
        <f t="shared" si="55"/>
        <v>1417.0544630800061</v>
      </c>
      <c r="S122" s="59">
        <f ca="1">AVERAGE(OFFSET($R$3,0,0,'Données projet'!$E$9+1,1))-AVERAGE(OFFSET($H$3,0,0,'Données projet'!$E$9+1,1))</f>
        <v>626.09203985399904</v>
      </c>
      <c r="T122" s="59">
        <f t="shared" si="88"/>
        <v>327.65191293226667</v>
      </c>
      <c r="U122" s="15">
        <f>IF(ISNA(VLOOKUP(A122,'Données projet'!$A$35:$I$55,3,0)),0,VLOOKUP(A122,'Données projet'!$A$35:$I$55,3,0))</f>
        <v>11</v>
      </c>
      <c r="V122" s="15">
        <f>IF(ISNA(VLOOKUP(A122,'Données projet'!$A$35:$I$55,4,0)),0,VLOOKUP(A122,'Données projet'!$A$35:$I$55,4,0))</f>
        <v>196.46</v>
      </c>
      <c r="W122" s="16">
        <f>IF(ISNA(VLOOKUP(A122,'Données projet'!$A$35:$I$55,5,0)),0%,VLOOKUP(A122,'Données projet'!$A$35:$I$55,5,0)*VLOOKUP('Données projet'!$B$9,Paramètres!$A$1:$I$89,7,0))</f>
        <v>0.43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216.68776309869008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216.68776309869008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>
        <f>VLOOKUP(A122,'Données projet'!$A$61:$I$81,2,0)</f>
        <v>526.04</v>
      </c>
      <c r="AG122" s="12">
        <f>VLOOKUP(A122,'Données projet'!$A$61:$I$81,9,0)</f>
        <v>9.4029999999999916</v>
      </c>
      <c r="AH122" s="12">
        <f t="array" ref="AH122">INDEX(AG:AG,MIN(IF(ISNUMBER(AG122:AG318),ROW(AG122:AG318),"")))</f>
        <v>9.4029999999999916</v>
      </c>
      <c r="AI122" s="13">
        <f>IF('Données projet'!$A$62&gt;35,AI121+AH122-AQ121,IF(A122&lt;'Données projet'!$A$62,$AF$205^A122,IF(A122='Données projet'!$A$62,'Données projet'!$B$62,AI121+AH122-AQ121)))</f>
        <v>526.04000000000042</v>
      </c>
      <c r="AJ122" s="13">
        <f>AI122*VLOOKUP('Données projet'!$B$10,Paramètres!$A$1:$I$89,3,0)*VLOOKUP('Données projet'!$B$10,Paramètres!$A$1:$I$89,5,0)</f>
        <v>475.96099200000037</v>
      </c>
      <c r="AK122" s="13">
        <f t="shared" si="89"/>
        <v>107.01733197112763</v>
      </c>
      <c r="AL122" s="20">
        <f t="shared" si="58"/>
        <v>1015.3539142497146</v>
      </c>
      <c r="AM122" s="59">
        <f t="shared" si="59"/>
        <v>1297.2639055476438</v>
      </c>
      <c r="AN122" s="59">
        <f ca="1">AVERAGE(OFFSET($AM$3,0,0,'Données projet'!$E$10+1,1))-AVERAGE(OFFSET($H$3,0,0,'Données projet'!$E$10+1,1))</f>
        <v>567.42635821336114</v>
      </c>
      <c r="AO122" s="59">
        <f t="shared" si="90"/>
        <v>299.0473530693472</v>
      </c>
      <c r="AP122" s="15">
        <f>IF(ISNA(VLOOKUP(A122,'Données projet'!$A$61:$I$81,3,0)),0,VLOOKUP(A122,'Données projet'!$A$61:$I$81,3,0))</f>
        <v>11</v>
      </c>
      <c r="AQ122" s="15">
        <f>IF(ISNA(VLOOKUP(A122,'Données projet'!$A$61:$I$81,4,0)),0,VLOOKUP(A122,'Données projet'!$A$61:$I$81,4,0))</f>
        <v>196.46</v>
      </c>
      <c r="AR122" s="16">
        <f>IF(ISNA(VLOOKUP(A122,'Données projet'!$A$61:$I$81,5,0)),0%,VLOOKUP(A122,'Données projet'!$A$61:$I$81,5,0)*VLOOKUP('Données projet'!$B$10,Paramètres!$A$1:$I$89,7,0))</f>
        <v>0.43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193.35215784190802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193.35215784190802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367.99999999999972</v>
      </c>
      <c r="BE122" s="13">
        <f>BD122*VLOOKUP('Données projet'!$B$11,Paramètres!$A$1:$I$89,3,0)*VLOOKUP('Données projet'!$B$11,Paramètres!$A$1:$I$89,5,0)</f>
        <v>298.52159999999981</v>
      </c>
      <c r="BF122" s="13">
        <f t="shared" si="91"/>
        <v>70.866444995542437</v>
      </c>
      <c r="BG122" s="20">
        <f t="shared" si="61"/>
        <v>643.35084503390271</v>
      </c>
      <c r="BH122" s="59">
        <f t="shared" si="62"/>
        <v>925.2608363318318</v>
      </c>
      <c r="BI122" s="59">
        <f ca="1">AVERAGE(OFFSET($BH$3,0,0,'Données projet'!$E$11+1,1))-AVERAGE(OFFSET($H$3,0,0,'Données projet'!$E$11+1,1))</f>
        <v>436.50252985867149</v>
      </c>
      <c r="BJ122" s="59">
        <f t="shared" si="92"/>
        <v>419.00806288456329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29.027582029759294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29.027582029759294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>
        <f>VLOOKUP(A122,'Données projet'!$A$113:$I$133,2,0)</f>
        <v>526.04</v>
      </c>
      <c r="BW122" s="12">
        <f>VLOOKUP(A122,'Données projet'!$A$113:$I$133,9,0)</f>
        <v>9.4029999999999916</v>
      </c>
      <c r="BX122" s="12">
        <f t="array" ref="BX122">INDEX(BW:BW,MIN(IF(ISNUMBER(BW122:BW318),ROW(BW122:BW318),"")))</f>
        <v>9.4029999999999916</v>
      </c>
      <c r="BY122" s="12">
        <f>IF('Données projet'!$A$114&gt;35,BY121+BX122-CG121,IF(A122&lt;'Données projet'!$A$114,$BV$205^A122,IF(A122='Données projet'!$A$114,'Données projet'!$B$114,BY121+BX122-CG121)))</f>
        <v>526.04000000000042</v>
      </c>
      <c r="BZ122" s="13">
        <f>BY122*VLOOKUP('Données projet'!$B$12,Paramètres!$A$1:$I$89,3,0)*VLOOKUP('Données projet'!$B$12,Paramètres!$A$1:$I$89,5,0)</f>
        <v>500.57966400000043</v>
      </c>
      <c r="CA122" s="13">
        <f t="shared" si="93"/>
        <v>111.89394517982277</v>
      </c>
      <c r="CB122" s="20">
        <f t="shared" si="64"/>
        <v>1066.7248693215251</v>
      </c>
      <c r="CC122" s="59">
        <f t="shared" si="65"/>
        <v>1348.6348606194542</v>
      </c>
      <c r="CD122" s="59">
        <f ca="1">AVERAGE(OFFSET($CC$3,0,0,'Données projet'!$E$12+1,1))-AVERAGE(OFFSET($H$3,0,0,'Données projet'!$E$12+1,1))</f>
        <v>592.58528888957346</v>
      </c>
      <c r="CE122" s="59">
        <f t="shared" si="94"/>
        <v>311.31528017256846</v>
      </c>
      <c r="CF122" s="15">
        <f>IF(ISNA(VLOOKUP(A122,'Données projet'!$A$113:$I$133,3,0)),0,VLOOKUP(A122,'Données projet'!$A$113:$I$133,3,0))</f>
        <v>11</v>
      </c>
      <c r="CG122" s="15">
        <f>IF(ISNA(VLOOKUP(A122,'Données projet'!$A$113:$I$133,4,0)),0,VLOOKUP(A122,'Données projet'!$A$113:$I$133,4,0))</f>
        <v>196.46</v>
      </c>
      <c r="CH122" s="16">
        <f>IF(ISNA(VLOOKUP(A122,'Données projet'!$A$113:$I$133,5,0)),0%,VLOOKUP(A122,'Données projet'!$A$113:$I$133,5,0)*VLOOKUP('Données projet'!$B$12,Paramètres!$A$1:$I$89,7,0))</f>
        <v>0.43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203.35313152338608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203.35313152338608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369.00000000000011</v>
      </c>
      <c r="CU122" s="17">
        <f>CT122*VLOOKUP('Données projet'!$B$13,Paramètres!$A$1:$I$89,3,0)*VLOOKUP('Données projet'!$B$13,Paramètres!$A$1:$I$89,5,0)</f>
        <v>333.87120000000004</v>
      </c>
      <c r="CV122" s="13">
        <f t="shared" si="95"/>
        <v>78.232360111376309</v>
      </c>
      <c r="CW122" s="20">
        <f t="shared" si="67"/>
        <v>717.74703386064709</v>
      </c>
      <c r="CX122" s="59">
        <f t="shared" si="68"/>
        <v>999.65702515857629</v>
      </c>
      <c r="CY122" s="59">
        <f ca="1">AVERAGE(OFFSET($CX$3,0,0,'Données projet'!$E$13+1,1))-AVERAGE(OFFSET($H$3,0,0,'Données projet'!$E$13+1,1))</f>
        <v>446.2695382688679</v>
      </c>
      <c r="CZ122" s="59">
        <f t="shared" si="96"/>
        <v>630.54710489646072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1.8140430018432079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1.8140430018432079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367.99999999999972</v>
      </c>
      <c r="DP122" s="17">
        <f>DO122*VLOOKUP('Données projet'!$B$14,Paramètres!$A$1:$I$89,3,0)*VLOOKUP('Données projet'!$B$14,Paramètres!$A$1:$I$89,5,0)</f>
        <v>269.8175999999998</v>
      </c>
      <c r="DQ122" s="13">
        <f t="shared" si="97"/>
        <v>64.810557882019467</v>
      </c>
      <c r="DR122" s="20">
        <f t="shared" si="70"/>
        <v>582.81070831118348</v>
      </c>
      <c r="DS122" s="59">
        <f t="shared" si="71"/>
        <v>864.72069960911267</v>
      </c>
      <c r="DT122" s="59">
        <f ca="1">AVERAGE(OFFSET($DS$3,0,0,'Données projet'!$E$14+1,1))-AVERAGE(OFFSET($H$3,0,0,'Données projet'!$E$14+1,1))</f>
        <v>400.48995908576177</v>
      </c>
      <c r="DU122" s="59">
        <f t="shared" si="98"/>
        <v>384.86917865380076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21.286191321532495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21.286191321532495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6">
        <f t="shared" si="56"/>
        <v>183.33333333333334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-0.37249999999998806</v>
      </c>
      <c r="N123" s="13">
        <f>IF('Données projet'!$A$36&gt;35,N122+M123-V122,IF(A123&lt;'Données projet'!$A$36,$K$205^A123,IF(A123='Données projet'!$A$36,'Données projet'!$B$36,N122+M123-V122)))</f>
        <v>329.20750000000044</v>
      </c>
      <c r="O123" s="13">
        <f>N123*VLOOKUP('Données projet'!$B$9,Paramètres!$A$1:$I$89,3,0)*VLOOKUP('Données projet'!$B$9,Paramètres!$A$1:$I$89,5,0)</f>
        <v>333.81640500000049</v>
      </c>
      <c r="P123" s="13">
        <f t="shared" si="87"/>
        <v>78.221015013130113</v>
      </c>
      <c r="Q123" s="20">
        <f t="shared" si="107"/>
        <v>717.63183985620242</v>
      </c>
      <c r="R123" s="59">
        <f t="shared" si="55"/>
        <v>999.74000059967898</v>
      </c>
      <c r="S123" s="59">
        <f ca="1">AVERAGE(OFFSET($R$3,0,0,'Données projet'!$E$9+1,1))-AVERAGE(OFFSET($H$3,0,0,'Données projet'!$E$9+1,1))</f>
        <v>626.09203985399904</v>
      </c>
      <c r="T123" s="59">
        <f t="shared" si="88"/>
        <v>327.65191293226667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212.43864823080992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212.43864823080992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-0.37249999999998806</v>
      </c>
      <c r="AI123" s="13">
        <f>IF('Données projet'!$A$62&gt;35,AI122+AH123-AQ122,IF(A123&lt;'Données projet'!$A$62,$AF$205^A123,IF(A123='Données projet'!$A$62,'Données projet'!$B$62,AI122+AH123-AQ122)))</f>
        <v>329.20750000000044</v>
      </c>
      <c r="AJ123" s="13">
        <f>AI123*VLOOKUP('Données projet'!$B$10,Paramètres!$A$1:$I$89,3,0)*VLOOKUP('Données projet'!$B$10,Paramètres!$A$1:$I$89,5,0)</f>
        <v>297.86694600000038</v>
      </c>
      <c r="AK123" s="13">
        <f t="shared" si="89"/>
        <v>70.729107889768898</v>
      </c>
      <c r="AL123" s="20">
        <f t="shared" si="58"/>
        <v>641.97146052468145</v>
      </c>
      <c r="AM123" s="59">
        <f t="shared" si="59"/>
        <v>924.07962126815801</v>
      </c>
      <c r="AN123" s="59">
        <f ca="1">AVERAGE(OFFSET($AM$3,0,0,'Données projet'!$E$10+1,1))-AVERAGE(OFFSET($H$3,0,0,'Données projet'!$E$10+1,1))</f>
        <v>567.42635821336114</v>
      </c>
      <c r="AO123" s="59">
        <f t="shared" si="90"/>
        <v>299.0473530693472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189.56063995979954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189.56063995979954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367.99999999999972</v>
      </c>
      <c r="BE123" s="13">
        <f>BD123*VLOOKUP('Données projet'!$B$11,Paramètres!$A$1:$I$89,3,0)*VLOOKUP('Données projet'!$B$11,Paramètres!$A$1:$I$89,5,0)</f>
        <v>298.52159999999981</v>
      </c>
      <c r="BF123" s="13">
        <f t="shared" si="91"/>
        <v>70.866444995542437</v>
      </c>
      <c r="BG123" s="20">
        <f t="shared" si="61"/>
        <v>643.35084503390271</v>
      </c>
      <c r="BH123" s="59">
        <f t="shared" si="62"/>
        <v>925.45900577737939</v>
      </c>
      <c r="BI123" s="59">
        <f ca="1">AVERAGE(OFFSET($BH$3,0,0,'Données projet'!$E$11+1,1))-AVERAGE(OFFSET($H$3,0,0,'Données projet'!$E$11+1,1))</f>
        <v>436.50252985867149</v>
      </c>
      <c r="BJ123" s="59">
        <f t="shared" si="92"/>
        <v>419.00806288456329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28.458368851232521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28.458368851232521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-0.37249999999998806</v>
      </c>
      <c r="BY123" s="12">
        <f>IF('Données projet'!$A$114&gt;35,BY122+BX123-CG122,IF(A123&lt;'Données projet'!$A$114,$BV$205^A123,IF(A123='Données projet'!$A$114,'Données projet'!$B$114,BY122+BX123-CG122)))</f>
        <v>329.20750000000044</v>
      </c>
      <c r="BZ123" s="13">
        <f>BY123*VLOOKUP('Données projet'!$B$12,Paramètres!$A$1:$I$89,3,0)*VLOOKUP('Données projet'!$B$12,Paramètres!$A$1:$I$89,5,0)</f>
        <v>313.27385700000042</v>
      </c>
      <c r="CA123" s="13">
        <f t="shared" si="93"/>
        <v>73.952123222159344</v>
      </c>
      <c r="CB123" s="20">
        <f t="shared" si="64"/>
        <v>674.41858222026156</v>
      </c>
      <c r="CC123" s="59">
        <f t="shared" si="65"/>
        <v>956.52674296373812</v>
      </c>
      <c r="CD123" s="59">
        <f ca="1">AVERAGE(OFFSET($CC$3,0,0,'Données projet'!$E$12+1,1))-AVERAGE(OFFSET($H$3,0,0,'Données projet'!$E$12+1,1))</f>
        <v>592.58528888957346</v>
      </c>
      <c r="CE123" s="59">
        <f t="shared" si="94"/>
        <v>311.31528017256846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199.36550064737546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199.36550064737546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369.00000000000011</v>
      </c>
      <c r="CU123" s="17">
        <f>CT123*VLOOKUP('Données projet'!$B$13,Paramètres!$A$1:$I$89,3,0)*VLOOKUP('Données projet'!$B$13,Paramètres!$A$1:$I$89,5,0)</f>
        <v>333.87120000000004</v>
      </c>
      <c r="CV123" s="13">
        <f t="shared" si="95"/>
        <v>78.232360111376309</v>
      </c>
      <c r="CW123" s="20">
        <f t="shared" si="67"/>
        <v>717.74703386064709</v>
      </c>
      <c r="CX123" s="59">
        <f t="shared" si="68"/>
        <v>999.85519460412365</v>
      </c>
      <c r="CY123" s="59">
        <f ca="1">AVERAGE(OFFSET($CX$3,0,0,'Données projet'!$E$13+1,1))-AVERAGE(OFFSET($H$3,0,0,'Données projet'!$E$13+1,1))</f>
        <v>446.2695382688679</v>
      </c>
      <c r="CZ123" s="59">
        <f t="shared" si="96"/>
        <v>630.54710489646072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1.7784707250340401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1.7784707250340401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367.99999999999972</v>
      </c>
      <c r="DP123" s="17">
        <f>DO123*VLOOKUP('Données projet'!$B$14,Paramètres!$A$1:$I$89,3,0)*VLOOKUP('Données projet'!$B$14,Paramètres!$A$1:$I$89,5,0)</f>
        <v>269.8175999999998</v>
      </c>
      <c r="DQ123" s="13">
        <f t="shared" si="97"/>
        <v>64.810557882019467</v>
      </c>
      <c r="DR123" s="20">
        <f t="shared" si="70"/>
        <v>582.81070831118348</v>
      </c>
      <c r="DS123" s="59">
        <f t="shared" si="71"/>
        <v>864.91886905466004</v>
      </c>
      <c r="DT123" s="59">
        <f ca="1">AVERAGE(OFFSET($DS$3,0,0,'Données projet'!$E$14+1,1))-AVERAGE(OFFSET($H$3,0,0,'Données projet'!$E$14+1,1))</f>
        <v>400.48995908576177</v>
      </c>
      <c r="DU123" s="59">
        <f t="shared" si="98"/>
        <v>384.86917865380076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20.868782093011955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20.868782093011955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6">
        <f t="shared" si="56"/>
        <v>183.33333333333334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-0.37249999999998806</v>
      </c>
      <c r="N124" s="13">
        <f>IF('Données projet'!$A$36&gt;35,N123+M124-V123,IF(A124&lt;'Données projet'!$A$36,$K$205^A124,IF(A124='Données projet'!$A$36,'Données projet'!$B$36,N123+M124-V123)))</f>
        <v>328.83500000000043</v>
      </c>
      <c r="O124" s="13">
        <f>N124*VLOOKUP('Données projet'!$B$9,Paramètres!$A$1:$I$89,3,0)*VLOOKUP('Données projet'!$B$9,Paramètres!$A$1:$I$89,5,0)</f>
        <v>333.43869000000046</v>
      </c>
      <c r="P124" s="13">
        <f t="shared" si="87"/>
        <v>78.142804646517234</v>
      </c>
      <c r="Q124" s="20">
        <f t="shared" si="107"/>
        <v>716.83776984268491</v>
      </c>
      <c r="R124" s="59">
        <f t="shared" si="55"/>
        <v>999.1406622348693</v>
      </c>
      <c r="S124" s="59">
        <f ca="1">AVERAGE(OFFSET($R$3,0,0,'Données projet'!$E$9+1,1))-AVERAGE(OFFSET($H$3,0,0,'Données projet'!$E$9+1,1))</f>
        <v>626.09203985399904</v>
      </c>
      <c r="T124" s="59">
        <f t="shared" si="88"/>
        <v>327.65191293226667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208.2728559137847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208.2728559137847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-0.37249999999998806</v>
      </c>
      <c r="AI124" s="13">
        <f>IF('Données projet'!$A$62&gt;35,AI123+AH124-AQ123,IF(A124&lt;'Données projet'!$A$62,$AF$205^A124,IF(A124='Données projet'!$A$62,'Données projet'!$B$62,AI123+AH124-AQ123)))</f>
        <v>328.83500000000043</v>
      </c>
      <c r="AJ124" s="13">
        <f>AI124*VLOOKUP('Données projet'!$B$10,Paramètres!$A$1:$I$89,3,0)*VLOOKUP('Données projet'!$B$10,Paramètres!$A$1:$I$89,5,0)</f>
        <v>297.52990800000038</v>
      </c>
      <c r="AK124" s="13">
        <f t="shared" si="89"/>
        <v>70.658388410389392</v>
      </c>
      <c r="AL124" s="20">
        <f t="shared" si="58"/>
        <v>641.26128291476209</v>
      </c>
      <c r="AM124" s="59">
        <f t="shared" si="59"/>
        <v>923.56417530694648</v>
      </c>
      <c r="AN124" s="59">
        <f ca="1">AVERAGE(OFFSET($AM$3,0,0,'Données projet'!$E$10+1,1))-AVERAGE(OFFSET($H$3,0,0,'Données projet'!$E$10+1,1))</f>
        <v>567.42635821336114</v>
      </c>
      <c r="AO124" s="59">
        <f t="shared" si="90"/>
        <v>299.0473530693472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185.84347143076167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185.84347143076167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367.99999999999972</v>
      </c>
      <c r="BE124" s="13">
        <f>BD124*VLOOKUP('Données projet'!$B$11,Paramètres!$A$1:$I$89,3,0)*VLOOKUP('Données projet'!$B$11,Paramètres!$A$1:$I$89,5,0)</f>
        <v>298.52159999999981</v>
      </c>
      <c r="BF124" s="13">
        <f t="shared" si="91"/>
        <v>70.866444995542437</v>
      </c>
      <c r="BG124" s="20">
        <f t="shared" si="61"/>
        <v>643.35084503390271</v>
      </c>
      <c r="BH124" s="59">
        <f t="shared" si="62"/>
        <v>925.6537374260871</v>
      </c>
      <c r="BI124" s="59">
        <f ca="1">AVERAGE(OFFSET($BH$3,0,0,'Données projet'!$E$11+1,1))-AVERAGE(OFFSET($H$3,0,0,'Données projet'!$E$11+1,1))</f>
        <v>436.50252985867149</v>
      </c>
      <c r="BJ124" s="59">
        <f t="shared" si="92"/>
        <v>419.00806288456329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27.900317595950902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27.900317595950902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-0.37249999999998806</v>
      </c>
      <c r="BY124" s="12">
        <f>IF('Données projet'!$A$114&gt;35,BY123+BX124-CG123,IF(A124&lt;'Données projet'!$A$114,$BV$205^A124,IF(A124='Données projet'!$A$114,'Données projet'!$B$114,BY123+BX124-CG123)))</f>
        <v>328.83500000000043</v>
      </c>
      <c r="BZ124" s="13">
        <f>BY124*VLOOKUP('Données projet'!$B$12,Paramètres!$A$1:$I$89,3,0)*VLOOKUP('Données projet'!$B$12,Paramètres!$A$1:$I$89,5,0)</f>
        <v>312.91938600000043</v>
      </c>
      <c r="CA124" s="13">
        <f t="shared" si="93"/>
        <v>73.878181166203746</v>
      </c>
      <c r="CB124" s="20">
        <f t="shared" si="64"/>
        <v>673.67242948113892</v>
      </c>
      <c r="CC124" s="59">
        <f t="shared" si="65"/>
        <v>955.97532187332331</v>
      </c>
      <c r="CD124" s="59">
        <f ca="1">AVERAGE(OFFSET($CC$3,0,0,'Données projet'!$E$12+1,1))-AVERAGE(OFFSET($H$3,0,0,'Données projet'!$E$12+1,1))</f>
        <v>592.58528888957346</v>
      </c>
      <c r="CE124" s="59">
        <f t="shared" si="94"/>
        <v>311.31528017256846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195.45606478062871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195.45606478062871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369.00000000000011</v>
      </c>
      <c r="CU124" s="17">
        <f>CT124*VLOOKUP('Données projet'!$B$13,Paramètres!$A$1:$I$89,3,0)*VLOOKUP('Données projet'!$B$13,Paramètres!$A$1:$I$89,5,0)</f>
        <v>333.87120000000004</v>
      </c>
      <c r="CV124" s="13">
        <f t="shared" si="95"/>
        <v>78.232360111376309</v>
      </c>
      <c r="CW124" s="20">
        <f t="shared" si="67"/>
        <v>717.74703386064709</v>
      </c>
      <c r="CX124" s="59">
        <f t="shared" si="68"/>
        <v>1000.0499262528315</v>
      </c>
      <c r="CY124" s="59">
        <f ca="1">AVERAGE(OFFSET($CX$3,0,0,'Données projet'!$E$13+1,1))-AVERAGE(OFFSET($H$3,0,0,'Données projet'!$E$13+1,1))</f>
        <v>446.2695382688679</v>
      </c>
      <c r="CZ124" s="59">
        <f t="shared" si="96"/>
        <v>630.54710489646072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1.7435959988761538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1.7435959988761538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367.99999999999972</v>
      </c>
      <c r="DP124" s="17">
        <f>DO124*VLOOKUP('Données projet'!$B$14,Paramètres!$A$1:$I$89,3,0)*VLOOKUP('Données projet'!$B$14,Paramètres!$A$1:$I$89,5,0)</f>
        <v>269.8175999999998</v>
      </c>
      <c r="DQ124" s="13">
        <f t="shared" si="97"/>
        <v>64.810557882019467</v>
      </c>
      <c r="DR124" s="20">
        <f t="shared" si="70"/>
        <v>582.81070831118348</v>
      </c>
      <c r="DS124" s="59">
        <f t="shared" si="71"/>
        <v>865.11360070336787</v>
      </c>
      <c r="DT124" s="59">
        <f ca="1">AVERAGE(OFFSET($DS$3,0,0,'Données projet'!$E$14+1,1))-AVERAGE(OFFSET($H$3,0,0,'Données projet'!$E$14+1,1))</f>
        <v>400.48995908576177</v>
      </c>
      <c r="DU124" s="59">
        <f t="shared" si="98"/>
        <v>384.86917865380076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20.459558004868214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20.459558004868214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6">
        <f t="shared" si="56"/>
        <v>183.33333333333334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-0.37249999999998806</v>
      </c>
      <c r="N125" s="13">
        <f>IF('Données projet'!$A$36&gt;35,N124+M125-V124,IF(A125&lt;'Données projet'!$A$36,$K$205^A125,IF(A125='Données projet'!$A$36,'Données projet'!$B$36,N124+M125-V124)))</f>
        <v>328.46250000000043</v>
      </c>
      <c r="O125" s="13">
        <f>N125*VLOOKUP('Données projet'!$B$9,Paramètres!$A$1:$I$89,3,0)*VLOOKUP('Données projet'!$B$9,Paramètres!$A$1:$I$89,5,0)</f>
        <v>333.0609750000005</v>
      </c>
      <c r="P125" s="13">
        <f t="shared" si="87"/>
        <v>78.064583966684552</v>
      </c>
      <c r="Q125" s="20">
        <f t="shared" si="107"/>
        <v>716.04368186697639</v>
      </c>
      <c r="R125" s="59">
        <f t="shared" si="55"/>
        <v>998.53792774911813</v>
      </c>
      <c r="S125" s="59">
        <f ca="1">AVERAGE(OFFSET($R$3,0,0,'Données projet'!$E$9+1,1))-AVERAGE(OFFSET($H$3,0,0,'Données projet'!$E$9+1,1))</f>
        <v>626.09203985399904</v>
      </c>
      <c r="T125" s="59">
        <f t="shared" si="88"/>
        <v>327.65191293226667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204.18875224321394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204.18875224321394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-0.37249999999998806</v>
      </c>
      <c r="AI125" s="13">
        <f>IF('Données projet'!$A$62&gt;35,AI124+AH125-AQ124,IF(A125&lt;'Données projet'!$A$62,$AF$205^A125,IF(A125='Données projet'!$A$62,'Données projet'!$B$62,AI124+AH125-AQ124)))</f>
        <v>328.46250000000043</v>
      </c>
      <c r="AJ125" s="13">
        <f>AI125*VLOOKUP('Données projet'!$B$10,Paramètres!$A$1:$I$89,3,0)*VLOOKUP('Données projet'!$B$10,Paramètres!$A$1:$I$89,5,0)</f>
        <v>297.19287000000037</v>
      </c>
      <c r="AK125" s="13">
        <f t="shared" si="89"/>
        <v>70.587659605576917</v>
      </c>
      <c r="AL125" s="20">
        <f t="shared" si="58"/>
        <v>640.55108906304713</v>
      </c>
      <c r="AM125" s="59">
        <f t="shared" si="59"/>
        <v>923.04533494518887</v>
      </c>
      <c r="AN125" s="59">
        <f ca="1">AVERAGE(OFFSET($AM$3,0,0,'Données projet'!$E$10+1,1))-AVERAGE(OFFSET($H$3,0,0,'Données projet'!$E$10+1,1))</f>
        <v>567.42635821336114</v>
      </c>
      <c r="AO125" s="59">
        <f t="shared" si="90"/>
        <v>299.0473530693472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182.1991943093293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182.1991943093293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367.99999999999972</v>
      </c>
      <c r="BE125" s="13">
        <f>BD125*VLOOKUP('Données projet'!$B$11,Paramètres!$A$1:$I$89,3,0)*VLOOKUP('Données projet'!$B$11,Paramètres!$A$1:$I$89,5,0)</f>
        <v>298.52159999999981</v>
      </c>
      <c r="BF125" s="13">
        <f t="shared" si="91"/>
        <v>70.866444995542437</v>
      </c>
      <c r="BG125" s="20">
        <f t="shared" si="61"/>
        <v>643.35084503390271</v>
      </c>
      <c r="BH125" s="59">
        <f t="shared" si="62"/>
        <v>925.84509091604446</v>
      </c>
      <c r="BI125" s="59">
        <f ca="1">AVERAGE(OFFSET($BH$3,0,0,'Données projet'!$E$11+1,1))-AVERAGE(OFFSET($H$3,0,0,'Données projet'!$E$11+1,1))</f>
        <v>436.50252985867149</v>
      </c>
      <c r="BJ125" s="59">
        <f t="shared" si="92"/>
        <v>419.00806288456329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27.353209385407698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27.353209385407698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-0.37249999999998806</v>
      </c>
      <c r="BY125" s="12">
        <f>IF('Données projet'!$A$114&gt;35,BY124+BX125-CG124,IF(A125&lt;'Données projet'!$A$114,$BV$205^A125,IF(A125='Données projet'!$A$114,'Données projet'!$B$114,BY124+BX125-CG124)))</f>
        <v>328.46250000000043</v>
      </c>
      <c r="BZ125" s="13">
        <f>BY125*VLOOKUP('Données projet'!$B$12,Paramètres!$A$1:$I$89,3,0)*VLOOKUP('Données projet'!$B$12,Paramètres!$A$1:$I$89,5,0)</f>
        <v>312.56491500000038</v>
      </c>
      <c r="CA125" s="13">
        <f t="shared" si="93"/>
        <v>73.804229359869638</v>
      </c>
      <c r="CB125" s="20">
        <f t="shared" si="64"/>
        <v>672.92625976010697</v>
      </c>
      <c r="CC125" s="59">
        <f t="shared" si="65"/>
        <v>955.42050564224883</v>
      </c>
      <c r="CD125" s="59">
        <f ca="1">AVERAGE(OFFSET($CC$3,0,0,'Données projet'!$E$12+1,1))-AVERAGE(OFFSET($H$3,0,0,'Données projet'!$E$12+1,1))</f>
        <v>592.58528888957346</v>
      </c>
      <c r="CE125" s="59">
        <f t="shared" si="94"/>
        <v>311.31528017256846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191.62329056670845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191.62329056670845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369.00000000000011</v>
      </c>
      <c r="CU125" s="17">
        <f>CT125*VLOOKUP('Données projet'!$B$13,Paramètres!$A$1:$I$89,3,0)*VLOOKUP('Données projet'!$B$13,Paramètres!$A$1:$I$89,5,0)</f>
        <v>333.87120000000004</v>
      </c>
      <c r="CV125" s="13">
        <f t="shared" si="95"/>
        <v>78.232360111376309</v>
      </c>
      <c r="CW125" s="20">
        <f t="shared" si="67"/>
        <v>717.74703386064709</v>
      </c>
      <c r="CX125" s="59">
        <f t="shared" si="68"/>
        <v>1000.2412797427889</v>
      </c>
      <c r="CY125" s="59">
        <f ca="1">AVERAGE(OFFSET($CX$3,0,0,'Données projet'!$E$13+1,1))-AVERAGE(OFFSET($H$3,0,0,'Données projet'!$E$13+1,1))</f>
        <v>446.2695382688679</v>
      </c>
      <c r="CZ125" s="59">
        <f t="shared" si="96"/>
        <v>630.54710489646072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1.7094051448267409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1.7094051448267409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367.99999999999972</v>
      </c>
      <c r="DP125" s="17">
        <f>DO125*VLOOKUP('Données projet'!$B$14,Paramètres!$A$1:$I$89,3,0)*VLOOKUP('Données projet'!$B$14,Paramètres!$A$1:$I$89,5,0)</f>
        <v>269.8175999999998</v>
      </c>
      <c r="DQ125" s="13">
        <f t="shared" si="97"/>
        <v>64.810557882019467</v>
      </c>
      <c r="DR125" s="20">
        <f t="shared" si="70"/>
        <v>582.81070831118348</v>
      </c>
      <c r="DS125" s="59">
        <f t="shared" si="71"/>
        <v>865.30495419332533</v>
      </c>
      <c r="DT125" s="59">
        <f ca="1">AVERAGE(OFFSET($DS$3,0,0,'Données projet'!$E$14+1,1))-AVERAGE(OFFSET($H$3,0,0,'Données projet'!$E$14+1,1))</f>
        <v>400.48995908576177</v>
      </c>
      <c r="DU125" s="59">
        <f t="shared" si="98"/>
        <v>384.86917865380076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20.058358551490922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20.058358551490922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6">
        <f t="shared" si="56"/>
        <v>183.33333333333334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>
        <f>VLOOKUP(A126,'Données projet'!$A$35:$I$55,2,0)</f>
        <v>328.09</v>
      </c>
      <c r="L126" s="12">
        <f>VLOOKUP(A126,'Données projet'!$A$35:$I$55,9,0)</f>
        <v>-0.37249999999998806</v>
      </c>
      <c r="M126" s="12">
        <f t="array" ref="M126">INDEX(L:L,MIN(IF(ISNUMBER(L126:L322),ROW(L126:L322),"")))</f>
        <v>-0.37249999999998806</v>
      </c>
      <c r="N126" s="13">
        <f>IF('Données projet'!$A$36&gt;35,N125+M126-V125,IF(A126&lt;'Données projet'!$A$36,$K$205^A126,IF(A126='Données projet'!$A$36,'Données projet'!$B$36,N125+M126-V125)))</f>
        <v>328.09000000000043</v>
      </c>
      <c r="O126" s="13">
        <f>N126*VLOOKUP('Données projet'!$B$9,Paramètres!$A$1:$I$89,3,0)*VLOOKUP('Données projet'!$B$9,Paramètres!$A$1:$I$89,5,0)</f>
        <v>332.68326000000047</v>
      </c>
      <c r="P126" s="13">
        <f t="shared" si="87"/>
        <v>77.986352960573853</v>
      </c>
      <c r="Q126" s="20">
        <f t="shared" si="107"/>
        <v>715.24957590633358</v>
      </c>
      <c r="R126" s="59">
        <f t="shared" si="55"/>
        <v>997.9318557231843</v>
      </c>
      <c r="S126" s="59">
        <f ca="1">AVERAGE(OFFSET($R$3,0,0,'Données projet'!$E$9+1,1))-AVERAGE(OFFSET($H$3,0,0,'Données projet'!$E$9+1,1))</f>
        <v>626.09203985399904</v>
      </c>
      <c r="T126" s="59">
        <f t="shared" si="88"/>
        <v>327.65191293226667</v>
      </c>
      <c r="U126" s="15">
        <f>IF(ISNA(VLOOKUP(A126,'Données projet'!$A$35:$I$55,3,0)),0,VLOOKUP(A126,'Données projet'!$A$35:$I$55,3,0))</f>
        <v>12</v>
      </c>
      <c r="V126" s="15">
        <f>IF(ISNA(VLOOKUP(A126,'Données projet'!$A$35:$I$55,4,0)),0,VLOOKUP(A126,'Données projet'!$A$35:$I$55,4,0))</f>
        <v>100.6</v>
      </c>
      <c r="W126" s="16">
        <f>IF(ISNA(VLOOKUP(A126,'Données projet'!$A$35:$I$55,5,0)),0%,VLOOKUP(A126,'Données projet'!$A$35:$I$55,5,0)*VLOOKUP('Données projet'!$B$9,Paramètres!$A$1:$I$89,7,0))</f>
        <v>0.43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248.67465915989186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248.67465915989186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>
        <f>VLOOKUP(A126,'Données projet'!$A$61:$I$81,2,0)</f>
        <v>328.09</v>
      </c>
      <c r="AG126" s="12">
        <f>VLOOKUP(A126,'Données projet'!$A$61:$I$81,9,0)</f>
        <v>-0.37249999999998806</v>
      </c>
      <c r="AH126" s="12">
        <f t="array" ref="AH126">INDEX(AG:AG,MIN(IF(ISNUMBER(AG126:AG322),ROW(AG126:AG322),"")))</f>
        <v>-0.37249999999998806</v>
      </c>
      <c r="AI126" s="13">
        <f>IF('Données projet'!$A$62&gt;35,AI125+AH126-AQ125,IF(A126&lt;'Données projet'!$A$62,$AF$205^A126,IF(A126='Données projet'!$A$62,'Données projet'!$B$62,AI125+AH126-AQ125)))</f>
        <v>328.09000000000043</v>
      </c>
      <c r="AJ126" s="13">
        <f>AI126*VLOOKUP('Données projet'!$B$10,Paramètres!$A$1:$I$89,3,0)*VLOOKUP('Données projet'!$B$10,Paramètres!$A$1:$I$89,5,0)</f>
        <v>296.85583200000036</v>
      </c>
      <c r="AK126" s="13">
        <f t="shared" si="89"/>
        <v>70.516921463523971</v>
      </c>
      <c r="AL126" s="20">
        <f t="shared" si="58"/>
        <v>639.84087894897141</v>
      </c>
      <c r="AM126" s="59">
        <f t="shared" si="59"/>
        <v>922.52315876582202</v>
      </c>
      <c r="AN126" s="59">
        <f ca="1">AVERAGE(OFFSET($AM$3,0,0,'Données projet'!$E$10+1,1))-AVERAGE(OFFSET($H$3,0,0,'Données projet'!$E$10+1,1))</f>
        <v>567.42635821336114</v>
      </c>
      <c r="AO126" s="59">
        <f t="shared" si="90"/>
        <v>299.0473530693472</v>
      </c>
      <c r="AP126" s="15">
        <f>IF(ISNA(VLOOKUP(A126,'Données projet'!$A$61:$I$81,3,0)),0,VLOOKUP(A126,'Données projet'!$A$61:$I$81,3,0))</f>
        <v>12</v>
      </c>
      <c r="AQ126" s="15">
        <f>IF(ISNA(VLOOKUP(A126,'Données projet'!$A$61:$I$81,4,0)),0,VLOOKUP(A126,'Données projet'!$A$61:$I$81,4,0))</f>
        <v>100.6</v>
      </c>
      <c r="AR126" s="16">
        <f>IF(ISNA(VLOOKUP(A126,'Données projet'!$A$61:$I$81,5,0)),0%,VLOOKUP(A126,'Données projet'!$A$61:$I$81,5,0)*VLOOKUP('Données projet'!$B$10,Paramètres!$A$1:$I$89,7,0))</f>
        <v>0.43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221.89431125036498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221.89431125036498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367.99999999999972</v>
      </c>
      <c r="BE126" s="13">
        <f>BD126*VLOOKUP('Données projet'!$B$11,Paramètres!$A$1:$I$89,3,0)*VLOOKUP('Données projet'!$B$11,Paramètres!$A$1:$I$89,5,0)</f>
        <v>298.52159999999981</v>
      </c>
      <c r="BF126" s="13">
        <f t="shared" si="91"/>
        <v>70.866444995542437</v>
      </c>
      <c r="BG126" s="20">
        <f t="shared" si="61"/>
        <v>643.35084503390271</v>
      </c>
      <c r="BH126" s="59">
        <f t="shared" si="62"/>
        <v>926.03312485075344</v>
      </c>
      <c r="BI126" s="59">
        <f ca="1">AVERAGE(OFFSET($BH$3,0,0,'Données projet'!$E$11+1,1))-AVERAGE(OFFSET($H$3,0,0,'Données projet'!$E$11+1,1))</f>
        <v>436.50252985867149</v>
      </c>
      <c r="BJ126" s="59">
        <f t="shared" si="92"/>
        <v>419.00806288456329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26.81682963317019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26.81682963317019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>
        <f>VLOOKUP(A126,'Données projet'!$A$113:$I$133,2,0)</f>
        <v>328.09</v>
      </c>
      <c r="BW126" s="12">
        <f>VLOOKUP(A126,'Données projet'!$A$113:$I$133,9,0)</f>
        <v>-0.37249999999998806</v>
      </c>
      <c r="BX126" s="12">
        <f t="array" ref="BX126">INDEX(BW:BW,MIN(IF(ISNUMBER(BW126:BW322),ROW(BW126:BW322),"")))</f>
        <v>-0.37249999999998806</v>
      </c>
      <c r="BY126" s="12">
        <f>IF('Données projet'!$A$114&gt;35,BY125+BX126-CG125,IF(A126&lt;'Données projet'!$A$114,$BV$205^A126,IF(A126='Données projet'!$A$114,'Données projet'!$B$114,BY125+BX126-CG125)))</f>
        <v>328.09000000000043</v>
      </c>
      <c r="BZ126" s="13">
        <f>BY126*VLOOKUP('Données projet'!$B$12,Paramètres!$A$1:$I$89,3,0)*VLOOKUP('Données projet'!$B$12,Paramètres!$A$1:$I$89,5,0)</f>
        <v>312.21044400000045</v>
      </c>
      <c r="CA126" s="13">
        <f t="shared" si="93"/>
        <v>73.730267790811482</v>
      </c>
      <c r="CB126" s="20">
        <f t="shared" si="64"/>
        <v>672.18007303566412</v>
      </c>
      <c r="CC126" s="59">
        <f t="shared" si="65"/>
        <v>954.86235285251473</v>
      </c>
      <c r="CD126" s="59">
        <f ca="1">AVERAGE(OFFSET($CC$3,0,0,'Données projet'!$E$12+1,1))-AVERAGE(OFFSET($H$3,0,0,'Données projet'!$E$12+1,1))</f>
        <v>592.58528888957346</v>
      </c>
      <c r="CE126" s="59">
        <f t="shared" si="94"/>
        <v>311.31528017256846</v>
      </c>
      <c r="CF126" s="15">
        <f>IF(ISNA(VLOOKUP(A126,'Données projet'!$A$113:$I$133,3,0)),0,VLOOKUP(A126,'Données projet'!$A$113:$I$133,3,0))</f>
        <v>12</v>
      </c>
      <c r="CG126" s="15">
        <f>IF(ISNA(VLOOKUP(A126,'Données projet'!$A$113:$I$133,4,0)),0,VLOOKUP(A126,'Données projet'!$A$113:$I$133,4,0))</f>
        <v>100.6</v>
      </c>
      <c r="CH126" s="16">
        <f>IF(ISNA(VLOOKUP(A126,'Données projet'!$A$113:$I$133,5,0)),0%,VLOOKUP(A126,'Données projet'!$A$113:$I$133,5,0)*VLOOKUP('Données projet'!$B$12,Paramètres!$A$1:$I$89,7,0))</f>
        <v>0.43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233.37160321159081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233.37160321159081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369.00000000000011</v>
      </c>
      <c r="CU126" s="17">
        <f>CT126*VLOOKUP('Données projet'!$B$13,Paramètres!$A$1:$I$89,3,0)*VLOOKUP('Données projet'!$B$13,Paramètres!$A$1:$I$89,5,0)</f>
        <v>333.87120000000004</v>
      </c>
      <c r="CV126" s="13">
        <f t="shared" si="95"/>
        <v>78.232360111376309</v>
      </c>
      <c r="CW126" s="20">
        <f t="shared" si="67"/>
        <v>717.74703386064709</v>
      </c>
      <c r="CX126" s="59">
        <f t="shared" si="68"/>
        <v>1000.4293136774977</v>
      </c>
      <c r="CY126" s="59">
        <f ca="1">AVERAGE(OFFSET($CX$3,0,0,'Données projet'!$E$13+1,1))-AVERAGE(OFFSET($H$3,0,0,'Données projet'!$E$13+1,1))</f>
        <v>446.2695382688679</v>
      </c>
      <c r="CZ126" s="59">
        <f t="shared" si="96"/>
        <v>630.54710489646072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1.6758847525708753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1.6758847525708753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367.99999999999972</v>
      </c>
      <c r="DP126" s="17">
        <f>DO126*VLOOKUP('Données projet'!$B$14,Paramètres!$A$1:$I$89,3,0)*VLOOKUP('Données projet'!$B$14,Paramètres!$A$1:$I$89,5,0)</f>
        <v>269.8175999999998</v>
      </c>
      <c r="DQ126" s="13">
        <f t="shared" si="97"/>
        <v>64.810557882019467</v>
      </c>
      <c r="DR126" s="20">
        <f t="shared" si="70"/>
        <v>582.81070831118348</v>
      </c>
      <c r="DS126" s="59">
        <f t="shared" si="71"/>
        <v>865.49298812803409</v>
      </c>
      <c r="DT126" s="59">
        <f ca="1">AVERAGE(OFFSET($DS$3,0,0,'Données projet'!$E$14+1,1))-AVERAGE(OFFSET($H$3,0,0,'Données projet'!$E$14+1,1))</f>
        <v>400.48995908576177</v>
      </c>
      <c r="DU126" s="59">
        <f t="shared" si="98"/>
        <v>384.86917865380076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19.665026374686857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19.665026374686857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6">
        <f t="shared" si="56"/>
        <v>183.33333333333334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0.19750000000000512</v>
      </c>
      <c r="N127" s="13">
        <f>IF('Données projet'!$A$36&gt;35,N126+M127-V126,IF(A127&lt;'Données projet'!$A$36,$K$205^A127,IF(A127='Données projet'!$A$36,'Données projet'!$B$36,N126+M127-V126)))</f>
        <v>227.68750000000043</v>
      </c>
      <c r="O127" s="13">
        <f>N127*VLOOKUP('Données projet'!$B$9,Paramètres!$A$1:$I$89,3,0)*VLOOKUP('Données projet'!$B$9,Paramètres!$A$1:$I$89,5,0)</f>
        <v>230.87512500000042</v>
      </c>
      <c r="P127" s="13">
        <f t="shared" si="87"/>
        <v>56.471862173466945</v>
      </c>
      <c r="Q127" s="20">
        <f t="shared" si="107"/>
        <v>500.46266932712228</v>
      </c>
      <c r="R127" s="59">
        <f t="shared" si="55"/>
        <v>783.32972111029562</v>
      </c>
      <c r="S127" s="59">
        <f ca="1">AVERAGE(OFFSET($R$3,0,0,'Données projet'!$E$9+1,1))-AVERAGE(OFFSET($H$3,0,0,'Données projet'!$E$9+1,1))</f>
        <v>626.09203985399904</v>
      </c>
      <c r="T127" s="59">
        <f t="shared" si="88"/>
        <v>327.65191293226667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243.79830077033165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243.79830077033165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0.19750000000000512</v>
      </c>
      <c r="AI127" s="13">
        <f>IF('Données projet'!$A$62&gt;35,AI126+AH127-AQ126,IF(A127&lt;'Données projet'!$A$62,$AF$205^A127,IF(A127='Données projet'!$A$62,'Données projet'!$B$62,AI126+AH127-AQ126)))</f>
        <v>227.68750000000043</v>
      </c>
      <c r="AJ127" s="13">
        <f>AI127*VLOOKUP('Données projet'!$B$10,Paramètres!$A$1:$I$89,3,0)*VLOOKUP('Données projet'!$B$10,Paramètres!$A$1:$I$89,5,0)</f>
        <v>206.01165000000037</v>
      </c>
      <c r="AK127" s="13">
        <f t="shared" si="89"/>
        <v>51.063060633166664</v>
      </c>
      <c r="AL127" s="20">
        <f t="shared" si="58"/>
        <v>447.73845435276593</v>
      </c>
      <c r="AM127" s="59">
        <f t="shared" si="59"/>
        <v>730.60550613593932</v>
      </c>
      <c r="AN127" s="59">
        <f ca="1">AVERAGE(OFFSET($AM$3,0,0,'Données projet'!$E$10+1,1))-AVERAGE(OFFSET($H$3,0,0,'Données projet'!$E$10+1,1))</f>
        <v>567.42635821336114</v>
      </c>
      <c r="AO127" s="59">
        <f t="shared" si="90"/>
        <v>299.0473530693472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217.54309914891127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217.54309914891127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367.99999999999972</v>
      </c>
      <c r="BE127" s="13">
        <f>BD127*VLOOKUP('Données projet'!$B$11,Paramètres!$A$1:$I$89,3,0)*VLOOKUP('Données projet'!$B$11,Paramètres!$A$1:$I$89,5,0)</f>
        <v>298.52159999999981</v>
      </c>
      <c r="BF127" s="13">
        <f t="shared" si="91"/>
        <v>70.866444995542437</v>
      </c>
      <c r="BG127" s="20">
        <f t="shared" si="61"/>
        <v>643.35084503390271</v>
      </c>
      <c r="BH127" s="59">
        <f t="shared" si="62"/>
        <v>926.21789681707605</v>
      </c>
      <c r="BI127" s="59">
        <f ca="1">AVERAGE(OFFSET($BH$3,0,0,'Données projet'!$E$11+1,1))-AVERAGE(OFFSET($H$3,0,0,'Données projet'!$E$11+1,1))</f>
        <v>436.50252985867149</v>
      </c>
      <c r="BJ127" s="59">
        <f t="shared" si="92"/>
        <v>419.00806288456329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26.290967960714713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26.290967960714713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0.19750000000000512</v>
      </c>
      <c r="BY127" s="12">
        <f>IF('Données projet'!$A$114&gt;35,BY126+BX127-CG126,IF(A127&lt;'Données projet'!$A$114,$BV$205^A127,IF(A127='Données projet'!$A$114,'Données projet'!$B$114,BY126+BX127-CG126)))</f>
        <v>227.68750000000043</v>
      </c>
      <c r="BZ127" s="13">
        <f>BY127*VLOOKUP('Données projet'!$B$12,Paramètres!$A$1:$I$89,3,0)*VLOOKUP('Données projet'!$B$12,Paramètres!$A$1:$I$89,5,0)</f>
        <v>216.66742500000041</v>
      </c>
      <c r="CA127" s="13">
        <f t="shared" si="93"/>
        <v>53.389924809030042</v>
      </c>
      <c r="CB127" s="20">
        <f t="shared" si="64"/>
        <v>470.34988425072794</v>
      </c>
      <c r="CC127" s="59">
        <f t="shared" si="65"/>
        <v>753.21693603390122</v>
      </c>
      <c r="CD127" s="59">
        <f ca="1">AVERAGE(OFFSET($CC$3,0,0,'Données projet'!$E$12+1,1))-AVERAGE(OFFSET($H$3,0,0,'Données projet'!$E$12+1,1))</f>
        <v>592.58528888957346</v>
      </c>
      <c r="CE127" s="59">
        <f t="shared" si="94"/>
        <v>311.31528017256846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228.79532841523431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228.79532841523431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369.00000000000011</v>
      </c>
      <c r="CU127" s="17">
        <f>CT127*VLOOKUP('Données projet'!$B$13,Paramètres!$A$1:$I$89,3,0)*VLOOKUP('Données projet'!$B$13,Paramètres!$A$1:$I$89,5,0)</f>
        <v>333.87120000000004</v>
      </c>
      <c r="CV127" s="13">
        <f t="shared" si="95"/>
        <v>78.232360111376309</v>
      </c>
      <c r="CW127" s="20">
        <f t="shared" si="67"/>
        <v>717.74703386064709</v>
      </c>
      <c r="CX127" s="59">
        <f t="shared" si="68"/>
        <v>1000.6140856438204</v>
      </c>
      <c r="CY127" s="59">
        <f ca="1">AVERAGE(OFFSET($CX$3,0,0,'Données projet'!$E$13+1,1))-AVERAGE(OFFSET($H$3,0,0,'Données projet'!$E$13+1,1))</f>
        <v>446.2695382688679</v>
      </c>
      <c r="CZ127" s="59">
        <f t="shared" si="96"/>
        <v>630.54710489646072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1.6430216747617268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1.6430216747617268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367.99999999999972</v>
      </c>
      <c r="DP127" s="17">
        <f>DO127*VLOOKUP('Données projet'!$B$14,Paramètres!$A$1:$I$89,3,0)*VLOOKUP('Données projet'!$B$14,Paramètres!$A$1:$I$89,5,0)</f>
        <v>269.8175999999998</v>
      </c>
      <c r="DQ127" s="13">
        <f t="shared" si="97"/>
        <v>64.810557882019467</v>
      </c>
      <c r="DR127" s="20">
        <f t="shared" si="70"/>
        <v>582.81070831118348</v>
      </c>
      <c r="DS127" s="59">
        <f t="shared" si="71"/>
        <v>865.67776009435681</v>
      </c>
      <c r="DT127" s="59">
        <f ca="1">AVERAGE(OFFSET($DS$3,0,0,'Données projet'!$E$14+1,1))-AVERAGE(OFFSET($H$3,0,0,'Données projet'!$E$14+1,1))</f>
        <v>400.48995908576177</v>
      </c>
      <c r="DU127" s="59">
        <f t="shared" si="98"/>
        <v>384.86917865380076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19.279407201960979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19.279407201960979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6">
        <f t="shared" si="56"/>
        <v>183.33333333333334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0.19750000000000512</v>
      </c>
      <c r="N128" s="13">
        <f>IF('Données projet'!$A$36&gt;35,N127+M128-V127,IF(A128&lt;'Données projet'!$A$36,$K$205^A128,IF(A128='Données projet'!$A$36,'Données projet'!$B$36,N127+M128-V127)))</f>
        <v>227.88500000000045</v>
      </c>
      <c r="O128" s="13">
        <f>N128*VLOOKUP('Données projet'!$B$9,Paramètres!$A$1:$I$89,3,0)*VLOOKUP('Données projet'!$B$9,Paramètres!$A$1:$I$89,5,0)</f>
        <v>231.07539000000048</v>
      </c>
      <c r="P128" s="13">
        <f t="shared" si="87"/>
        <v>56.515142826931459</v>
      </c>
      <c r="Q128" s="20">
        <f t="shared" si="107"/>
        <v>500.88684467357308</v>
      </c>
      <c r="R128" s="59">
        <f t="shared" si="55"/>
        <v>783.93546304254164</v>
      </c>
      <c r="S128" s="59">
        <f ca="1">AVERAGE(OFFSET($R$3,0,0,'Données projet'!$E$9+1,1))-AVERAGE(OFFSET($H$3,0,0,'Données projet'!$E$9+1,1))</f>
        <v>626.09203985399904</v>
      </c>
      <c r="T128" s="59">
        <f t="shared" si="88"/>
        <v>327.65191293226667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239.01756479450577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239.01756479450577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0.19750000000000512</v>
      </c>
      <c r="AI128" s="13">
        <f>IF('Données projet'!$A$62&gt;35,AI127+AH128-AQ127,IF(A128&lt;'Données projet'!$A$62,$AF$205^A128,IF(A128='Données projet'!$A$62,'Données projet'!$B$62,AI127+AH128-AQ127)))</f>
        <v>227.88500000000045</v>
      </c>
      <c r="AJ128" s="13">
        <f>AI128*VLOOKUP('Données projet'!$B$10,Paramètres!$A$1:$I$89,3,0)*VLOOKUP('Données projet'!$B$10,Paramètres!$A$1:$I$89,5,0)</f>
        <v>206.19034800000037</v>
      </c>
      <c r="AK128" s="13">
        <f t="shared" si="89"/>
        <v>51.102195921911175</v>
      </c>
      <c r="AL128" s="20">
        <f t="shared" si="58"/>
        <v>448.11784733066253</v>
      </c>
      <c r="AM128" s="59">
        <f t="shared" si="59"/>
        <v>731.16646569963109</v>
      </c>
      <c r="AN128" s="59">
        <f ca="1">AVERAGE(OFFSET($AM$3,0,0,'Données projet'!$E$10+1,1))-AVERAGE(OFFSET($H$3,0,0,'Données projet'!$E$10+1,1))</f>
        <v>567.42635821336114</v>
      </c>
      <c r="AO128" s="59">
        <f t="shared" si="90"/>
        <v>299.0473530693472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213.27721166278974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213.27721166278974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367.99999999999972</v>
      </c>
      <c r="BE128" s="13">
        <f>BD128*VLOOKUP('Données projet'!$B$11,Paramètres!$A$1:$I$89,3,0)*VLOOKUP('Données projet'!$B$11,Paramètres!$A$1:$I$89,5,0)</f>
        <v>298.52159999999981</v>
      </c>
      <c r="BF128" s="13">
        <f t="shared" si="91"/>
        <v>70.866444995542437</v>
      </c>
      <c r="BG128" s="20">
        <f t="shared" si="61"/>
        <v>643.35084503390271</v>
      </c>
      <c r="BH128" s="59">
        <f t="shared" si="62"/>
        <v>926.39946340287122</v>
      </c>
      <c r="BI128" s="59">
        <f ca="1">AVERAGE(OFFSET($BH$3,0,0,'Données projet'!$E$11+1,1))-AVERAGE(OFFSET($H$3,0,0,'Données projet'!$E$11+1,1))</f>
        <v>436.50252985867149</v>
      </c>
      <c r="BJ128" s="59">
        <f t="shared" si="92"/>
        <v>419.00806288456329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25.775418114912139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25.775418114912139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0.19750000000000512</v>
      </c>
      <c r="BY128" s="12">
        <f>IF('Données projet'!$A$114&gt;35,BY127+BX128-CG127,IF(A128&lt;'Données projet'!$A$114,$BV$205^A128,IF(A128='Données projet'!$A$114,'Données projet'!$B$114,BY127+BX128-CG127)))</f>
        <v>227.88500000000045</v>
      </c>
      <c r="BZ128" s="13">
        <f>BY128*VLOOKUP('Données projet'!$B$12,Paramètres!$A$1:$I$89,3,0)*VLOOKUP('Données projet'!$B$12,Paramètres!$A$1:$I$89,5,0)</f>
        <v>216.8553660000004</v>
      </c>
      <c r="CA128" s="13">
        <f t="shared" si="93"/>
        <v>53.430843431955175</v>
      </c>
      <c r="CB128" s="20">
        <f t="shared" si="64"/>
        <v>470.74848142732253</v>
      </c>
      <c r="CC128" s="59">
        <f t="shared" si="65"/>
        <v>753.79709979629104</v>
      </c>
      <c r="CD128" s="59">
        <f ca="1">AVERAGE(OFFSET($CC$3,0,0,'Données projet'!$E$12+1,1))-AVERAGE(OFFSET($H$3,0,0,'Données projet'!$E$12+1,1))</f>
        <v>592.58528888957346</v>
      </c>
      <c r="CE128" s="59">
        <f t="shared" si="94"/>
        <v>311.31528017256846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224.30879157638233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224.30879157638233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369.00000000000011</v>
      </c>
      <c r="CU128" s="17">
        <f>CT128*VLOOKUP('Données projet'!$B$13,Paramètres!$A$1:$I$89,3,0)*VLOOKUP('Données projet'!$B$13,Paramètres!$A$1:$I$89,5,0)</f>
        <v>333.87120000000004</v>
      </c>
      <c r="CV128" s="13">
        <f t="shared" si="95"/>
        <v>78.232360111376309</v>
      </c>
      <c r="CW128" s="20">
        <f t="shared" si="67"/>
        <v>717.74703386064709</v>
      </c>
      <c r="CX128" s="59">
        <f t="shared" si="68"/>
        <v>1000.7956522296156</v>
      </c>
      <c r="CY128" s="59">
        <f ca="1">AVERAGE(OFFSET($CX$3,0,0,'Données projet'!$E$13+1,1))-AVERAGE(OFFSET($H$3,0,0,'Données projet'!$E$13+1,1))</f>
        <v>446.2695382688679</v>
      </c>
      <c r="CZ128" s="59">
        <f t="shared" si="96"/>
        <v>630.54710489646072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1.6108030218639173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1.6108030218639173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367.99999999999972</v>
      </c>
      <c r="DP128" s="17">
        <f>DO128*VLOOKUP('Données projet'!$B$14,Paramètres!$A$1:$I$89,3,0)*VLOOKUP('Données projet'!$B$14,Paramètres!$A$1:$I$89,5,0)</f>
        <v>269.8175999999998</v>
      </c>
      <c r="DQ128" s="13">
        <f t="shared" si="97"/>
        <v>64.810557882019467</v>
      </c>
      <c r="DR128" s="20">
        <f t="shared" si="70"/>
        <v>582.81070831118348</v>
      </c>
      <c r="DS128" s="59">
        <f t="shared" si="71"/>
        <v>865.85932668015198</v>
      </c>
      <c r="DT128" s="59">
        <f ca="1">AVERAGE(OFFSET($DS$3,0,0,'Données projet'!$E$14+1,1))-AVERAGE(OFFSET($H$3,0,0,'Données projet'!$E$14+1,1))</f>
        <v>400.48995908576177</v>
      </c>
      <c r="DU128" s="59">
        <f t="shared" si="98"/>
        <v>384.86917865380076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18.901349786007785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18.901349786007785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6">
        <f t="shared" si="56"/>
        <v>183.33333333333334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0.19750000000000512</v>
      </c>
      <c r="N129" s="13">
        <f>IF('Données projet'!$A$36&gt;35,N128+M129-V128,IF(A129&lt;'Données projet'!$A$36,$K$205^A129,IF(A129='Données projet'!$A$36,'Données projet'!$B$36,N128+M129-V128)))</f>
        <v>228.08250000000044</v>
      </c>
      <c r="O129" s="13">
        <f>N129*VLOOKUP('Données projet'!$B$9,Paramètres!$A$1:$I$89,3,0)*VLOOKUP('Données projet'!$B$9,Paramètres!$A$1:$I$89,5,0)</f>
        <v>231.27565500000046</v>
      </c>
      <c r="P129" s="13">
        <f t="shared" si="87"/>
        <v>56.558419114470617</v>
      </c>
      <c r="Q129" s="20">
        <f t="shared" si="107"/>
        <v>501.31101241603716</v>
      </c>
      <c r="R129" s="59">
        <f t="shared" si="55"/>
        <v>784.53804759645936</v>
      </c>
      <c r="S129" s="59">
        <f ca="1">AVERAGE(OFFSET($R$3,0,0,'Données projet'!$E$9+1,1))-AVERAGE(OFFSET($H$3,0,0,'Données projet'!$E$9+1,1))</f>
        <v>626.09203985399904</v>
      </c>
      <c r="T129" s="59">
        <f t="shared" si="88"/>
        <v>327.65191293226667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234.33057613520484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234.33057613520484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0.19750000000000512</v>
      </c>
      <c r="AI129" s="13">
        <f>IF('Données projet'!$A$62&gt;35,AI128+AH129-AQ128,IF(A129&lt;'Données projet'!$A$62,$AF$205^A129,IF(A129='Données projet'!$A$62,'Données projet'!$B$62,AI128+AH129-AQ128)))</f>
        <v>228.08250000000044</v>
      </c>
      <c r="AJ129" s="13">
        <f>AI129*VLOOKUP('Données projet'!$B$10,Paramètres!$A$1:$I$89,3,0)*VLOOKUP('Données projet'!$B$10,Paramètres!$A$1:$I$89,5,0)</f>
        <v>206.3690460000004</v>
      </c>
      <c r="AK129" s="13">
        <f t="shared" si="89"/>
        <v>51.141327262893078</v>
      </c>
      <c r="AL129" s="20">
        <f t="shared" si="58"/>
        <v>448.49723343287286</v>
      </c>
      <c r="AM129" s="59">
        <f t="shared" si="59"/>
        <v>731.72426861329507</v>
      </c>
      <c r="AN129" s="59">
        <f ca="1">AVERAGE(OFFSET($AM$3,0,0,'Données projet'!$E$10+1,1))-AVERAGE(OFFSET($H$3,0,0,'Données projet'!$E$10+1,1))</f>
        <v>567.42635821336114</v>
      </c>
      <c r="AO129" s="59">
        <f t="shared" si="90"/>
        <v>299.0473530693472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209.09497562833658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209.09497562833658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367.99999999999972</v>
      </c>
      <c r="BE129" s="13">
        <f>BD129*VLOOKUP('Données projet'!$B$11,Paramètres!$A$1:$I$89,3,0)*VLOOKUP('Données projet'!$B$11,Paramètres!$A$1:$I$89,5,0)</f>
        <v>298.52159999999981</v>
      </c>
      <c r="BF129" s="13">
        <f t="shared" si="91"/>
        <v>70.866444995542437</v>
      </c>
      <c r="BG129" s="20">
        <f t="shared" si="61"/>
        <v>643.35084503390271</v>
      </c>
      <c r="BH129" s="59">
        <f t="shared" si="62"/>
        <v>926.57788021432498</v>
      </c>
      <c r="BI129" s="59">
        <f ca="1">AVERAGE(OFFSET($BH$3,0,0,'Données projet'!$E$11+1,1))-AVERAGE(OFFSET($H$3,0,0,'Données projet'!$E$11+1,1))</f>
        <v>436.50252985867149</v>
      </c>
      <c r="BJ129" s="59">
        <f t="shared" si="92"/>
        <v>419.00806288456329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25.269977887131397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25.269977887131397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0.19750000000000512</v>
      </c>
      <c r="BY129" s="12">
        <f>IF('Données projet'!$A$114&gt;35,BY128+BX129-CG128,IF(A129&lt;'Données projet'!$A$114,$BV$205^A129,IF(A129='Données projet'!$A$114,'Données projet'!$B$114,BY128+BX129-CG128)))</f>
        <v>228.08250000000044</v>
      </c>
      <c r="BZ129" s="13">
        <f>BY129*VLOOKUP('Données projet'!$B$12,Paramètres!$A$1:$I$89,3,0)*VLOOKUP('Données projet'!$B$12,Paramètres!$A$1:$I$89,5,0)</f>
        <v>217.0433070000004</v>
      </c>
      <c r="CA129" s="13">
        <f t="shared" si="93"/>
        <v>53.471757927224203</v>
      </c>
      <c r="CB129" s="20">
        <f t="shared" si="64"/>
        <v>471.14707141491613</v>
      </c>
      <c r="CC129" s="59">
        <f t="shared" si="65"/>
        <v>754.37410659533839</v>
      </c>
      <c r="CD129" s="59">
        <f ca="1">AVERAGE(OFFSET($CC$3,0,0,'Données projet'!$E$12+1,1))-AVERAGE(OFFSET($H$3,0,0,'Données projet'!$E$12+1,1))</f>
        <v>592.58528888957346</v>
      </c>
      <c r="CE129" s="59">
        <f t="shared" si="94"/>
        <v>311.31528017256846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219.91023298842299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219.91023298842299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369.00000000000011</v>
      </c>
      <c r="CU129" s="17">
        <f>CT129*VLOOKUP('Données projet'!$B$13,Paramètres!$A$1:$I$89,3,0)*VLOOKUP('Données projet'!$B$13,Paramètres!$A$1:$I$89,5,0)</f>
        <v>333.87120000000004</v>
      </c>
      <c r="CV129" s="13">
        <f t="shared" si="95"/>
        <v>78.232360111376309</v>
      </c>
      <c r="CW129" s="20">
        <f t="shared" si="67"/>
        <v>717.74703386064709</v>
      </c>
      <c r="CX129" s="59">
        <f t="shared" si="68"/>
        <v>1000.9740690410692</v>
      </c>
      <c r="CY129" s="59">
        <f ca="1">AVERAGE(OFFSET($CX$3,0,0,'Données projet'!$E$13+1,1))-AVERAGE(OFFSET($H$3,0,0,'Données projet'!$E$13+1,1))</f>
        <v>446.2695382688679</v>
      </c>
      <c r="CZ129" s="59">
        <f t="shared" si="96"/>
        <v>630.54710489646072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1.5792161570979961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1.5792161570979961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367.99999999999972</v>
      </c>
      <c r="DP129" s="17">
        <f>DO129*VLOOKUP('Données projet'!$B$14,Paramètres!$A$1:$I$89,3,0)*VLOOKUP('Données projet'!$B$14,Paramètres!$A$1:$I$89,5,0)</f>
        <v>269.8175999999998</v>
      </c>
      <c r="DQ129" s="13">
        <f t="shared" si="97"/>
        <v>64.810557882019467</v>
      </c>
      <c r="DR129" s="20">
        <f t="shared" si="70"/>
        <v>582.81070831118348</v>
      </c>
      <c r="DS129" s="59">
        <f t="shared" si="71"/>
        <v>866.03774349160562</v>
      </c>
      <c r="DT129" s="59">
        <f ca="1">AVERAGE(OFFSET($DS$3,0,0,'Données projet'!$E$14+1,1))-AVERAGE(OFFSET($H$3,0,0,'Données projet'!$E$14+1,1))</f>
        <v>400.48995908576177</v>
      </c>
      <c r="DU129" s="59">
        <f t="shared" si="98"/>
        <v>384.86917865380076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18.530705845389178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18.530705845389178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6">
        <f t="shared" si="56"/>
        <v>183.33333333333334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>
        <f>VLOOKUP(A130,'Données projet'!$A$35:$I$55,2,0)</f>
        <v>228.28</v>
      </c>
      <c r="L130" s="12">
        <f>VLOOKUP(A130,'Données projet'!$A$35:$I$55,9,0)</f>
        <v>0.19750000000000512</v>
      </c>
      <c r="M130" s="12">
        <f t="array" ref="M130">INDEX(L:L,MIN(IF(ISNUMBER(L130:L326),ROW(L130:L326),"")))</f>
        <v>0.19750000000000512</v>
      </c>
      <c r="N130" s="13">
        <f>IF('Données projet'!$A$36&gt;35,N129+M130-V129,IF(A130&lt;'Données projet'!$A$36,$K$205^A130,IF(A130='Données projet'!$A$36,'Données projet'!$B$36,N129+M130-V129)))</f>
        <v>228.28000000000043</v>
      </c>
      <c r="O130" s="13">
        <f>N130*VLOOKUP('Données projet'!$B$9,Paramètres!$A$1:$I$89,3,0)*VLOOKUP('Données projet'!$B$9,Paramètres!$A$1:$I$89,5,0)</f>
        <v>231.47592000000046</v>
      </c>
      <c r="P130" s="13">
        <f t="shared" si="87"/>
        <v>56.601691040304857</v>
      </c>
      <c r="Q130" s="20">
        <f t="shared" si="107"/>
        <v>501.73517256186511</v>
      </c>
      <c r="R130" s="59">
        <f t="shared" si="55"/>
        <v>785.13752942094254</v>
      </c>
      <c r="S130" s="59">
        <f ca="1">AVERAGE(OFFSET($R$3,0,0,'Données projet'!$E$9+1,1))-AVERAGE(OFFSET($H$3,0,0,'Données projet'!$E$9+1,1))</f>
        <v>626.09203985399904</v>
      </c>
      <c r="T130" s="59">
        <f t="shared" si="88"/>
        <v>327.65191293226667</v>
      </c>
      <c r="U130" s="15">
        <f>IF(ISNA(VLOOKUP(A130,'Données projet'!$A$35:$I$55,3,0)),0,VLOOKUP(A130,'Données projet'!$A$35:$I$55,3,0))</f>
        <v>13</v>
      </c>
      <c r="V130" s="15">
        <f>IF(ISNA(VLOOKUP(A130,'Données projet'!$A$35:$I$55,4,0)),0,VLOOKUP(A130,'Données projet'!$A$35:$I$55,4,0))</f>
        <v>65.02</v>
      </c>
      <c r="W130" s="16">
        <f>IF(ISNA(VLOOKUP(A130,'Données projet'!$A$35:$I$55,5,0)),0%,VLOOKUP(A130,'Données projet'!$A$35:$I$55,5,0)*VLOOKUP('Données projet'!$B$9,Paramètres!$A$1:$I$89,7,0))</f>
        <v>0.43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261.07560427608689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261.07560427608689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>
        <f>VLOOKUP(A130,'Données projet'!$A$61:$I$81,2,0)</f>
        <v>228.28</v>
      </c>
      <c r="AG130" s="12">
        <f>VLOOKUP(A130,'Données projet'!$A$61:$I$81,9,0)</f>
        <v>0.19750000000000512</v>
      </c>
      <c r="AH130" s="12">
        <f t="array" ref="AH130">INDEX(AG:AG,MIN(IF(ISNUMBER(AG130:AG326),ROW(AG130:AG326),"")))</f>
        <v>0.19750000000000512</v>
      </c>
      <c r="AI130" s="13">
        <f>IF('Données projet'!$A$62&gt;35,AI129+AH130-AQ129,IF(A130&lt;'Données projet'!$A$62,$AF$205^A130,IF(A130='Données projet'!$A$62,'Données projet'!$B$62,AI129+AH130-AQ129)))</f>
        <v>228.28000000000043</v>
      </c>
      <c r="AJ130" s="13">
        <f>AI130*VLOOKUP('Données projet'!$B$10,Paramètres!$A$1:$I$89,3,0)*VLOOKUP('Données projet'!$B$10,Paramètres!$A$1:$I$89,5,0)</f>
        <v>206.54774400000036</v>
      </c>
      <c r="AK130" s="13">
        <f t="shared" si="89"/>
        <v>51.180454659928444</v>
      </c>
      <c r="AL130" s="20">
        <f t="shared" si="58"/>
        <v>448.8766126660426</v>
      </c>
      <c r="AM130" s="59">
        <f t="shared" si="59"/>
        <v>732.27896952512003</v>
      </c>
      <c r="AN130" s="59">
        <f ca="1">AVERAGE(OFFSET($AM$3,0,0,'Données projet'!$E$10+1,1))-AVERAGE(OFFSET($H$3,0,0,'Données projet'!$E$10+1,1))</f>
        <v>567.42635821336114</v>
      </c>
      <c r="AO130" s="59">
        <f t="shared" si="90"/>
        <v>299.0473530693472</v>
      </c>
      <c r="AP130" s="15">
        <f>IF(ISNA(VLOOKUP(A130,'Données projet'!$A$61:$I$81,3,0)),0,VLOOKUP(A130,'Données projet'!$A$61:$I$81,3,0))</f>
        <v>13</v>
      </c>
      <c r="AQ130" s="15">
        <f>IF(ISNA(VLOOKUP(A130,'Données projet'!$A$61:$I$81,4,0)),0,VLOOKUP(A130,'Données projet'!$A$61:$I$81,4,0))</f>
        <v>65.02</v>
      </c>
      <c r="AR130" s="16">
        <f>IF(ISNA(VLOOKUP(A130,'Données projet'!$A$61:$I$81,5,0)),0%,VLOOKUP(A130,'Données projet'!$A$61:$I$81,5,0)*VLOOKUP('Données projet'!$B$10,Paramètres!$A$1:$I$89,7,0))</f>
        <v>0.43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232.95976996943133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232.95976996943133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367.99999999999972</v>
      </c>
      <c r="BE130" s="13">
        <f>BD130*VLOOKUP('Données projet'!$B$11,Paramètres!$A$1:$I$89,3,0)*VLOOKUP('Données projet'!$B$11,Paramètres!$A$1:$I$89,5,0)</f>
        <v>298.52159999999981</v>
      </c>
      <c r="BF130" s="13">
        <f t="shared" si="91"/>
        <v>70.866444995542437</v>
      </c>
      <c r="BG130" s="20">
        <f t="shared" si="61"/>
        <v>643.35084503390271</v>
      </c>
      <c r="BH130" s="59">
        <f t="shared" si="62"/>
        <v>926.75320189298009</v>
      </c>
      <c r="BI130" s="59">
        <f ca="1">AVERAGE(OFFSET($BH$3,0,0,'Données projet'!$E$11+1,1))-AVERAGE(OFFSET($H$3,0,0,'Données projet'!$E$11+1,1))</f>
        <v>436.50252985867149</v>
      </c>
      <c r="BJ130" s="59">
        <f t="shared" si="92"/>
        <v>419.00806288456329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24.774449033929336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24.774449033929336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>
        <f>VLOOKUP(A130,'Données projet'!$A$113:$I$133,2,0)</f>
        <v>228.28</v>
      </c>
      <c r="BW130" s="12">
        <f>VLOOKUP(A130,'Données projet'!$A$113:$I$133,9,0)</f>
        <v>0.19750000000000512</v>
      </c>
      <c r="BX130" s="12">
        <f t="array" ref="BX130">INDEX(BW:BW,MIN(IF(ISNUMBER(BW130:BW326),ROW(BW130:BW326),"")))</f>
        <v>0.19750000000000512</v>
      </c>
      <c r="BY130" s="12">
        <f>IF('Données projet'!$A$114&gt;35,BY129+BX130-CG129,IF(A130&lt;'Données projet'!$A$114,$BV$205^A130,IF(A130='Données projet'!$A$114,'Données projet'!$B$114,BY129+BX130-CG129)))</f>
        <v>228.28000000000043</v>
      </c>
      <c r="BZ130" s="13">
        <f>BY130*VLOOKUP('Données projet'!$B$12,Paramètres!$A$1:$I$89,3,0)*VLOOKUP('Données projet'!$B$12,Paramètres!$A$1:$I$89,5,0)</f>
        <v>217.23124800000039</v>
      </c>
      <c r="CA130" s="13">
        <f t="shared" si="93"/>
        <v>53.512668298827201</v>
      </c>
      <c r="CB130" s="20">
        <f t="shared" si="64"/>
        <v>471.54565422045795</v>
      </c>
      <c r="CC130" s="59">
        <f t="shared" si="65"/>
        <v>754.94801107953538</v>
      </c>
      <c r="CD130" s="59">
        <f ca="1">AVERAGE(OFFSET($CC$3,0,0,'Données projet'!$E$12+1,1))-AVERAGE(OFFSET($H$3,0,0,'Données projet'!$E$12+1,1))</f>
        <v>592.58528888957346</v>
      </c>
      <c r="CE130" s="59">
        <f t="shared" si="94"/>
        <v>311.31528017256846</v>
      </c>
      <c r="CF130" s="15">
        <f>IF(ISNA(VLOOKUP(A130,'Données projet'!$A$113:$I$133,3,0)),0,VLOOKUP(A130,'Données projet'!$A$113:$I$133,3,0))</f>
        <v>13</v>
      </c>
      <c r="CG130" s="15">
        <f>IF(ISNA(VLOOKUP(A130,'Données projet'!$A$113:$I$133,4,0)),0,VLOOKUP(A130,'Données projet'!$A$113:$I$133,4,0))</f>
        <v>65.02</v>
      </c>
      <c r="CH130" s="16">
        <f>IF(ISNA(VLOOKUP(A130,'Données projet'!$A$113:$I$133,5,0)),0%,VLOOKUP(A130,'Données projet'!$A$113:$I$133,5,0)*VLOOKUP('Données projet'!$B$12,Paramètres!$A$1:$I$89,7,0))</f>
        <v>0.43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245.00941324371229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245.00941324371229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369.00000000000011</v>
      </c>
      <c r="CU130" s="17">
        <f>CT130*VLOOKUP('Données projet'!$B$13,Paramètres!$A$1:$I$89,3,0)*VLOOKUP('Données projet'!$B$13,Paramètres!$A$1:$I$89,5,0)</f>
        <v>333.87120000000004</v>
      </c>
      <c r="CV130" s="13">
        <f t="shared" si="95"/>
        <v>78.232360111376309</v>
      </c>
      <c r="CW130" s="20">
        <f t="shared" si="67"/>
        <v>717.74703386064709</v>
      </c>
      <c r="CX130" s="59">
        <f t="shared" si="68"/>
        <v>1001.1493907197246</v>
      </c>
      <c r="CY130" s="59">
        <f ca="1">AVERAGE(OFFSET($CX$3,0,0,'Données projet'!$E$13+1,1))-AVERAGE(OFFSET($H$3,0,0,'Données projet'!$E$13+1,1))</f>
        <v>446.2695382688679</v>
      </c>
      <c r="CZ130" s="59">
        <f t="shared" si="96"/>
        <v>630.54710489646072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1.5482486914840494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1.5482486914840494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367.99999999999972</v>
      </c>
      <c r="DP130" s="17">
        <f>DO130*VLOOKUP('Données projet'!$B$14,Paramètres!$A$1:$I$89,3,0)*VLOOKUP('Données projet'!$B$14,Paramètres!$A$1:$I$89,5,0)</f>
        <v>269.8175999999998</v>
      </c>
      <c r="DQ130" s="13">
        <f t="shared" si="97"/>
        <v>64.810557882019467</v>
      </c>
      <c r="DR130" s="20">
        <f t="shared" si="70"/>
        <v>582.81070831118348</v>
      </c>
      <c r="DS130" s="59">
        <f t="shared" si="71"/>
        <v>866.21306517026096</v>
      </c>
      <c r="DT130" s="59">
        <f ca="1">AVERAGE(OFFSET($DS$3,0,0,'Données projet'!$E$14+1,1))-AVERAGE(OFFSET($H$3,0,0,'Données projet'!$E$14+1,1))</f>
        <v>400.48995908576177</v>
      </c>
      <c r="DU130" s="59">
        <f t="shared" si="98"/>
        <v>384.86917865380076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18.167330006375622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18.167330006375622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6">
        <f t="shared" si="56"/>
        <v>183.33333333333334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9.7500000000003695E-2</v>
      </c>
      <c r="N131" s="13">
        <f>IF('Données projet'!$A$36&gt;35,N130+M131-V130,IF(A131&lt;'Données projet'!$A$36,$K$205^A131,IF(A131='Données projet'!$A$36,'Données projet'!$B$36,N130+M131-V130)))</f>
        <v>163.35750000000041</v>
      </c>
      <c r="O131" s="13">
        <f>N131*VLOOKUP('Données projet'!$B$9,Paramètres!$A$1:$I$89,3,0)*VLOOKUP('Données projet'!$B$9,Paramètres!$A$1:$I$89,5,0)</f>
        <v>165.64450500000044</v>
      </c>
      <c r="P131" s="13">
        <f t="shared" si="87"/>
        <v>42.113068971150504</v>
      </c>
      <c r="Q131" s="20">
        <f t="shared" ref="Q131:Q153" si="108">(O131+P131)*0.475*44/12</f>
        <v>361.8444413330879</v>
      </c>
      <c r="R131" s="59">
        <f t="shared" ref="R131:R194" si="109">Q131+(I131+J131)*44/12</f>
        <v>645.41907843165643</v>
      </c>
      <c r="S131" s="59">
        <f ca="1">AVERAGE(OFFSET($R$3,0,0,'Données projet'!$E$9+1,1))-AVERAGE(OFFSET($H$3,0,0,'Données projet'!$E$9+1,1))</f>
        <v>626.09203985399904</v>
      </c>
      <c r="T131" s="59">
        <f t="shared" si="88"/>
        <v>327.65191293226667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255.95607091662777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255.95607091662777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9.7500000000003695E-2</v>
      </c>
      <c r="AI131" s="13">
        <f>IF('Données projet'!$A$62&gt;35,AI130+AH131-AQ130,IF(A131&lt;'Données projet'!$A$62,$AF$205^A131,IF(A131='Données projet'!$A$62,'Données projet'!$B$62,AI130+AH131-AQ130)))</f>
        <v>163.35750000000041</v>
      </c>
      <c r="AJ131" s="13">
        <f>AI131*VLOOKUP('Données projet'!$B$10,Paramètres!$A$1:$I$89,3,0)*VLOOKUP('Données projet'!$B$10,Paramètres!$A$1:$I$89,5,0)</f>
        <v>147.80586600000038</v>
      </c>
      <c r="AK131" s="13">
        <f t="shared" si="89"/>
        <v>38.079533976001102</v>
      </c>
      <c r="AL131" s="20">
        <f t="shared" si="58"/>
        <v>323.75040495820258</v>
      </c>
      <c r="AM131" s="59">
        <f t="shared" si="59"/>
        <v>607.32504205677105</v>
      </c>
      <c r="AN131" s="59">
        <f ca="1">AVERAGE(OFFSET($AM$3,0,0,'Données projet'!$E$10+1,1))-AVERAGE(OFFSET($H$3,0,0,'Données projet'!$E$10+1,1))</f>
        <v>567.42635821336114</v>
      </c>
      <c r="AO131" s="59">
        <f t="shared" si="90"/>
        <v>299.0473530693472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228.3915709717601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228.3915709717601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367.99999999999972</v>
      </c>
      <c r="BE131" s="13">
        <f>BD131*VLOOKUP('Données projet'!$B$11,Paramètres!$A$1:$I$89,3,0)*VLOOKUP('Données projet'!$B$11,Paramètres!$A$1:$I$89,5,0)</f>
        <v>298.52159999999981</v>
      </c>
      <c r="BF131" s="13">
        <f t="shared" si="91"/>
        <v>70.866444995542437</v>
      </c>
      <c r="BG131" s="20">
        <f t="shared" si="61"/>
        <v>643.35084503390271</v>
      </c>
      <c r="BH131" s="59">
        <f t="shared" si="62"/>
        <v>926.92548213247119</v>
      </c>
      <c r="BI131" s="59">
        <f ca="1">AVERAGE(OFFSET($BH$3,0,0,'Données projet'!$E$11+1,1))-AVERAGE(OFFSET($H$3,0,0,'Données projet'!$E$11+1,1))</f>
        <v>436.50252985867149</v>
      </c>
      <c r="BJ131" s="59">
        <f t="shared" si="92"/>
        <v>419.00806288456329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24.288637199295813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24.288637199295813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9.7500000000003695E-2</v>
      </c>
      <c r="BY131" s="12">
        <f>IF('Données projet'!$A$114&gt;35,BY130+BX131-CG130,IF(A131&lt;'Données projet'!$A$114,$BV$205^A131,IF(A131='Données projet'!$A$114,'Données projet'!$B$114,BY130+BX131-CG130)))</f>
        <v>163.35750000000041</v>
      </c>
      <c r="BZ131" s="13">
        <f>BY131*VLOOKUP('Données projet'!$B$12,Paramètres!$A$1:$I$89,3,0)*VLOOKUP('Données projet'!$B$12,Paramètres!$A$1:$I$89,5,0)</f>
        <v>155.4509970000004</v>
      </c>
      <c r="CA131" s="13">
        <f t="shared" si="93"/>
        <v>39.81475905541555</v>
      </c>
      <c r="CB131" s="20">
        <f t="shared" si="64"/>
        <v>340.08785846318278</v>
      </c>
      <c r="CC131" s="59">
        <f t="shared" si="65"/>
        <v>623.66249556175126</v>
      </c>
      <c r="CD131" s="59">
        <f ca="1">AVERAGE(OFFSET($CC$3,0,0,'Données projet'!$E$12+1,1))-AVERAGE(OFFSET($H$3,0,0,'Données projet'!$E$12+1,1))</f>
        <v>592.58528888957346</v>
      </c>
      <c r="CE131" s="59">
        <f t="shared" si="94"/>
        <v>311.31528017256846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240.20492809098909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240.20492809098909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369.00000000000011</v>
      </c>
      <c r="CU131" s="17">
        <f>CT131*VLOOKUP('Données projet'!$B$13,Paramètres!$A$1:$I$89,3,0)*VLOOKUP('Données projet'!$B$13,Paramètres!$A$1:$I$89,5,0)</f>
        <v>333.87120000000004</v>
      </c>
      <c r="CV131" s="13">
        <f t="shared" si="95"/>
        <v>78.232360111376309</v>
      </c>
      <c r="CW131" s="20">
        <f t="shared" si="67"/>
        <v>717.74703386064709</v>
      </c>
      <c r="CX131" s="59">
        <f t="shared" si="68"/>
        <v>1001.3216709592157</v>
      </c>
      <c r="CY131" s="59">
        <f ca="1">AVERAGE(OFFSET($CX$3,0,0,'Données projet'!$E$13+1,1))-AVERAGE(OFFSET($H$3,0,0,'Données projet'!$E$13+1,1))</f>
        <v>446.2695382688679</v>
      </c>
      <c r="CZ131" s="59">
        <f t="shared" si="96"/>
        <v>630.54710489646072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1.5178884789825033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1.5178884789825033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367.99999999999972</v>
      </c>
      <c r="DP131" s="17">
        <f>DO131*VLOOKUP('Données projet'!$B$14,Paramètres!$A$1:$I$89,3,0)*VLOOKUP('Données projet'!$B$14,Paramètres!$A$1:$I$89,5,0)</f>
        <v>269.8175999999998</v>
      </c>
      <c r="DQ131" s="13">
        <f t="shared" si="97"/>
        <v>64.810557882019467</v>
      </c>
      <c r="DR131" s="20">
        <f t="shared" si="70"/>
        <v>582.81070831118348</v>
      </c>
      <c r="DS131" s="59">
        <f t="shared" si="71"/>
        <v>866.38534540975206</v>
      </c>
      <c r="DT131" s="59">
        <f ca="1">AVERAGE(OFFSET($DS$3,0,0,'Données projet'!$E$14+1,1))-AVERAGE(OFFSET($H$3,0,0,'Données projet'!$E$14+1,1))</f>
        <v>400.48995908576177</v>
      </c>
      <c r="DU131" s="59">
        <f t="shared" si="98"/>
        <v>384.86917865380076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17.811079745927742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17.811079745927742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6">
        <f t="shared" ref="H132:H195" si="110">(B132+E132+F132)*44/12+(C132+D132)*0.475*44/12</f>
        <v>183.33333333333334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9.7500000000003695E-2</v>
      </c>
      <c r="N132" s="13">
        <f>IF('Données projet'!$A$36&gt;35,N131+M132-V131,IF(A132&lt;'Données projet'!$A$36,$K$205^A132,IF(A132='Données projet'!$A$36,'Données projet'!$B$36,N131+M132-V131)))</f>
        <v>163.45500000000041</v>
      </c>
      <c r="O132" s="13">
        <f>N132*VLOOKUP('Données projet'!$B$9,Paramètres!$A$1:$I$89,3,0)*VLOOKUP('Données projet'!$B$9,Paramètres!$A$1:$I$89,5,0)</f>
        <v>165.74337000000043</v>
      </c>
      <c r="P132" s="13">
        <f t="shared" si="87"/>
        <v>42.135277666835059</v>
      </c>
      <c r="Q132" s="20">
        <f t="shared" si="108"/>
        <v>362.05531135307177</v>
      </c>
      <c r="R132" s="59">
        <f t="shared" si="109"/>
        <v>645.79924001413713</v>
      </c>
      <c r="S132" s="59">
        <f ca="1">AVERAGE(OFFSET($R$3,0,0,'Données projet'!$E$9+1,1))-AVERAGE(OFFSET($H$3,0,0,'Données projet'!$E$9+1,1))</f>
        <v>626.09203985399904</v>
      </c>
      <c r="T132" s="59">
        <f t="shared" si="88"/>
        <v>327.65191293226667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250.93692848374062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250.93692848374062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9.7500000000003695E-2</v>
      </c>
      <c r="AI132" s="13">
        <f>IF('Données projet'!$A$62&gt;35,AI131+AH132-AQ131,IF(A132&lt;'Données projet'!$A$62,$AF$205^A132,IF(A132='Données projet'!$A$62,'Données projet'!$B$62,AI131+AH132-AQ131)))</f>
        <v>163.45500000000041</v>
      </c>
      <c r="AJ132" s="13">
        <f>AI132*VLOOKUP('Données projet'!$B$10,Paramètres!$A$1:$I$89,3,0)*VLOOKUP('Données projet'!$B$10,Paramètres!$A$1:$I$89,5,0)</f>
        <v>147.89408400000036</v>
      </c>
      <c r="AK132" s="13">
        <f t="shared" si="89"/>
        <v>38.099615551686391</v>
      </c>
      <c r="AL132" s="20">
        <f t="shared" ref="AL132:AL153" si="112">(AJ132+AK132)*0.475*44/12</f>
        <v>323.93902671918772</v>
      </c>
      <c r="AM132" s="59">
        <f t="shared" ref="AM132:AM195" si="113">AL132+(AD132+AE132)*44/12</f>
        <v>607.68295538025313</v>
      </c>
      <c r="AN132" s="59">
        <f ca="1">AVERAGE(OFFSET($AM$3,0,0,'Données projet'!$E$10+1,1))-AVERAGE(OFFSET($H$3,0,0,'Données projet'!$E$10+1,1))</f>
        <v>567.42635821336114</v>
      </c>
      <c r="AO132" s="59">
        <f t="shared" si="90"/>
        <v>299.0473530693472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223.91295157010694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223.91295157010694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367.99999999999972</v>
      </c>
      <c r="BE132" s="13">
        <f>BD132*VLOOKUP('Données projet'!$B$11,Paramètres!$A$1:$I$89,3,0)*VLOOKUP('Données projet'!$B$11,Paramètres!$A$1:$I$89,5,0)</f>
        <v>298.52159999999981</v>
      </c>
      <c r="BF132" s="13">
        <f t="shared" si="91"/>
        <v>70.866444995542437</v>
      </c>
      <c r="BG132" s="20">
        <f t="shared" ref="BG132:BG153" si="115">(BE132+BF132)*0.475*44/12</f>
        <v>643.35084503390271</v>
      </c>
      <c r="BH132" s="59">
        <f t="shared" ref="BH132:BH195" si="116">BG132+(AY132+AZ132)*44/12</f>
        <v>927.09477369496813</v>
      </c>
      <c r="BI132" s="59">
        <f ca="1">AVERAGE(OFFSET($BH$3,0,0,'Données projet'!$E$11+1,1))-AVERAGE(OFFSET($H$3,0,0,'Données projet'!$E$11+1,1))</f>
        <v>436.50252985867149</v>
      </c>
      <c r="BJ132" s="59">
        <f t="shared" si="92"/>
        <v>419.00806288456329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23.812351838423492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23.812351838423492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9.7500000000003695E-2</v>
      </c>
      <c r="BY132" s="12">
        <f>IF('Données projet'!$A$114&gt;35,BY131+BX132-CG131,IF(A132&lt;'Données projet'!$A$114,$BV$205^A132,IF(A132='Données projet'!$A$114,'Données projet'!$B$114,BY131+BX132-CG131)))</f>
        <v>163.45500000000041</v>
      </c>
      <c r="BZ132" s="13">
        <f>BY132*VLOOKUP('Données projet'!$B$12,Paramètres!$A$1:$I$89,3,0)*VLOOKUP('Données projet'!$B$12,Paramètres!$A$1:$I$89,5,0)</f>
        <v>155.5437780000004</v>
      </c>
      <c r="CA132" s="13">
        <f t="shared" si="93"/>
        <v>39.83575571724095</v>
      </c>
      <c r="CB132" s="20">
        <f t="shared" ref="CB132:CB153" si="118">(BZ132+CA132)*0.475*44/12</f>
        <v>340.28602122419534</v>
      </c>
      <c r="CC132" s="59">
        <f t="shared" ref="CC132:CC195" si="119">CB132+(BT132+BU132)*44/12</f>
        <v>624.02994988526075</v>
      </c>
      <c r="CD132" s="59">
        <f ca="1">AVERAGE(OFFSET($CC$3,0,0,'Données projet'!$E$12+1,1))-AVERAGE(OFFSET($H$3,0,0,'Données projet'!$E$12+1,1))</f>
        <v>592.58528888957346</v>
      </c>
      <c r="CE132" s="59">
        <f t="shared" si="94"/>
        <v>311.31528017256846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235.49465596166422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235.49465596166422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369.00000000000011</v>
      </c>
      <c r="CU132" s="17">
        <f>CT132*VLOOKUP('Données projet'!$B$13,Paramètres!$A$1:$I$89,3,0)*VLOOKUP('Données projet'!$B$13,Paramètres!$A$1:$I$89,5,0)</f>
        <v>333.87120000000004</v>
      </c>
      <c r="CV132" s="13">
        <f t="shared" si="95"/>
        <v>78.232360111376309</v>
      </c>
      <c r="CW132" s="20">
        <f t="shared" ref="CW132:CW153" si="121">(CU132+CV132)*0.475*44/12</f>
        <v>717.74703386064709</v>
      </c>
      <c r="CX132" s="59">
        <f t="shared" ref="CX132:CX195" si="122">CW132+(CO132+CP132)*44/12</f>
        <v>1001.4909625217124</v>
      </c>
      <c r="CY132" s="59">
        <f ca="1">AVERAGE(OFFSET($CX$3,0,0,'Données projet'!$E$13+1,1))-AVERAGE(OFFSET($H$3,0,0,'Données projet'!$E$13+1,1))</f>
        <v>446.2695382688679</v>
      </c>
      <c r="CZ132" s="59">
        <f t="shared" si="96"/>
        <v>630.54710489646072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1.4881236117302115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1.4881236117302115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367.99999999999972</v>
      </c>
      <c r="DP132" s="17">
        <f>DO132*VLOOKUP('Données projet'!$B$14,Paramètres!$A$1:$I$89,3,0)*VLOOKUP('Données projet'!$B$14,Paramètres!$A$1:$I$89,5,0)</f>
        <v>269.8175999999998</v>
      </c>
      <c r="DQ132" s="13">
        <f t="shared" si="97"/>
        <v>64.810557882019467</v>
      </c>
      <c r="DR132" s="20">
        <f t="shared" ref="DR132:DR153" si="124">(DP132+DQ132)*0.475*44/12</f>
        <v>582.81070831118348</v>
      </c>
      <c r="DS132" s="59">
        <f t="shared" ref="DS132:DS195" si="125">DR132+(DJ132+DK132)*44/12</f>
        <v>866.55463697224877</v>
      </c>
      <c r="DT132" s="59">
        <f ca="1">AVERAGE(OFFSET($DS$3,0,0,'Données projet'!$E$14+1,1))-AVERAGE(OFFSET($H$3,0,0,'Données projet'!$E$14+1,1))</f>
        <v>400.48995908576177</v>
      </c>
      <c r="DU132" s="59">
        <f t="shared" si="98"/>
        <v>384.86917865380076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17.461815335796043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17.461815335796043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6">
        <f t="shared" si="110"/>
        <v>183.33333333333334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9.7500000000003695E-2</v>
      </c>
      <c r="N133" s="13">
        <f>IF('Données projet'!$A$36&gt;35,N132+M133-V132,IF(A133&lt;'Données projet'!$A$36,$K$205^A133,IF(A133='Données projet'!$A$36,'Données projet'!$B$36,N132+M133-V132)))</f>
        <v>163.55250000000041</v>
      </c>
      <c r="O133" s="13">
        <f>N133*VLOOKUP('Données projet'!$B$9,Paramètres!$A$1:$I$89,3,0)*VLOOKUP('Données projet'!$B$9,Paramètres!$A$1:$I$89,5,0)</f>
        <v>165.84223500000041</v>
      </c>
      <c r="P133" s="13">
        <f t="shared" ref="P133:P196" si="141">EXP(-1.0587+0.8836*LN(O133)+0.284)</f>
        <v>42.157484820579974</v>
      </c>
      <c r="Q133" s="20">
        <f t="shared" si="108"/>
        <v>362.26617868751083</v>
      </c>
      <c r="R133" s="59">
        <f t="shared" si="109"/>
        <v>646.17646208094288</v>
      </c>
      <c r="S133" s="59">
        <f ca="1">AVERAGE(OFFSET($R$3,0,0,'Données projet'!$E$9+1,1))-AVERAGE(OFFSET($H$3,0,0,'Données projet'!$E$9+1,1))</f>
        <v>626.09203985399904</v>
      </c>
      <c r="T133" s="59">
        <f t="shared" ref="T133:T196" si="142">$T$3</f>
        <v>327.65191293226667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246.01620837258778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246.01620837258778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9.7500000000003695E-2</v>
      </c>
      <c r="AI133" s="13">
        <f>IF('Données projet'!$A$62&gt;35,AI132+AH133-AQ132,IF(A133&lt;'Données projet'!$A$62,$AF$205^A133,IF(A133='Données projet'!$A$62,'Données projet'!$B$62,AI132+AH133-AQ132)))</f>
        <v>163.55250000000041</v>
      </c>
      <c r="AJ133" s="13">
        <f>AI133*VLOOKUP('Données projet'!$B$10,Paramètres!$A$1:$I$89,3,0)*VLOOKUP('Données projet'!$B$10,Paramètres!$A$1:$I$89,5,0)</f>
        <v>147.98230200000037</v>
      </c>
      <c r="AK133" s="13">
        <f t="shared" ref="AK133:AK153" si="143">EXP(-1.0587+0.8836*LN(AJ133)+0.284)</f>
        <v>38.119695733116984</v>
      </c>
      <c r="AL133" s="20">
        <f t="shared" si="112"/>
        <v>324.127646051846</v>
      </c>
      <c r="AM133" s="59">
        <f t="shared" si="113"/>
        <v>608.03792944527811</v>
      </c>
      <c r="AN133" s="59">
        <f ca="1">AVERAGE(OFFSET($AM$3,0,0,'Données projet'!$E$10+1,1))-AVERAGE(OFFSET($H$3,0,0,'Données projet'!$E$10+1,1))</f>
        <v>567.42635821336114</v>
      </c>
      <c r="AO133" s="59">
        <f t="shared" ref="AO133:AO196" si="144">$AO$3</f>
        <v>299.0473530693472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219.5221551632321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219.5221551632321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367.99999999999972</v>
      </c>
      <c r="BE133" s="13">
        <f>BD133*VLOOKUP('Données projet'!$B$11,Paramètres!$A$1:$I$89,3,0)*VLOOKUP('Données projet'!$B$11,Paramètres!$A$1:$I$89,5,0)</f>
        <v>298.52159999999981</v>
      </c>
      <c r="BF133" s="13">
        <f t="shared" ref="BF133:BF153" si="145">EXP(-1.0587+0.8836*LN(BE133)+0.284)</f>
        <v>70.866444995542437</v>
      </c>
      <c r="BG133" s="20">
        <f t="shared" si="115"/>
        <v>643.35084503390271</v>
      </c>
      <c r="BH133" s="59">
        <f t="shared" si="116"/>
        <v>927.26112842733482</v>
      </c>
      <c r="BI133" s="59">
        <f ca="1">AVERAGE(OFFSET($BH$3,0,0,'Données projet'!$E$11+1,1))-AVERAGE(OFFSET($H$3,0,0,'Données projet'!$E$11+1,1))</f>
        <v>436.50252985867149</v>
      </c>
      <c r="BJ133" s="59">
        <f t="shared" ref="BJ133:BJ196" si="146">$BJ$3</f>
        <v>419.00806288456329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23.345406142972493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23.345406142972493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9.7500000000003695E-2</v>
      </c>
      <c r="BY133" s="12">
        <f>IF('Données projet'!$A$114&gt;35,BY132+BX133-CG132,IF(A133&lt;'Données projet'!$A$114,$BV$205^A133,IF(A133='Données projet'!$A$114,'Données projet'!$B$114,BY132+BX133-CG132)))</f>
        <v>163.55250000000041</v>
      </c>
      <c r="BZ133" s="13">
        <f>BY133*VLOOKUP('Données projet'!$B$12,Paramètres!$A$1:$I$89,3,0)*VLOOKUP('Données projet'!$B$12,Paramètres!$A$1:$I$89,5,0)</f>
        <v>155.63655900000037</v>
      </c>
      <c r="CA133" s="13">
        <f t="shared" ref="CA133:CA153" si="147">EXP(-1.0587+0.8836*LN(BZ133)+0.284)</f>
        <v>39.856750921277595</v>
      </c>
      <c r="CB133" s="20">
        <f t="shared" si="118"/>
        <v>340.48418144622576</v>
      </c>
      <c r="CC133" s="59">
        <f t="shared" si="119"/>
        <v>624.39446483965787</v>
      </c>
      <c r="CD133" s="59">
        <f ca="1">AVERAGE(OFFSET($CC$3,0,0,'Données projet'!$E$12+1,1))-AVERAGE(OFFSET($H$3,0,0,'Données projet'!$E$12+1,1))</f>
        <v>592.58528888957346</v>
      </c>
      <c r="CE133" s="59">
        <f t="shared" ref="CE133:CE196" si="148">$CE$3</f>
        <v>311.31528017256846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230.87674939581308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230.87674939581308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369.00000000000011</v>
      </c>
      <c r="CU133" s="17">
        <f>CT133*VLOOKUP('Données projet'!$B$13,Paramètres!$A$1:$I$89,3,0)*VLOOKUP('Données projet'!$B$13,Paramètres!$A$1:$I$89,5,0)</f>
        <v>333.87120000000004</v>
      </c>
      <c r="CV133" s="13">
        <f t="shared" ref="CV133:CV153" si="149">EXP(-1.0587+0.8836*LN(CU133)+0.284)</f>
        <v>78.232360111376309</v>
      </c>
      <c r="CW133" s="20">
        <f t="shared" si="121"/>
        <v>717.74703386064709</v>
      </c>
      <c r="CX133" s="59">
        <f t="shared" si="122"/>
        <v>1001.6573172540792</v>
      </c>
      <c r="CY133" s="59">
        <f ca="1">AVERAGE(OFFSET($CX$3,0,0,'Données projet'!$E$13+1,1))-AVERAGE(OFFSET($H$3,0,0,'Données projet'!$E$13+1,1))</f>
        <v>446.2695382688679</v>
      </c>
      <c r="CZ133" s="59">
        <f t="shared" ref="CZ133:CZ196" si="150">$CZ$3</f>
        <v>630.54710489646072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1.4589424153699606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1.4589424153699606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367.99999999999972</v>
      </c>
      <c r="DP133" s="17">
        <f>DO133*VLOOKUP('Données projet'!$B$14,Paramètres!$A$1:$I$89,3,0)*VLOOKUP('Données projet'!$B$14,Paramètres!$A$1:$I$89,5,0)</f>
        <v>269.8175999999998</v>
      </c>
      <c r="DQ133" s="13">
        <f t="shared" ref="DQ133:DQ153" si="151">EXP(-1.0587+0.8836*LN(DP133)+0.284)</f>
        <v>64.810557882019467</v>
      </c>
      <c r="DR133" s="20">
        <f t="shared" si="124"/>
        <v>582.81070831118348</v>
      </c>
      <c r="DS133" s="59">
        <f t="shared" si="125"/>
        <v>866.72099170461559</v>
      </c>
      <c r="DT133" s="59">
        <f ca="1">AVERAGE(OFFSET($DS$3,0,0,'Données projet'!$E$14+1,1))-AVERAGE(OFFSET($H$3,0,0,'Données projet'!$E$14+1,1))</f>
        <v>400.48995908576177</v>
      </c>
      <c r="DU133" s="59">
        <f t="shared" ref="DU133:DU196" si="152">$DU$3</f>
        <v>384.86917865380076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17.119399787716773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17.119399787716773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6">
        <f t="shared" si="110"/>
        <v>183.33333333333334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>
        <f>VLOOKUP(A134,'Données projet'!$A$35:$I$55,2,0)</f>
        <v>163.65</v>
      </c>
      <c r="L134" s="12">
        <f>VLOOKUP(A134,'Données projet'!$A$35:$I$55,9,0)</f>
        <v>9.7500000000003695E-2</v>
      </c>
      <c r="M134" s="12">
        <f t="array" ref="M134">INDEX(L:L,MIN(IF(ISNUMBER(L134:L330),ROW(L134:L330),"")))</f>
        <v>9.7500000000003695E-2</v>
      </c>
      <c r="N134" s="13">
        <f>IF('Données projet'!$A$36&gt;35,N133+M134-V133,IF(A134&lt;'Données projet'!$A$36,$K$205^A134,IF(A134='Données projet'!$A$36,'Données projet'!$B$36,N133+M134-V133)))</f>
        <v>163.6500000000004</v>
      </c>
      <c r="O134" s="13">
        <f>N134*VLOOKUP('Données projet'!$B$9,Paramètres!$A$1:$I$89,3,0)*VLOOKUP('Données projet'!$B$9,Paramètres!$A$1:$I$89,5,0)</f>
        <v>165.94110000000043</v>
      </c>
      <c r="P134" s="13">
        <f t="shared" si="141"/>
        <v>42.179690433411352</v>
      </c>
      <c r="Q134" s="20">
        <f t="shared" si="108"/>
        <v>362.47704333819223</v>
      </c>
      <c r="R134" s="59">
        <f t="shared" si="109"/>
        <v>646.55079558129796</v>
      </c>
      <c r="S134" s="59">
        <f ca="1">AVERAGE(OFFSET($R$3,0,0,'Données projet'!$E$9+1,1))-AVERAGE(OFFSET($H$3,0,0,'Données projet'!$E$9+1,1))</f>
        <v>626.09203985399904</v>
      </c>
      <c r="T134" s="59">
        <f t="shared" si="142"/>
        <v>327.65191293226667</v>
      </c>
      <c r="U134" s="15">
        <f>IF(ISNA(VLOOKUP(A134,'Données projet'!$A$35:$I$55,3,0)),0,VLOOKUP(A134,'Données projet'!$A$35:$I$55,3,0))</f>
        <v>14</v>
      </c>
      <c r="V134" s="15">
        <f>IF(ISNA(VLOOKUP(A134,'Données projet'!$A$35:$I$55,4,0)),0,VLOOKUP(A134,'Données projet'!$A$35:$I$55,4,0))</f>
        <v>143.84</v>
      </c>
      <c r="W134" s="16">
        <f>IF(ISNA(VLOOKUP(A134,'Données projet'!$A$35:$I$55,5,0)),0%,VLOOKUP(A134,'Données projet'!$A$35:$I$55,5,0)*VLOOKUP('Données projet'!$B$9,Paramètres!$A$1:$I$89,7,0))</f>
        <v>0.43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310.52389549358008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310.52389549358008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>
        <f>VLOOKUP(A134,'Données projet'!$A$61:$I$81,2,0)</f>
        <v>163.65</v>
      </c>
      <c r="AG134" s="12">
        <f>VLOOKUP(A134,'Données projet'!$A$61:$I$81,9,0)</f>
        <v>9.7500000000003695E-2</v>
      </c>
      <c r="AH134" s="12">
        <f t="array" ref="AH134">INDEX(AG:AG,MIN(IF(ISNUMBER(AG134:AG330),ROW(AG134:AG330),"")))</f>
        <v>9.7500000000003695E-2</v>
      </c>
      <c r="AI134" s="13">
        <f>IF('Données projet'!$A$62&gt;35,AI133+AH134-AQ133,IF(A134&lt;'Données projet'!$A$62,$AF$205^A134,IF(A134='Données projet'!$A$62,'Données projet'!$B$62,AI133+AH134-AQ133)))</f>
        <v>163.6500000000004</v>
      </c>
      <c r="AJ134" s="13">
        <f>AI134*VLOOKUP('Données projet'!$B$10,Paramètres!$A$1:$I$89,3,0)*VLOOKUP('Données projet'!$B$10,Paramètres!$A$1:$I$89,5,0)</f>
        <v>148.07052000000036</v>
      </c>
      <c r="AK134" s="13">
        <f t="shared" si="143"/>
        <v>38.139774521220701</v>
      </c>
      <c r="AL134" s="20">
        <f t="shared" si="112"/>
        <v>324.3162629577933</v>
      </c>
      <c r="AM134" s="59">
        <f t="shared" si="113"/>
        <v>608.39001520089903</v>
      </c>
      <c r="AN134" s="59">
        <f ca="1">AVERAGE(OFFSET($AM$3,0,0,'Données projet'!$E$10+1,1))-AVERAGE(OFFSET($H$3,0,0,'Données projet'!$E$10+1,1))</f>
        <v>567.42635821336114</v>
      </c>
      <c r="AO134" s="59">
        <f t="shared" si="144"/>
        <v>299.0473530693472</v>
      </c>
      <c r="AP134" s="15">
        <f>IF(ISNA(VLOOKUP(A134,'Données projet'!$A$61:$I$81,3,0)),0,VLOOKUP(A134,'Données projet'!$A$61:$I$81,3,0))</f>
        <v>14</v>
      </c>
      <c r="AQ134" s="15">
        <f>IF(ISNA(VLOOKUP(A134,'Données projet'!$A$61:$I$81,4,0)),0,VLOOKUP(A134,'Données projet'!$A$61:$I$81,4,0))</f>
        <v>143.84</v>
      </c>
      <c r="AR134" s="16">
        <f>IF(ISNA(VLOOKUP(A134,'Données projet'!$A$61:$I$81,5,0)),0%,VLOOKUP(A134,'Données projet'!$A$61:$I$81,5,0)*VLOOKUP('Données projet'!$B$10,Paramètres!$A$1:$I$89,7,0))</f>
        <v>0.43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277.08286059427138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277.08286059427138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367.99999999999972</v>
      </c>
      <c r="BE134" s="13">
        <f>BD134*VLOOKUP('Données projet'!$B$11,Paramètres!$A$1:$I$89,3,0)*VLOOKUP('Données projet'!$B$11,Paramètres!$A$1:$I$89,5,0)</f>
        <v>298.52159999999981</v>
      </c>
      <c r="BF134" s="13">
        <f t="shared" si="145"/>
        <v>70.866444995542437</v>
      </c>
      <c r="BG134" s="20">
        <f t="shared" si="115"/>
        <v>643.35084503390271</v>
      </c>
      <c r="BH134" s="59">
        <f t="shared" si="116"/>
        <v>927.42459727700839</v>
      </c>
      <c r="BI134" s="59">
        <f ca="1">AVERAGE(OFFSET($BH$3,0,0,'Données projet'!$E$11+1,1))-AVERAGE(OFFSET($H$3,0,0,'Données projet'!$E$11+1,1))</f>
        <v>436.50252985867149</v>
      </c>
      <c r="BJ134" s="59">
        <f t="shared" si="146"/>
        <v>419.00806288456329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22.887616967800536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22.887616967800536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>
        <f>VLOOKUP(A134,'Données projet'!$A$113:$I$133,2,0)</f>
        <v>163.65</v>
      </c>
      <c r="BW134" s="12">
        <f>VLOOKUP(A134,'Données projet'!$A$113:$I$133,9,0)</f>
        <v>9.7500000000003695E-2</v>
      </c>
      <c r="BX134" s="12">
        <f t="array" ref="BX134">INDEX(BW:BW,MIN(IF(ISNUMBER(BW134:BW330),ROW(BW134:BW330),"")))</f>
        <v>9.7500000000003695E-2</v>
      </c>
      <c r="BY134" s="12">
        <f>IF('Données projet'!$A$114&gt;35,BY133+BX134-CG133,IF(A134&lt;'Données projet'!$A$114,$BV$205^A134,IF(A134='Données projet'!$A$114,'Données projet'!$B$114,BY133+BX134-CG133)))</f>
        <v>163.6500000000004</v>
      </c>
      <c r="BZ134" s="13">
        <f>BY134*VLOOKUP('Données projet'!$B$12,Paramètres!$A$1:$I$89,3,0)*VLOOKUP('Données projet'!$B$12,Paramètres!$A$1:$I$89,5,0)</f>
        <v>155.72934000000038</v>
      </c>
      <c r="CA134" s="13">
        <f t="shared" si="147"/>
        <v>39.877744668495708</v>
      </c>
      <c r="CB134" s="20">
        <f t="shared" si="118"/>
        <v>340.68233913096401</v>
      </c>
      <c r="CC134" s="59">
        <f t="shared" si="119"/>
        <v>624.75609137406968</v>
      </c>
      <c r="CD134" s="59">
        <f ca="1">AVERAGE(OFFSET($CC$3,0,0,'Données projet'!$E$12+1,1))-AVERAGE(OFFSET($H$3,0,0,'Données projet'!$E$12+1,1))</f>
        <v>592.58528888957346</v>
      </c>
      <c r="CE134" s="59">
        <f t="shared" si="148"/>
        <v>311.31528017256846</v>
      </c>
      <c r="CF134" s="15">
        <f>IF(ISNA(VLOOKUP(A134,'Données projet'!$A$113:$I$133,3,0)),0,VLOOKUP(A134,'Données projet'!$A$113:$I$133,3,0))</f>
        <v>14</v>
      </c>
      <c r="CG134" s="15">
        <f>IF(ISNA(VLOOKUP(A134,'Données projet'!$A$113:$I$133,4,0)),0,VLOOKUP(A134,'Données projet'!$A$113:$I$133,4,0))</f>
        <v>143.84</v>
      </c>
      <c r="CH134" s="16">
        <f>IF(ISNA(VLOOKUP(A134,'Données projet'!$A$113:$I$133,5,0)),0%,VLOOKUP(A134,'Données projet'!$A$113:$I$133,5,0)*VLOOKUP('Données projet'!$B$12,Paramètres!$A$1:$I$89,7,0))</f>
        <v>0.43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291.41473269397511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291.41473269397511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369.00000000000011</v>
      </c>
      <c r="CU134" s="17">
        <f>CT134*VLOOKUP('Données projet'!$B$13,Paramètres!$A$1:$I$89,3,0)*VLOOKUP('Données projet'!$B$13,Paramètres!$A$1:$I$89,5,0)</f>
        <v>333.87120000000004</v>
      </c>
      <c r="CV134" s="13">
        <f t="shared" si="149"/>
        <v>78.232360111376309</v>
      </c>
      <c r="CW134" s="20">
        <f t="shared" si="121"/>
        <v>717.74703386064709</v>
      </c>
      <c r="CX134" s="59">
        <f t="shared" si="122"/>
        <v>1001.8207861037529</v>
      </c>
      <c r="CY134" s="59">
        <f ca="1">AVERAGE(OFFSET($CX$3,0,0,'Données projet'!$E$13+1,1))-AVERAGE(OFFSET($H$3,0,0,'Données projet'!$E$13+1,1))</f>
        <v>446.2695382688679</v>
      </c>
      <c r="CZ134" s="59">
        <f t="shared" si="150"/>
        <v>630.54710489646072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1.4303334444715621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1.4303334444715621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367.99999999999972</v>
      </c>
      <c r="DP134" s="17">
        <f>DO134*VLOOKUP('Données projet'!$B$14,Paramètres!$A$1:$I$89,3,0)*VLOOKUP('Données projet'!$B$14,Paramètres!$A$1:$I$89,5,0)</f>
        <v>269.8175999999998</v>
      </c>
      <c r="DQ134" s="13">
        <f t="shared" si="151"/>
        <v>64.810557882019467</v>
      </c>
      <c r="DR134" s="20">
        <f t="shared" si="124"/>
        <v>582.81070831118348</v>
      </c>
      <c r="DS134" s="59">
        <f t="shared" si="125"/>
        <v>866.88446055428926</v>
      </c>
      <c r="DT134" s="59">
        <f ca="1">AVERAGE(OFFSET($DS$3,0,0,'Données projet'!$E$14+1,1))-AVERAGE(OFFSET($H$3,0,0,'Données projet'!$E$14+1,1))</f>
        <v>400.48995908576177</v>
      </c>
      <c r="DU134" s="59">
        <f t="shared" si="152"/>
        <v>384.86917865380076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16.783698799682476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16.783698799682476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6">
        <f t="shared" si="110"/>
        <v>183.33333333333334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19.8100000000004</v>
      </c>
      <c r="O135" s="13">
        <f>N135*VLOOKUP('Données projet'!$B$9,Paramètres!$A$1:$I$89,3,0)*VLOOKUP('Données projet'!$B$9,Paramètres!$A$1:$I$89,5,0)</f>
        <v>20.08734000000041</v>
      </c>
      <c r="P135" s="13">
        <f t="shared" si="141"/>
        <v>6.5285137703520215</v>
      </c>
      <c r="Q135" s="20">
        <f t="shared" si="108"/>
        <v>46.355945316697152</v>
      </c>
      <c r="R135" s="59">
        <f t="shared" si="109"/>
        <v>330.59033059039632</v>
      </c>
      <c r="S135" s="59">
        <f ca="1">AVERAGE(OFFSET($R$3,0,0,'Données projet'!$E$9+1,1))-AVERAGE(OFFSET($H$3,0,0,'Données projet'!$E$9+1,1))</f>
        <v>626.09203985399904</v>
      </c>
      <c r="T135" s="59">
        <f t="shared" si="142"/>
        <v>327.65191293226667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304.43471130382545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304.43471130382545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19.8100000000004</v>
      </c>
      <c r="AJ135" s="13">
        <f>AI135*VLOOKUP('Données projet'!$B$10,Paramètres!$A$1:$I$89,3,0)*VLOOKUP('Données projet'!$B$10,Paramètres!$A$1:$I$89,5,0)</f>
        <v>17.924088000000364</v>
      </c>
      <c r="AK135" s="13">
        <f t="shared" si="143"/>
        <v>5.9032212091029486</v>
      </c>
      <c r="AL135" s="20">
        <f t="shared" si="112"/>
        <v>41.499230205854936</v>
      </c>
      <c r="AM135" s="59">
        <f t="shared" si="113"/>
        <v>325.73361547955409</v>
      </c>
      <c r="AN135" s="59">
        <f ca="1">AVERAGE(OFFSET($AM$3,0,0,'Données projet'!$E$10+1,1))-AVERAGE(OFFSET($H$3,0,0,'Données projet'!$E$10+1,1))</f>
        <v>567.42635821336114</v>
      </c>
      <c r="AO135" s="59">
        <f t="shared" si="144"/>
        <v>299.0473530693472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271.64943470187495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271.64943470187495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367.99999999999972</v>
      </c>
      <c r="BE135" s="13">
        <f>BD135*VLOOKUP('Données projet'!$B$11,Paramètres!$A$1:$I$89,3,0)*VLOOKUP('Données projet'!$B$11,Paramètres!$A$1:$I$89,5,0)</f>
        <v>298.52159999999981</v>
      </c>
      <c r="BF135" s="13">
        <f t="shared" si="145"/>
        <v>70.866444995542437</v>
      </c>
      <c r="BG135" s="20">
        <f t="shared" si="115"/>
        <v>643.35084503390271</v>
      </c>
      <c r="BH135" s="59">
        <f t="shared" si="116"/>
        <v>927.58523030760193</v>
      </c>
      <c r="BI135" s="59">
        <f ca="1">AVERAGE(OFFSET($BH$3,0,0,'Données projet'!$E$11+1,1))-AVERAGE(OFFSET($H$3,0,0,'Données projet'!$E$11+1,1))</f>
        <v>436.50252985867149</v>
      </c>
      <c r="BJ135" s="59">
        <f t="shared" si="146"/>
        <v>419.00806288456329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22.438804759129876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22.438804759129876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19.8100000000004</v>
      </c>
      <c r="BZ135" s="13">
        <f>BY135*VLOOKUP('Données projet'!$B$12,Paramètres!$A$1:$I$89,3,0)*VLOOKUP('Données projet'!$B$12,Paramètres!$A$1:$I$89,5,0)</f>
        <v>18.851196000000382</v>
      </c>
      <c r="CA135" s="13">
        <f t="shared" si="147"/>
        <v>6.172221809210666</v>
      </c>
      <c r="CB135" s="20">
        <f t="shared" si="118"/>
        <v>43.582452684375909</v>
      </c>
      <c r="CC135" s="59">
        <f t="shared" si="119"/>
        <v>327.8168379580751</v>
      </c>
      <c r="CD135" s="59">
        <f ca="1">AVERAGE(OFFSET($CC$3,0,0,'Données projet'!$E$12+1,1))-AVERAGE(OFFSET($H$3,0,0,'Données projet'!$E$12+1,1))</f>
        <v>592.58528888957346</v>
      </c>
      <c r="CE135" s="59">
        <f t="shared" si="148"/>
        <v>311.31528017256846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285.70026753128229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285.70026753128229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369.00000000000011</v>
      </c>
      <c r="CU135" s="17">
        <f>CT135*VLOOKUP('Données projet'!$B$13,Paramètres!$A$1:$I$89,3,0)*VLOOKUP('Données projet'!$B$13,Paramètres!$A$1:$I$89,5,0)</f>
        <v>333.87120000000004</v>
      </c>
      <c r="CV135" s="13">
        <f t="shared" si="149"/>
        <v>78.232360111376309</v>
      </c>
      <c r="CW135" s="20">
        <f t="shared" si="121"/>
        <v>717.74703386064709</v>
      </c>
      <c r="CX135" s="59">
        <f t="shared" si="122"/>
        <v>1001.9814191343462</v>
      </c>
      <c r="CY135" s="59">
        <f ca="1">AVERAGE(OFFSET($CX$3,0,0,'Données projet'!$E$13+1,1))-AVERAGE(OFFSET($H$3,0,0,'Données projet'!$E$13+1,1))</f>
        <v>446.2695382688679</v>
      </c>
      <c r="CZ135" s="59">
        <f t="shared" si="150"/>
        <v>630.54710489646072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1.4022854780427318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1.4022854780427318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367.99999999999972</v>
      </c>
      <c r="DP135" s="17">
        <f>DO135*VLOOKUP('Données projet'!$B$14,Paramètres!$A$1:$I$89,3,0)*VLOOKUP('Données projet'!$B$14,Paramètres!$A$1:$I$89,5,0)</f>
        <v>269.8175999999998</v>
      </c>
      <c r="DQ135" s="13">
        <f t="shared" si="151"/>
        <v>64.810557882019467</v>
      </c>
      <c r="DR135" s="20">
        <f t="shared" si="124"/>
        <v>582.81070831118348</v>
      </c>
      <c r="DS135" s="59">
        <f t="shared" si="125"/>
        <v>867.04509358488258</v>
      </c>
      <c r="DT135" s="59">
        <f ca="1">AVERAGE(OFFSET($DS$3,0,0,'Données projet'!$E$14+1,1))-AVERAGE(OFFSET($H$3,0,0,'Données projet'!$E$14+1,1))</f>
        <v>400.48995908576177</v>
      </c>
      <c r="DU135" s="59">
        <f t="shared" si="152"/>
        <v>384.86917865380076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16.454580703266146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16.454580703266146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6">
        <f t="shared" si="110"/>
        <v>183.33333333333334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19.8100000000004</v>
      </c>
      <c r="O136" s="13">
        <f>N136*VLOOKUP('Données projet'!$B$9,Paramètres!$A$1:$I$89,3,0)*VLOOKUP('Données projet'!$B$9,Paramètres!$A$1:$I$89,5,0)</f>
        <v>20.08734000000041</v>
      </c>
      <c r="P136" s="13">
        <f t="shared" si="141"/>
        <v>6.5285137703520215</v>
      </c>
      <c r="Q136" s="20">
        <f t="shared" si="108"/>
        <v>46.355945316697152</v>
      </c>
      <c r="R136" s="59">
        <f t="shared" si="109"/>
        <v>330.74817699703055</v>
      </c>
      <c r="S136" s="59">
        <f ca="1">AVERAGE(OFFSET($R$3,0,0,'Données projet'!$E$9+1,1))-AVERAGE(OFFSET($H$3,0,0,'Données projet'!$E$9+1,1))</f>
        <v>626.09203985399904</v>
      </c>
      <c r="T136" s="59">
        <f t="shared" si="142"/>
        <v>327.65191293226667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298.46493230199627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298.46493230199627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19.8100000000004</v>
      </c>
      <c r="AJ136" s="13">
        <f>AI136*VLOOKUP('Données projet'!$B$10,Paramètres!$A$1:$I$89,3,0)*VLOOKUP('Données projet'!$B$10,Paramètres!$A$1:$I$89,5,0)</f>
        <v>17.924088000000364</v>
      </c>
      <c r="AK136" s="13">
        <f t="shared" si="143"/>
        <v>5.9032212091029486</v>
      </c>
      <c r="AL136" s="20">
        <f t="shared" si="112"/>
        <v>41.499230205854936</v>
      </c>
      <c r="AM136" s="59">
        <f t="shared" si="113"/>
        <v>325.89146188618832</v>
      </c>
      <c r="AN136" s="59">
        <f ca="1">AVERAGE(OFFSET($AM$3,0,0,'Données projet'!$E$10+1,1))-AVERAGE(OFFSET($H$3,0,0,'Données projet'!$E$10+1,1))</f>
        <v>567.42635821336114</v>
      </c>
      <c r="AO136" s="59">
        <f t="shared" si="144"/>
        <v>299.0473530693472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266.32255497716585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266.32255497716585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367.99999999999972</v>
      </c>
      <c r="BE136" s="13">
        <f>BD136*VLOOKUP('Données projet'!$B$11,Paramètres!$A$1:$I$89,3,0)*VLOOKUP('Données projet'!$B$11,Paramètres!$A$1:$I$89,5,0)</f>
        <v>298.52159999999981</v>
      </c>
      <c r="BF136" s="13">
        <f t="shared" si="145"/>
        <v>70.866444995542437</v>
      </c>
      <c r="BG136" s="20">
        <f t="shared" si="115"/>
        <v>643.35084503390271</v>
      </c>
      <c r="BH136" s="59">
        <f t="shared" si="116"/>
        <v>927.74307671423617</v>
      </c>
      <c r="BI136" s="59">
        <f ca="1">AVERAGE(OFFSET($BH$3,0,0,'Données projet'!$E$11+1,1))-AVERAGE(OFFSET($H$3,0,0,'Données projet'!$E$11+1,1))</f>
        <v>436.50252985867149</v>
      </c>
      <c r="BJ136" s="59">
        <f t="shared" si="146"/>
        <v>419.00806288456329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21.998793484122832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21.998793484122832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19.8100000000004</v>
      </c>
      <c r="BZ136" s="13">
        <f>BY136*VLOOKUP('Données projet'!$B$12,Paramètres!$A$1:$I$89,3,0)*VLOOKUP('Données projet'!$B$12,Paramètres!$A$1:$I$89,5,0)</f>
        <v>18.851196000000382</v>
      </c>
      <c r="CA136" s="13">
        <f t="shared" si="147"/>
        <v>6.172221809210666</v>
      </c>
      <c r="CB136" s="20">
        <f t="shared" si="118"/>
        <v>43.582452684375909</v>
      </c>
      <c r="CC136" s="59">
        <f t="shared" si="119"/>
        <v>327.97468436470933</v>
      </c>
      <c r="CD136" s="59">
        <f ca="1">AVERAGE(OFFSET($CC$3,0,0,'Données projet'!$E$12+1,1))-AVERAGE(OFFSET($H$3,0,0,'Données projet'!$E$12+1,1))</f>
        <v>592.58528888957346</v>
      </c>
      <c r="CE136" s="59">
        <f t="shared" si="148"/>
        <v>311.31528017256846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280.09785954495032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280.09785954495032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369.00000000000011</v>
      </c>
      <c r="CU136" s="17">
        <f>CT136*VLOOKUP('Données projet'!$B$13,Paramètres!$A$1:$I$89,3,0)*VLOOKUP('Données projet'!$B$13,Paramètres!$A$1:$I$89,5,0)</f>
        <v>333.87120000000004</v>
      </c>
      <c r="CV136" s="13">
        <f t="shared" si="149"/>
        <v>78.232360111376309</v>
      </c>
      <c r="CW136" s="20">
        <f t="shared" si="121"/>
        <v>717.74703386064709</v>
      </c>
      <c r="CX136" s="59">
        <f t="shared" si="122"/>
        <v>1002.1392655409804</v>
      </c>
      <c r="CY136" s="59">
        <f ca="1">AVERAGE(OFFSET($CX$3,0,0,'Données projet'!$E$13+1,1))-AVERAGE(OFFSET($H$3,0,0,'Données projet'!$E$13+1,1))</f>
        <v>446.2695382688679</v>
      </c>
      <c r="CZ136" s="59">
        <f t="shared" si="150"/>
        <v>630.54710489646072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1.3747875151280007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1.3747875151280007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367.99999999999972</v>
      </c>
      <c r="DP136" s="17">
        <f>DO136*VLOOKUP('Données projet'!$B$14,Paramètres!$A$1:$I$89,3,0)*VLOOKUP('Données projet'!$B$14,Paramètres!$A$1:$I$89,5,0)</f>
        <v>269.8175999999998</v>
      </c>
      <c r="DQ136" s="13">
        <f t="shared" si="151"/>
        <v>64.810557882019467</v>
      </c>
      <c r="DR136" s="20">
        <f t="shared" si="124"/>
        <v>582.81070831118348</v>
      </c>
      <c r="DS136" s="59">
        <f t="shared" si="125"/>
        <v>867.20293999151681</v>
      </c>
      <c r="DT136" s="59">
        <f ca="1">AVERAGE(OFFSET($DS$3,0,0,'Données projet'!$E$14+1,1))-AVERAGE(OFFSET($H$3,0,0,'Données projet'!$E$14+1,1))</f>
        <v>400.48995908576177</v>
      </c>
      <c r="DU136" s="59">
        <f t="shared" si="152"/>
        <v>384.86917865380076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16.131916411978324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16.131916411978324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6">
        <f t="shared" si="110"/>
        <v>183.33333333333334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19.8100000000004</v>
      </c>
      <c r="O137" s="13">
        <f>N137*VLOOKUP('Données projet'!$B$9,Paramètres!$A$1:$I$89,3,0)*VLOOKUP('Données projet'!$B$9,Paramètres!$A$1:$I$89,5,0)</f>
        <v>20.08734000000041</v>
      </c>
      <c r="P137" s="13">
        <f t="shared" si="141"/>
        <v>6.5285137703520215</v>
      </c>
      <c r="Q137" s="20">
        <f t="shared" si="108"/>
        <v>46.355945316697152</v>
      </c>
      <c r="R137" s="59">
        <f t="shared" si="109"/>
        <v>330.90328512140144</v>
      </c>
      <c r="S137" s="59">
        <f ca="1">AVERAGE(OFFSET($R$3,0,0,'Données projet'!$E$9+1,1))-AVERAGE(OFFSET($H$3,0,0,'Données projet'!$E$9+1,1))</f>
        <v>626.09203985399904</v>
      </c>
      <c r="T137" s="59">
        <f t="shared" si="142"/>
        <v>327.65191293226667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292.61221702518731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292.61221702518731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19.8100000000004</v>
      </c>
      <c r="AJ137" s="13">
        <f>AI137*VLOOKUP('Données projet'!$B$10,Paramètres!$A$1:$I$89,3,0)*VLOOKUP('Données projet'!$B$10,Paramètres!$A$1:$I$89,5,0)</f>
        <v>17.924088000000364</v>
      </c>
      <c r="AK137" s="13">
        <f t="shared" si="143"/>
        <v>5.9032212091029486</v>
      </c>
      <c r="AL137" s="20">
        <f t="shared" si="112"/>
        <v>41.499230205854936</v>
      </c>
      <c r="AM137" s="59">
        <f t="shared" si="113"/>
        <v>326.04657001055921</v>
      </c>
      <c r="AN137" s="59">
        <f ca="1">AVERAGE(OFFSET($AM$3,0,0,'Données projet'!$E$10+1,1))-AVERAGE(OFFSET($H$3,0,0,'Données projet'!$E$10+1,1))</f>
        <v>567.42635821336114</v>
      </c>
      <c r="AO137" s="59">
        <f t="shared" si="144"/>
        <v>299.0473530693472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261.10013211478247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261.10013211478247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367.99999999999972</v>
      </c>
      <c r="BE137" s="13">
        <f>BD137*VLOOKUP('Données projet'!$B$11,Paramètres!$A$1:$I$89,3,0)*VLOOKUP('Données projet'!$B$11,Paramètres!$A$1:$I$89,5,0)</f>
        <v>298.52159999999981</v>
      </c>
      <c r="BF137" s="13">
        <f t="shared" si="145"/>
        <v>70.866444995542437</v>
      </c>
      <c r="BG137" s="20">
        <f t="shared" si="115"/>
        <v>643.35084503390271</v>
      </c>
      <c r="BH137" s="59">
        <f t="shared" si="116"/>
        <v>927.89818483860699</v>
      </c>
      <c r="BI137" s="59">
        <f ca="1">AVERAGE(OFFSET($BH$3,0,0,'Données projet'!$E$11+1,1))-AVERAGE(OFFSET($H$3,0,0,'Données projet'!$E$11+1,1))</f>
        <v>436.50252985867149</v>
      </c>
      <c r="BJ137" s="59">
        <f t="shared" si="146"/>
        <v>419.00806288456329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21.567410561838297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21.567410561838297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19.8100000000004</v>
      </c>
      <c r="BZ137" s="13">
        <f>BY137*VLOOKUP('Données projet'!$B$12,Paramètres!$A$1:$I$89,3,0)*VLOOKUP('Données projet'!$B$12,Paramètres!$A$1:$I$89,5,0)</f>
        <v>18.851196000000382</v>
      </c>
      <c r="CA137" s="13">
        <f t="shared" si="147"/>
        <v>6.172221809210666</v>
      </c>
      <c r="CB137" s="20">
        <f t="shared" si="118"/>
        <v>43.582452684375909</v>
      </c>
      <c r="CC137" s="59">
        <f t="shared" si="119"/>
        <v>328.12979248908016</v>
      </c>
      <c r="CD137" s="59">
        <f ca="1">AVERAGE(OFFSET($CC$3,0,0,'Données projet'!$E$12+1,1))-AVERAGE(OFFSET($H$3,0,0,'Données projet'!$E$12+1,1))</f>
        <v>592.58528888957346</v>
      </c>
      <c r="CE137" s="59">
        <f t="shared" si="148"/>
        <v>311.31528017256846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274.60531136209886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274.60531136209886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369.00000000000011</v>
      </c>
      <c r="CU137" s="17">
        <f>CT137*VLOOKUP('Données projet'!$B$13,Paramètres!$A$1:$I$89,3,0)*VLOOKUP('Données projet'!$B$13,Paramètres!$A$1:$I$89,5,0)</f>
        <v>333.87120000000004</v>
      </c>
      <c r="CV137" s="13">
        <f t="shared" si="149"/>
        <v>78.232360111376309</v>
      </c>
      <c r="CW137" s="20">
        <f t="shared" si="121"/>
        <v>717.74703386064709</v>
      </c>
      <c r="CX137" s="59">
        <f t="shared" si="122"/>
        <v>1002.2943736653514</v>
      </c>
      <c r="CY137" s="59">
        <f ca="1">AVERAGE(OFFSET($CX$3,0,0,'Données projet'!$E$13+1,1))-AVERAGE(OFFSET($H$3,0,0,'Données projet'!$E$13+1,1))</f>
        <v>446.2695382688679</v>
      </c>
      <c r="CZ137" s="59">
        <f t="shared" si="150"/>
        <v>630.54710489646072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1.347828770493926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1.347828770493926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367.99999999999972</v>
      </c>
      <c r="DP137" s="17">
        <f>DO137*VLOOKUP('Données projet'!$B$14,Paramètres!$A$1:$I$89,3,0)*VLOOKUP('Données projet'!$B$14,Paramètres!$A$1:$I$89,5,0)</f>
        <v>269.8175999999998</v>
      </c>
      <c r="DQ137" s="13">
        <f t="shared" si="151"/>
        <v>64.810557882019467</v>
      </c>
      <c r="DR137" s="20">
        <f t="shared" si="124"/>
        <v>582.81070831118348</v>
      </c>
      <c r="DS137" s="59">
        <f t="shared" si="125"/>
        <v>867.35804811588775</v>
      </c>
      <c r="DT137" s="59">
        <f ca="1">AVERAGE(OFFSET($DS$3,0,0,'Données projet'!$E$14+1,1))-AVERAGE(OFFSET($H$3,0,0,'Données projet'!$E$14+1,1))</f>
        <v>400.48995908576177</v>
      </c>
      <c r="DU137" s="59">
        <f t="shared" si="152"/>
        <v>384.86917865380076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15.81557937063687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15.81557937063687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6">
        <f t="shared" si="110"/>
        <v>183.33333333333334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19.8100000000004</v>
      </c>
      <c r="O138" s="13">
        <f>N138*VLOOKUP('Données projet'!$B$9,Paramètres!$A$1:$I$89,3,0)*VLOOKUP('Données projet'!$B$9,Paramètres!$A$1:$I$89,5,0)</f>
        <v>20.08734000000041</v>
      </c>
      <c r="P138" s="13">
        <f t="shared" si="141"/>
        <v>6.5285137703520215</v>
      </c>
      <c r="Q138" s="20">
        <f t="shared" si="108"/>
        <v>46.355945316697152</v>
      </c>
      <c r="R138" s="59">
        <f t="shared" si="109"/>
        <v>331.05570246658431</v>
      </c>
      <c r="S138" s="59">
        <f ca="1">AVERAGE(OFFSET($R$3,0,0,'Données projet'!$E$9+1,1))-AVERAGE(OFFSET($H$3,0,0,'Données projet'!$E$9+1,1))</f>
        <v>626.09203985399904</v>
      </c>
      <c r="T138" s="59">
        <f t="shared" si="142"/>
        <v>327.65191293226667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286.87426992515276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286.87426992515276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19.8100000000004</v>
      </c>
      <c r="AJ138" s="13">
        <f>AI138*VLOOKUP('Données projet'!$B$10,Paramètres!$A$1:$I$89,3,0)*VLOOKUP('Données projet'!$B$10,Paramètres!$A$1:$I$89,5,0)</f>
        <v>17.924088000000364</v>
      </c>
      <c r="AK138" s="13">
        <f t="shared" si="143"/>
        <v>5.9032212091029486</v>
      </c>
      <c r="AL138" s="20">
        <f t="shared" si="112"/>
        <v>41.499230205854936</v>
      </c>
      <c r="AM138" s="59">
        <f t="shared" si="113"/>
        <v>326.19898735574208</v>
      </c>
      <c r="AN138" s="59">
        <f ca="1">AVERAGE(OFFSET($AM$3,0,0,'Données projet'!$E$10+1,1))-AVERAGE(OFFSET($H$3,0,0,'Données projet'!$E$10+1,1))</f>
        <v>567.42635821336114</v>
      </c>
      <c r="AO138" s="59">
        <f t="shared" si="144"/>
        <v>299.0473530693472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255.98011777936702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255.98011777936702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367.99999999999972</v>
      </c>
      <c r="BE138" s="13">
        <f>BD138*VLOOKUP('Données projet'!$B$11,Paramètres!$A$1:$I$89,3,0)*VLOOKUP('Données projet'!$B$11,Paramètres!$A$1:$I$89,5,0)</f>
        <v>298.52159999999981</v>
      </c>
      <c r="BF138" s="13">
        <f t="shared" si="145"/>
        <v>70.866444995542437</v>
      </c>
      <c r="BG138" s="20">
        <f t="shared" si="115"/>
        <v>643.35084503390271</v>
      </c>
      <c r="BH138" s="59">
        <f t="shared" si="116"/>
        <v>928.05060218378981</v>
      </c>
      <c r="BI138" s="59">
        <f ca="1">AVERAGE(OFFSET($BH$3,0,0,'Données projet'!$E$11+1,1))-AVERAGE(OFFSET($H$3,0,0,'Données projet'!$E$11+1,1))</f>
        <v>436.50252985867149</v>
      </c>
      <c r="BJ138" s="59">
        <f t="shared" si="146"/>
        <v>419.00806288456329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21.144486795542161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21.144486795542161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19.8100000000004</v>
      </c>
      <c r="BZ138" s="13">
        <f>BY138*VLOOKUP('Données projet'!$B$12,Paramètres!$A$1:$I$89,3,0)*VLOOKUP('Données projet'!$B$12,Paramètres!$A$1:$I$89,5,0)</f>
        <v>18.851196000000382</v>
      </c>
      <c r="CA138" s="13">
        <f t="shared" si="147"/>
        <v>6.172221809210666</v>
      </c>
      <c r="CB138" s="20">
        <f t="shared" si="118"/>
        <v>43.582452684375909</v>
      </c>
      <c r="CC138" s="59">
        <f t="shared" si="119"/>
        <v>328.28220983426309</v>
      </c>
      <c r="CD138" s="59">
        <f ca="1">AVERAGE(OFFSET($CC$3,0,0,'Données projet'!$E$12+1,1))-AVERAGE(OFFSET($H$3,0,0,'Données projet'!$E$12+1,1))</f>
        <v>592.58528888957346</v>
      </c>
      <c r="CE138" s="59">
        <f t="shared" si="148"/>
        <v>311.31528017256846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269.22046869898952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269.22046869898952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369.00000000000011</v>
      </c>
      <c r="CU138" s="17">
        <f>CT138*VLOOKUP('Données projet'!$B$13,Paramètres!$A$1:$I$89,3,0)*VLOOKUP('Données projet'!$B$13,Paramètres!$A$1:$I$89,5,0)</f>
        <v>333.87120000000004</v>
      </c>
      <c r="CV138" s="13">
        <f t="shared" si="149"/>
        <v>78.232360111376309</v>
      </c>
      <c r="CW138" s="20">
        <f t="shared" si="121"/>
        <v>717.74703386064709</v>
      </c>
      <c r="CX138" s="59">
        <f t="shared" si="122"/>
        <v>1002.4467910105343</v>
      </c>
      <c r="CY138" s="59">
        <f ca="1">AVERAGE(OFFSET($CX$3,0,0,'Données projet'!$E$13+1,1))-AVERAGE(OFFSET($H$3,0,0,'Données projet'!$E$13+1,1))</f>
        <v>446.2695382688679</v>
      </c>
      <c r="CZ138" s="59">
        <f t="shared" si="150"/>
        <v>630.54710489646072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1.3213986703989151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1.3213986703989151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367.99999999999972</v>
      </c>
      <c r="DP138" s="17">
        <f>DO138*VLOOKUP('Données projet'!$B$14,Paramètres!$A$1:$I$89,3,0)*VLOOKUP('Données projet'!$B$14,Paramètres!$A$1:$I$89,5,0)</f>
        <v>269.8175999999998</v>
      </c>
      <c r="DQ138" s="13">
        <f t="shared" si="151"/>
        <v>64.810557882019467</v>
      </c>
      <c r="DR138" s="20">
        <f t="shared" si="124"/>
        <v>582.81070831118348</v>
      </c>
      <c r="DS138" s="59">
        <f t="shared" si="125"/>
        <v>867.51046546107068</v>
      </c>
      <c r="DT138" s="59">
        <f ca="1">AVERAGE(OFFSET($DS$3,0,0,'Données projet'!$E$14+1,1))-AVERAGE(OFFSET($H$3,0,0,'Données projet'!$E$14+1,1))</f>
        <v>400.48995908576177</v>
      </c>
      <c r="DU138" s="59">
        <f t="shared" si="152"/>
        <v>384.86917865380076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15.505445505729579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15.505445505729579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6">
        <f t="shared" si="110"/>
        <v>183.33333333333334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19.8100000000004</v>
      </c>
      <c r="O139" s="13">
        <f>N139*VLOOKUP('Données projet'!$B$9,Paramètres!$A$1:$I$89,3,0)*VLOOKUP('Données projet'!$B$9,Paramètres!$A$1:$I$89,5,0)</f>
        <v>20.08734000000041</v>
      </c>
      <c r="P139" s="13">
        <f t="shared" si="141"/>
        <v>6.5285137703520215</v>
      </c>
      <c r="Q139" s="20">
        <f t="shared" si="108"/>
        <v>46.355945316697152</v>
      </c>
      <c r="R139" s="59">
        <f t="shared" si="109"/>
        <v>331.20547571158238</v>
      </c>
      <c r="S139" s="59">
        <f ca="1">AVERAGE(OFFSET($R$3,0,0,'Données projet'!$E$9+1,1))-AVERAGE(OFFSET($H$3,0,0,'Données projet'!$E$9+1,1))</f>
        <v>626.09203985399904</v>
      </c>
      <c r="T139" s="59">
        <f t="shared" si="142"/>
        <v>327.65191293226667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281.24884046794773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281.24884046794773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19.8100000000004</v>
      </c>
      <c r="AJ139" s="13">
        <f>AI139*VLOOKUP('Données projet'!$B$10,Paramètres!$A$1:$I$89,3,0)*VLOOKUP('Données projet'!$B$10,Paramètres!$A$1:$I$89,5,0)</f>
        <v>17.924088000000364</v>
      </c>
      <c r="AK139" s="13">
        <f t="shared" si="143"/>
        <v>5.9032212091029486</v>
      </c>
      <c r="AL139" s="20">
        <f t="shared" si="112"/>
        <v>41.499230205854936</v>
      </c>
      <c r="AM139" s="59">
        <f t="shared" si="113"/>
        <v>326.34876060074015</v>
      </c>
      <c r="AN139" s="59">
        <f ca="1">AVERAGE(OFFSET($AM$3,0,0,'Données projet'!$E$10+1,1))-AVERAGE(OFFSET($H$3,0,0,'Données projet'!$E$10+1,1))</f>
        <v>567.42635821336114</v>
      </c>
      <c r="AO139" s="59">
        <f t="shared" si="144"/>
        <v>299.0473530693472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250.96050380216869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250.96050380216869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367.99999999999972</v>
      </c>
      <c r="BE139" s="13">
        <f>BD139*VLOOKUP('Données projet'!$B$11,Paramètres!$A$1:$I$89,3,0)*VLOOKUP('Données projet'!$B$11,Paramètres!$A$1:$I$89,5,0)</f>
        <v>298.52159999999981</v>
      </c>
      <c r="BF139" s="13">
        <f t="shared" si="145"/>
        <v>70.866444995542437</v>
      </c>
      <c r="BG139" s="20">
        <f t="shared" si="115"/>
        <v>643.35084503390271</v>
      </c>
      <c r="BH139" s="59">
        <f t="shared" si="116"/>
        <v>928.20037542878799</v>
      </c>
      <c r="BI139" s="59">
        <f ca="1">AVERAGE(OFFSET($BH$3,0,0,'Données projet'!$E$11+1,1))-AVERAGE(OFFSET($H$3,0,0,'Données projet'!$E$11+1,1))</f>
        <v>436.50252985867149</v>
      </c>
      <c r="BJ139" s="59">
        <f t="shared" si="146"/>
        <v>419.00806288456329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20.729856306345066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20.729856306345066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19.8100000000004</v>
      </c>
      <c r="BZ139" s="13">
        <f>BY139*VLOOKUP('Données projet'!$B$12,Paramètres!$A$1:$I$89,3,0)*VLOOKUP('Données projet'!$B$12,Paramètres!$A$1:$I$89,5,0)</f>
        <v>18.851196000000382</v>
      </c>
      <c r="CA139" s="13">
        <f t="shared" si="147"/>
        <v>6.172221809210666</v>
      </c>
      <c r="CB139" s="20">
        <f t="shared" si="118"/>
        <v>43.582452684375909</v>
      </c>
      <c r="CC139" s="59">
        <f t="shared" si="119"/>
        <v>328.43198307926116</v>
      </c>
      <c r="CD139" s="59">
        <f ca="1">AVERAGE(OFFSET($CC$3,0,0,'Données projet'!$E$12+1,1))-AVERAGE(OFFSET($H$3,0,0,'Données projet'!$E$12+1,1))</f>
        <v>592.58528888957346</v>
      </c>
      <c r="CE139" s="59">
        <f t="shared" si="148"/>
        <v>311.31528017256846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263.941219516074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263.941219516074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369.00000000000011</v>
      </c>
      <c r="CU139" s="17">
        <f>CT139*VLOOKUP('Données projet'!$B$13,Paramètres!$A$1:$I$89,3,0)*VLOOKUP('Données projet'!$B$13,Paramètres!$A$1:$I$89,5,0)</f>
        <v>333.87120000000004</v>
      </c>
      <c r="CV139" s="13">
        <f t="shared" si="149"/>
        <v>78.232360111376309</v>
      </c>
      <c r="CW139" s="20">
        <f t="shared" si="121"/>
        <v>717.74703386064709</v>
      </c>
      <c r="CX139" s="59">
        <f t="shared" si="122"/>
        <v>1002.5965642555323</v>
      </c>
      <c r="CY139" s="59">
        <f ca="1">AVERAGE(OFFSET($CX$3,0,0,'Données projet'!$E$13+1,1))-AVERAGE(OFFSET($H$3,0,0,'Données projet'!$E$13+1,1))</f>
        <v>446.2695382688679</v>
      </c>
      <c r="CZ139" s="59">
        <f t="shared" si="150"/>
        <v>630.54710489646072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1.295486848445998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1.295486848445998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367.99999999999972</v>
      </c>
      <c r="DP139" s="17">
        <f>DO139*VLOOKUP('Données projet'!$B$14,Paramètres!$A$1:$I$89,3,0)*VLOOKUP('Données projet'!$B$14,Paramètres!$A$1:$I$89,5,0)</f>
        <v>269.8175999999998</v>
      </c>
      <c r="DQ139" s="13">
        <f t="shared" si="151"/>
        <v>64.810557882019467</v>
      </c>
      <c r="DR139" s="20">
        <f t="shared" si="124"/>
        <v>582.81070831118348</v>
      </c>
      <c r="DS139" s="59">
        <f t="shared" si="125"/>
        <v>867.66023870606864</v>
      </c>
      <c r="DT139" s="59">
        <f ca="1">AVERAGE(OFFSET($DS$3,0,0,'Données projet'!$E$14+1,1))-AVERAGE(OFFSET($H$3,0,0,'Données projet'!$E$14+1,1))</f>
        <v>400.48995908576177</v>
      </c>
      <c r="DU139" s="59">
        <f t="shared" si="152"/>
        <v>384.86917865380076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15.201393176750141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15.201393176750141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6">
        <f t="shared" si="110"/>
        <v>183.33333333333334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19.8100000000004</v>
      </c>
      <c r="O140" s="13">
        <f>N140*VLOOKUP('Données projet'!$B$9,Paramètres!$A$1:$I$89,3,0)*VLOOKUP('Données projet'!$B$9,Paramètres!$A$1:$I$89,5,0)</f>
        <v>20.08734000000041</v>
      </c>
      <c r="P140" s="13">
        <f t="shared" si="141"/>
        <v>6.5285137703520215</v>
      </c>
      <c r="Q140" s="20">
        <f t="shared" si="108"/>
        <v>46.355945316697152</v>
      </c>
      <c r="R140" s="59">
        <f t="shared" si="109"/>
        <v>331.35265072562254</v>
      </c>
      <c r="S140" s="59">
        <f ca="1">AVERAGE(OFFSET($R$3,0,0,'Données projet'!$E$9+1,1))-AVERAGE(OFFSET($H$3,0,0,'Données projet'!$E$9+1,1))</f>
        <v>626.09203985399904</v>
      </c>
      <c r="T140" s="59">
        <f t="shared" si="142"/>
        <v>327.65191293226667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275.73372225122529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275.73372225122529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19.8100000000004</v>
      </c>
      <c r="AJ140" s="13">
        <f>AI140*VLOOKUP('Données projet'!$B$10,Paramètres!$A$1:$I$89,3,0)*VLOOKUP('Données projet'!$B$10,Paramètres!$A$1:$I$89,5,0)</f>
        <v>17.924088000000364</v>
      </c>
      <c r="AK140" s="13">
        <f t="shared" si="143"/>
        <v>5.9032212091029486</v>
      </c>
      <c r="AL140" s="20">
        <f t="shared" si="112"/>
        <v>41.499230205854936</v>
      </c>
      <c r="AM140" s="59">
        <f t="shared" si="113"/>
        <v>326.49593561478031</v>
      </c>
      <c r="AN140" s="59">
        <f ca="1">AVERAGE(OFFSET($AM$3,0,0,'Données projet'!$E$10+1,1))-AVERAGE(OFFSET($H$3,0,0,'Données projet'!$E$10+1,1))</f>
        <v>567.42635821336114</v>
      </c>
      <c r="AO140" s="59">
        <f t="shared" si="144"/>
        <v>299.0473530693472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246.039321393401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246.039321393401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367.99999999999972</v>
      </c>
      <c r="BE140" s="13">
        <f>BD140*VLOOKUP('Données projet'!$B$11,Paramètres!$A$1:$I$89,3,0)*VLOOKUP('Données projet'!$B$11,Paramètres!$A$1:$I$89,5,0)</f>
        <v>298.52159999999981</v>
      </c>
      <c r="BF140" s="13">
        <f t="shared" si="145"/>
        <v>70.866444995542437</v>
      </c>
      <c r="BG140" s="20">
        <f t="shared" si="115"/>
        <v>643.35084503390271</v>
      </c>
      <c r="BH140" s="59">
        <f t="shared" si="116"/>
        <v>928.34755044282815</v>
      </c>
      <c r="BI140" s="59">
        <f ca="1">AVERAGE(OFFSET($BH$3,0,0,'Données projet'!$E$11+1,1))-AVERAGE(OFFSET($H$3,0,0,'Données projet'!$E$11+1,1))</f>
        <v>436.50252985867149</v>
      </c>
      <c r="BJ140" s="59">
        <f t="shared" si="146"/>
        <v>419.00806288456329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20.323356468141498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20.323356468141498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19.8100000000004</v>
      </c>
      <c r="BZ140" s="13">
        <f>BY140*VLOOKUP('Données projet'!$B$12,Paramètres!$A$1:$I$89,3,0)*VLOOKUP('Données projet'!$B$12,Paramètres!$A$1:$I$89,5,0)</f>
        <v>18.851196000000382</v>
      </c>
      <c r="CA140" s="13">
        <f t="shared" si="147"/>
        <v>6.172221809210666</v>
      </c>
      <c r="CB140" s="20">
        <f t="shared" si="118"/>
        <v>43.582452684375909</v>
      </c>
      <c r="CC140" s="59">
        <f t="shared" si="119"/>
        <v>328.57915809330132</v>
      </c>
      <c r="CD140" s="59">
        <f ca="1">AVERAGE(OFFSET($CC$3,0,0,'Données projet'!$E$12+1,1))-AVERAGE(OFFSET($H$3,0,0,'Données projet'!$E$12+1,1))</f>
        <v>592.58528888957346</v>
      </c>
      <c r="CE140" s="59">
        <f t="shared" si="148"/>
        <v>311.31528017256846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258.76549318961145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258.76549318961145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369.00000000000011</v>
      </c>
      <c r="CU140" s="17">
        <f>CT140*VLOOKUP('Données projet'!$B$13,Paramètres!$A$1:$I$89,3,0)*VLOOKUP('Données projet'!$B$13,Paramètres!$A$1:$I$89,5,0)</f>
        <v>333.87120000000004</v>
      </c>
      <c r="CV140" s="13">
        <f t="shared" si="149"/>
        <v>78.232360111376309</v>
      </c>
      <c r="CW140" s="20">
        <f t="shared" si="121"/>
        <v>717.74703386064709</v>
      </c>
      <c r="CX140" s="59">
        <f t="shared" si="122"/>
        <v>1002.7437392695724</v>
      </c>
      <c r="CY140" s="59">
        <f ca="1">AVERAGE(OFFSET($CX$3,0,0,'Données projet'!$E$13+1,1))-AVERAGE(OFFSET($H$3,0,0,'Données projet'!$E$13+1,1))</f>
        <v>446.2695382688679</v>
      </c>
      <c r="CZ140" s="59">
        <f t="shared" si="150"/>
        <v>630.54710489646072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1.2700831415169269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1.2700831415169269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367.99999999999972</v>
      </c>
      <c r="DP140" s="17">
        <f>DO140*VLOOKUP('Données projet'!$B$14,Paramètres!$A$1:$I$89,3,0)*VLOOKUP('Données projet'!$B$14,Paramètres!$A$1:$I$89,5,0)</f>
        <v>269.8175999999998</v>
      </c>
      <c r="DQ140" s="13">
        <f t="shared" si="151"/>
        <v>64.810557882019467</v>
      </c>
      <c r="DR140" s="20">
        <f t="shared" si="124"/>
        <v>582.81070831118348</v>
      </c>
      <c r="DS140" s="59">
        <f t="shared" si="125"/>
        <v>867.8074137201088</v>
      </c>
      <c r="DT140" s="59">
        <f ca="1">AVERAGE(OFFSET($DS$3,0,0,'Données projet'!$E$14+1,1))-AVERAGE(OFFSET($H$3,0,0,'Données projet'!$E$14+1,1))</f>
        <v>400.48995908576177</v>
      </c>
      <c r="DU140" s="59">
        <f t="shared" si="152"/>
        <v>384.86917865380076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14.903303128488382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14.903303128488382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6">
        <f t="shared" si="110"/>
        <v>183.33333333333334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19.8100000000004</v>
      </c>
      <c r="O141" s="13">
        <f>N141*VLOOKUP('Données projet'!$B$9,Paramètres!$A$1:$I$89,3,0)*VLOOKUP('Données projet'!$B$9,Paramètres!$A$1:$I$89,5,0)</f>
        <v>20.08734000000041</v>
      </c>
      <c r="P141" s="13">
        <f t="shared" si="141"/>
        <v>6.5285137703520215</v>
      </c>
      <c r="Q141" s="20">
        <f t="shared" si="108"/>
        <v>46.355945316697152</v>
      </c>
      <c r="R141" s="59">
        <f t="shared" si="109"/>
        <v>331.4972725822031</v>
      </c>
      <c r="S141" s="59">
        <f ca="1">AVERAGE(OFFSET($R$3,0,0,'Données projet'!$E$9+1,1))-AVERAGE(OFFSET($H$3,0,0,'Données projet'!$E$9+1,1))</f>
        <v>626.09203985399904</v>
      </c>
      <c r="T141" s="59">
        <f t="shared" si="142"/>
        <v>327.65191293226667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270.32675213884283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270.32675213884283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19.8100000000004</v>
      </c>
      <c r="AJ141" s="13">
        <f>AI141*VLOOKUP('Données projet'!$B$10,Paramètres!$A$1:$I$89,3,0)*VLOOKUP('Données projet'!$B$10,Paramètres!$A$1:$I$89,5,0)</f>
        <v>17.924088000000364</v>
      </c>
      <c r="AK141" s="13">
        <f t="shared" si="143"/>
        <v>5.9032212091029486</v>
      </c>
      <c r="AL141" s="20">
        <f t="shared" si="112"/>
        <v>41.499230205854936</v>
      </c>
      <c r="AM141" s="59">
        <f t="shared" si="113"/>
        <v>326.64055747136086</v>
      </c>
      <c r="AN141" s="59">
        <f ca="1">AVERAGE(OFFSET($AM$3,0,0,'Données projet'!$E$10+1,1))-AVERAGE(OFFSET($H$3,0,0,'Données projet'!$E$10+1,1))</f>
        <v>567.42635821336114</v>
      </c>
      <c r="AO141" s="59">
        <f t="shared" si="144"/>
        <v>299.0473530693472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241.21464037004435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241.21464037004435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367.99999999999972</v>
      </c>
      <c r="BE141" s="13">
        <f>BD141*VLOOKUP('Données projet'!$B$11,Paramètres!$A$1:$I$89,3,0)*VLOOKUP('Données projet'!$B$11,Paramètres!$A$1:$I$89,5,0)</f>
        <v>298.52159999999981</v>
      </c>
      <c r="BF141" s="13">
        <f t="shared" si="145"/>
        <v>70.866444995542437</v>
      </c>
      <c r="BG141" s="20">
        <f t="shared" si="115"/>
        <v>643.35084503390271</v>
      </c>
      <c r="BH141" s="59">
        <f t="shared" si="116"/>
        <v>928.49217229940859</v>
      </c>
      <c r="BI141" s="59">
        <f ca="1">AVERAGE(OFFSET($BH$3,0,0,'Données projet'!$E$11+1,1))-AVERAGE(OFFSET($H$3,0,0,'Données projet'!$E$11+1,1))</f>
        <v>436.50252985867149</v>
      </c>
      <c r="BJ141" s="59">
        <f t="shared" si="146"/>
        <v>419.00806288456329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19.924827843824684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19.924827843824684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19.8100000000004</v>
      </c>
      <c r="BZ141" s="13">
        <f>BY141*VLOOKUP('Données projet'!$B$12,Paramètres!$A$1:$I$89,3,0)*VLOOKUP('Données projet'!$B$12,Paramètres!$A$1:$I$89,5,0)</f>
        <v>18.851196000000382</v>
      </c>
      <c r="CA141" s="13">
        <f t="shared" si="147"/>
        <v>6.172221809210666</v>
      </c>
      <c r="CB141" s="20">
        <f t="shared" si="118"/>
        <v>43.582452684375909</v>
      </c>
      <c r="CC141" s="59">
        <f t="shared" si="119"/>
        <v>328.72377994988187</v>
      </c>
      <c r="CD141" s="59">
        <f ca="1">AVERAGE(OFFSET($CC$3,0,0,'Données projet'!$E$12+1,1))-AVERAGE(OFFSET($H$3,0,0,'Données projet'!$E$12+1,1))</f>
        <v>592.58528888957346</v>
      </c>
      <c r="CE141" s="59">
        <f t="shared" si="148"/>
        <v>311.31528017256846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253.69125969952947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253.69125969952947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369.00000000000011</v>
      </c>
      <c r="CU141" s="17">
        <f>CT141*VLOOKUP('Données projet'!$B$13,Paramètres!$A$1:$I$89,3,0)*VLOOKUP('Données projet'!$B$13,Paramètres!$A$1:$I$89,5,0)</f>
        <v>333.87120000000004</v>
      </c>
      <c r="CV141" s="13">
        <f t="shared" si="149"/>
        <v>78.232360111376309</v>
      </c>
      <c r="CW141" s="20">
        <f t="shared" si="121"/>
        <v>717.74703386064709</v>
      </c>
      <c r="CX141" s="59">
        <f t="shared" si="122"/>
        <v>1002.8883611261531</v>
      </c>
      <c r="CY141" s="59">
        <f ca="1">AVERAGE(OFFSET($CX$3,0,0,'Données projet'!$E$13+1,1))-AVERAGE(OFFSET($H$3,0,0,'Données projet'!$E$13+1,1))</f>
        <v>446.2695382688679</v>
      </c>
      <c r="CZ141" s="59">
        <f t="shared" si="150"/>
        <v>630.54710489646072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1.2451775857860037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1.2451775857860037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367.99999999999972</v>
      </c>
      <c r="DP141" s="17">
        <f>DO141*VLOOKUP('Données projet'!$B$14,Paramètres!$A$1:$I$89,3,0)*VLOOKUP('Données projet'!$B$14,Paramètres!$A$1:$I$89,5,0)</f>
        <v>269.8175999999998</v>
      </c>
      <c r="DQ141" s="13">
        <f t="shared" si="151"/>
        <v>64.810557882019467</v>
      </c>
      <c r="DR141" s="20">
        <f t="shared" si="124"/>
        <v>582.81070831118348</v>
      </c>
      <c r="DS141" s="59">
        <f t="shared" si="125"/>
        <v>867.95203557668947</v>
      </c>
      <c r="DT141" s="59">
        <f ca="1">AVERAGE(OFFSET($DS$3,0,0,'Données projet'!$E$14+1,1))-AVERAGE(OFFSET($H$3,0,0,'Données projet'!$E$14+1,1))</f>
        <v>400.48995908576177</v>
      </c>
      <c r="DU141" s="59">
        <f t="shared" si="152"/>
        <v>384.86917865380076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14.611058444256059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14.611058444256059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6">
        <f t="shared" si="110"/>
        <v>183.33333333333334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19.8100000000004</v>
      </c>
      <c r="O142" s="13">
        <f>N142*VLOOKUP('Données projet'!$B$9,Paramètres!$A$1:$I$89,3,0)*VLOOKUP('Données projet'!$B$9,Paramètres!$A$1:$I$89,5,0)</f>
        <v>20.08734000000041</v>
      </c>
      <c r="P142" s="13">
        <f t="shared" si="141"/>
        <v>6.5285137703520215</v>
      </c>
      <c r="Q142" s="20">
        <f t="shared" si="108"/>
        <v>46.355945316697152</v>
      </c>
      <c r="R142" s="59">
        <f t="shared" si="109"/>
        <v>331.63938557289805</v>
      </c>
      <c r="S142" s="59">
        <f ca="1">AVERAGE(OFFSET($R$3,0,0,'Données projet'!$E$9+1,1))-AVERAGE(OFFSET($H$3,0,0,'Données projet'!$E$9+1,1))</f>
        <v>626.09203985399904</v>
      </c>
      <c r="T142" s="59">
        <f t="shared" si="142"/>
        <v>327.65191293226667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265.02580941243809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265.02580941243809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19.8100000000004</v>
      </c>
      <c r="AJ142" s="13">
        <f>AI142*VLOOKUP('Données projet'!$B$10,Paramètres!$A$1:$I$89,3,0)*VLOOKUP('Données projet'!$B$10,Paramètres!$A$1:$I$89,5,0)</f>
        <v>17.924088000000364</v>
      </c>
      <c r="AK142" s="13">
        <f t="shared" si="143"/>
        <v>5.9032212091029486</v>
      </c>
      <c r="AL142" s="20">
        <f t="shared" si="112"/>
        <v>41.499230205854936</v>
      </c>
      <c r="AM142" s="59">
        <f t="shared" si="113"/>
        <v>326.78267046205582</v>
      </c>
      <c r="AN142" s="59">
        <f ca="1">AVERAGE(OFFSET($AM$3,0,0,'Données projet'!$E$10+1,1))-AVERAGE(OFFSET($H$3,0,0,'Données projet'!$E$10+1,1))</f>
        <v>567.42635821336114</v>
      </c>
      <c r="AO142" s="59">
        <f t="shared" si="144"/>
        <v>299.0473530693472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236.48456839879088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236.48456839879088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367.99999999999972</v>
      </c>
      <c r="BE142" s="13">
        <f>BD142*VLOOKUP('Données projet'!$B$11,Paramètres!$A$1:$I$89,3,0)*VLOOKUP('Données projet'!$B$11,Paramètres!$A$1:$I$89,5,0)</f>
        <v>298.52159999999981</v>
      </c>
      <c r="BF142" s="13">
        <f t="shared" si="145"/>
        <v>70.866444995542437</v>
      </c>
      <c r="BG142" s="20">
        <f t="shared" si="115"/>
        <v>643.35084503390271</v>
      </c>
      <c r="BH142" s="59">
        <f t="shared" si="116"/>
        <v>928.63428529010366</v>
      </c>
      <c r="BI142" s="59">
        <f ca="1">AVERAGE(OFFSET($BH$3,0,0,'Données projet'!$E$11+1,1))-AVERAGE(OFFSET($H$3,0,0,'Données projet'!$E$11+1,1))</f>
        <v>436.50252985867149</v>
      </c>
      <c r="BJ142" s="59">
        <f t="shared" si="146"/>
        <v>419.00806288456329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19.534114122752264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19.534114122752264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19.8100000000004</v>
      </c>
      <c r="BZ142" s="13">
        <f>BY142*VLOOKUP('Données projet'!$B$12,Paramètres!$A$1:$I$89,3,0)*VLOOKUP('Données projet'!$B$12,Paramètres!$A$1:$I$89,5,0)</f>
        <v>18.851196000000382</v>
      </c>
      <c r="CA142" s="13">
        <f t="shared" si="147"/>
        <v>6.172221809210666</v>
      </c>
      <c r="CB142" s="20">
        <f t="shared" si="118"/>
        <v>43.582452684375909</v>
      </c>
      <c r="CC142" s="59">
        <f t="shared" si="119"/>
        <v>328.86589294057683</v>
      </c>
      <c r="CD142" s="59">
        <f ca="1">AVERAGE(OFFSET($CC$3,0,0,'Données projet'!$E$12+1,1))-AVERAGE(OFFSET($H$3,0,0,'Données projet'!$E$12+1,1))</f>
        <v>592.58528888957346</v>
      </c>
      <c r="CE142" s="59">
        <f t="shared" si="148"/>
        <v>311.31528017256846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248.71652883321116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248.71652883321116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369.00000000000011</v>
      </c>
      <c r="CU142" s="17">
        <f>CT142*VLOOKUP('Données projet'!$B$13,Paramètres!$A$1:$I$89,3,0)*VLOOKUP('Données projet'!$B$13,Paramètres!$A$1:$I$89,5,0)</f>
        <v>333.87120000000004</v>
      </c>
      <c r="CV142" s="13">
        <f t="shared" si="149"/>
        <v>78.232360111376309</v>
      </c>
      <c r="CW142" s="20">
        <f t="shared" si="121"/>
        <v>717.74703386064709</v>
      </c>
      <c r="CX142" s="59">
        <f t="shared" si="122"/>
        <v>1003.0304741168479</v>
      </c>
      <c r="CY142" s="59">
        <f ca="1">AVERAGE(OFFSET($CX$3,0,0,'Données projet'!$E$13+1,1))-AVERAGE(OFFSET($H$3,0,0,'Données projet'!$E$13+1,1))</f>
        <v>446.2695382688679</v>
      </c>
      <c r="CZ142" s="59">
        <f t="shared" si="150"/>
        <v>630.54710489646072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1.2207604128120748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1.2207604128120748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367.99999999999972</v>
      </c>
      <c r="DP142" s="17">
        <f>DO142*VLOOKUP('Données projet'!$B$14,Paramètres!$A$1:$I$89,3,0)*VLOOKUP('Données projet'!$B$14,Paramètres!$A$1:$I$89,5,0)</f>
        <v>269.8175999999998</v>
      </c>
      <c r="DQ142" s="13">
        <f t="shared" si="151"/>
        <v>64.810557882019467</v>
      </c>
      <c r="DR142" s="20">
        <f t="shared" si="124"/>
        <v>582.81070831118348</v>
      </c>
      <c r="DS142" s="59">
        <f t="shared" si="125"/>
        <v>868.09414856738431</v>
      </c>
      <c r="DT142" s="59">
        <f ca="1">AVERAGE(OFFSET($DS$3,0,0,'Données projet'!$E$14+1,1))-AVERAGE(OFFSET($H$3,0,0,'Données projet'!$E$14+1,1))</f>
        <v>400.48995908576177</v>
      </c>
      <c r="DU142" s="59">
        <f t="shared" si="152"/>
        <v>384.86917865380076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14.324544500029875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14.324544500029875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6">
        <f t="shared" si="110"/>
        <v>183.33333333333334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19.8100000000004</v>
      </c>
      <c r="O143" s="13">
        <f>N143*VLOOKUP('Données projet'!$B$9,Paramètres!$A$1:$I$89,3,0)*VLOOKUP('Données projet'!$B$9,Paramètres!$A$1:$I$89,5,0)</f>
        <v>20.08734000000041</v>
      </c>
      <c r="P143" s="13">
        <f t="shared" si="141"/>
        <v>6.5285137703520215</v>
      </c>
      <c r="Q143" s="20">
        <f t="shared" si="108"/>
        <v>46.355945316697152</v>
      </c>
      <c r="R143" s="59">
        <f t="shared" si="109"/>
        <v>331.77903322092152</v>
      </c>
      <c r="S143" s="59">
        <f ca="1">AVERAGE(OFFSET($R$3,0,0,'Données projet'!$E$9+1,1))-AVERAGE(OFFSET($H$3,0,0,'Données projet'!$E$9+1,1))</f>
        <v>626.09203985399904</v>
      </c>
      <c r="T143" s="59">
        <f t="shared" si="142"/>
        <v>327.65191293226667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259.82881493964231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259.82881493964231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19.8100000000004</v>
      </c>
      <c r="AJ143" s="13">
        <f>AI143*VLOOKUP('Données projet'!$B$10,Paramètres!$A$1:$I$89,3,0)*VLOOKUP('Données projet'!$B$10,Paramètres!$A$1:$I$89,5,0)</f>
        <v>17.924088000000364</v>
      </c>
      <c r="AK143" s="13">
        <f t="shared" si="143"/>
        <v>5.9032212091029486</v>
      </c>
      <c r="AL143" s="20">
        <f t="shared" si="112"/>
        <v>41.499230205854936</v>
      </c>
      <c r="AM143" s="59">
        <f t="shared" si="113"/>
        <v>326.92231811007929</v>
      </c>
      <c r="AN143" s="59">
        <f ca="1">AVERAGE(OFFSET($AM$3,0,0,'Données projet'!$E$10+1,1))-AVERAGE(OFFSET($H$3,0,0,'Données projet'!$E$10+1,1))</f>
        <v>567.42635821336114</v>
      </c>
      <c r="AO143" s="59">
        <f t="shared" si="144"/>
        <v>299.0473530693472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231.84725025383466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231.84725025383466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367.99999999999972</v>
      </c>
      <c r="BE143" s="13">
        <f>BD143*VLOOKUP('Données projet'!$B$11,Paramètres!$A$1:$I$89,3,0)*VLOOKUP('Données projet'!$B$11,Paramètres!$A$1:$I$89,5,0)</f>
        <v>298.52159999999981</v>
      </c>
      <c r="BF143" s="13">
        <f t="shared" si="145"/>
        <v>70.866444995542437</v>
      </c>
      <c r="BG143" s="20">
        <f t="shared" si="115"/>
        <v>643.35084503390271</v>
      </c>
      <c r="BH143" s="59">
        <f t="shared" si="116"/>
        <v>928.77393293812702</v>
      </c>
      <c r="BI143" s="59">
        <f ca="1">AVERAGE(OFFSET($BH$3,0,0,'Données projet'!$E$11+1,1))-AVERAGE(OFFSET($H$3,0,0,'Données projet'!$E$11+1,1))</f>
        <v>436.50252985867149</v>
      </c>
      <c r="BJ143" s="59">
        <f t="shared" si="146"/>
        <v>419.00806288456329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19.151062059438235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19.151062059438235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19.8100000000004</v>
      </c>
      <c r="BZ143" s="13">
        <f>BY143*VLOOKUP('Données projet'!$B$12,Paramètres!$A$1:$I$89,3,0)*VLOOKUP('Données projet'!$B$12,Paramètres!$A$1:$I$89,5,0)</f>
        <v>18.851196000000382</v>
      </c>
      <c r="CA143" s="13">
        <f t="shared" si="147"/>
        <v>6.172221809210666</v>
      </c>
      <c r="CB143" s="20">
        <f t="shared" si="118"/>
        <v>43.582452684375909</v>
      </c>
      <c r="CC143" s="59">
        <f t="shared" si="119"/>
        <v>329.0055405886003</v>
      </c>
      <c r="CD143" s="59">
        <f ca="1">AVERAGE(OFFSET($CC$3,0,0,'Données projet'!$E$12+1,1))-AVERAGE(OFFSET($H$3,0,0,'Données projet'!$E$12+1,1))</f>
        <v>592.58528888957346</v>
      </c>
      <c r="CE143" s="59">
        <f t="shared" si="148"/>
        <v>311.31528017256846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243.83934940489513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243.83934940489513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369.00000000000011</v>
      </c>
      <c r="CU143" s="17">
        <f>CT143*VLOOKUP('Données projet'!$B$13,Paramètres!$A$1:$I$89,3,0)*VLOOKUP('Données projet'!$B$13,Paramètres!$A$1:$I$89,5,0)</f>
        <v>333.87120000000004</v>
      </c>
      <c r="CV143" s="13">
        <f t="shared" si="149"/>
        <v>78.232360111376309</v>
      </c>
      <c r="CW143" s="20">
        <f t="shared" si="121"/>
        <v>717.74703386064709</v>
      </c>
      <c r="CX143" s="59">
        <f t="shared" si="122"/>
        <v>1003.1701217648715</v>
      </c>
      <c r="CY143" s="59">
        <f ca="1">AVERAGE(OFFSET($CX$3,0,0,'Données projet'!$E$13+1,1))-AVERAGE(OFFSET($H$3,0,0,'Données projet'!$E$13+1,1))</f>
        <v>446.2695382688679</v>
      </c>
      <c r="CZ143" s="59">
        <f t="shared" si="150"/>
        <v>630.54710489646072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1.1968220457071597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1.1968220457071597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367.99999999999972</v>
      </c>
      <c r="DP143" s="17">
        <f>DO143*VLOOKUP('Données projet'!$B$14,Paramètres!$A$1:$I$89,3,0)*VLOOKUP('Données projet'!$B$14,Paramètres!$A$1:$I$89,5,0)</f>
        <v>269.8175999999998</v>
      </c>
      <c r="DQ143" s="13">
        <f t="shared" si="151"/>
        <v>64.810557882019467</v>
      </c>
      <c r="DR143" s="20">
        <f t="shared" si="124"/>
        <v>582.81070831118348</v>
      </c>
      <c r="DS143" s="59">
        <f t="shared" si="125"/>
        <v>868.23379621540789</v>
      </c>
      <c r="DT143" s="59">
        <f ca="1">AVERAGE(OFFSET($DS$3,0,0,'Données projet'!$E$14+1,1))-AVERAGE(OFFSET($H$3,0,0,'Données projet'!$E$14+1,1))</f>
        <v>400.48995908576177</v>
      </c>
      <c r="DU143" s="59">
        <f t="shared" si="152"/>
        <v>384.86917865380076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14.043648919493716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14.043648919493716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6">
        <f t="shared" si="110"/>
        <v>183.33333333333334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19.8100000000004</v>
      </c>
      <c r="O144" s="13">
        <f>N144*VLOOKUP('Données projet'!$B$9,Paramètres!$A$1:$I$89,3,0)*VLOOKUP('Données projet'!$B$9,Paramètres!$A$1:$I$89,5,0)</f>
        <v>20.08734000000041</v>
      </c>
      <c r="P144" s="13">
        <f t="shared" si="141"/>
        <v>6.5285137703520215</v>
      </c>
      <c r="Q144" s="20">
        <f t="shared" si="108"/>
        <v>46.355945316697152</v>
      </c>
      <c r="R144" s="59">
        <f t="shared" si="109"/>
        <v>331.91625829445718</v>
      </c>
      <c r="S144" s="59">
        <f ca="1">AVERAGE(OFFSET($R$3,0,0,'Données projet'!$E$9+1,1))-AVERAGE(OFFSET($H$3,0,0,'Données projet'!$E$9+1,1))</f>
        <v>626.09203985399904</v>
      </c>
      <c r="T144" s="59">
        <f t="shared" si="142"/>
        <v>327.65191293226667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254.73373035860445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254.73373035860445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19.8100000000004</v>
      </c>
      <c r="AJ144" s="13">
        <f>AI144*VLOOKUP('Données projet'!$B$10,Paramètres!$A$1:$I$89,3,0)*VLOOKUP('Données projet'!$B$10,Paramètres!$A$1:$I$89,5,0)</f>
        <v>17.924088000000364</v>
      </c>
      <c r="AK144" s="13">
        <f t="shared" si="143"/>
        <v>5.9032212091029486</v>
      </c>
      <c r="AL144" s="20">
        <f t="shared" si="112"/>
        <v>41.499230205854936</v>
      </c>
      <c r="AM144" s="59">
        <f t="shared" si="113"/>
        <v>327.05954318361495</v>
      </c>
      <c r="AN144" s="59">
        <f ca="1">AVERAGE(OFFSET($AM$3,0,0,'Données projet'!$E$10+1,1))-AVERAGE(OFFSET($H$3,0,0,'Données projet'!$E$10+1,1))</f>
        <v>567.42635821336114</v>
      </c>
      <c r="AO144" s="59">
        <f t="shared" si="144"/>
        <v>299.0473530693472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227.30086708921627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227.30086708921627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367.99999999999972</v>
      </c>
      <c r="BE144" s="13">
        <f>BD144*VLOOKUP('Données projet'!$B$11,Paramètres!$A$1:$I$89,3,0)*VLOOKUP('Données projet'!$B$11,Paramètres!$A$1:$I$89,5,0)</f>
        <v>298.52159999999981</v>
      </c>
      <c r="BF144" s="13">
        <f t="shared" si="145"/>
        <v>70.866444995542437</v>
      </c>
      <c r="BG144" s="20">
        <f t="shared" si="115"/>
        <v>643.35084503390271</v>
      </c>
      <c r="BH144" s="59">
        <f t="shared" si="116"/>
        <v>928.91115801166279</v>
      </c>
      <c r="BI144" s="59">
        <f ca="1">AVERAGE(OFFSET($BH$3,0,0,'Données projet'!$E$11+1,1))-AVERAGE(OFFSET($H$3,0,0,'Données projet'!$E$11+1,1))</f>
        <v>436.50252985867149</v>
      </c>
      <c r="BJ144" s="59">
        <f t="shared" si="146"/>
        <v>419.00806288456329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18.775521413447105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18.775521413447105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19.8100000000004</v>
      </c>
      <c r="BZ144" s="13">
        <f>BY144*VLOOKUP('Données projet'!$B$12,Paramètres!$A$1:$I$89,3,0)*VLOOKUP('Données projet'!$B$12,Paramètres!$A$1:$I$89,5,0)</f>
        <v>18.851196000000382</v>
      </c>
      <c r="CA144" s="13">
        <f t="shared" si="147"/>
        <v>6.172221809210666</v>
      </c>
      <c r="CB144" s="20">
        <f t="shared" si="118"/>
        <v>43.582452684375909</v>
      </c>
      <c r="CC144" s="59">
        <f t="shared" si="119"/>
        <v>329.14276566213596</v>
      </c>
      <c r="CD144" s="59">
        <f ca="1">AVERAGE(OFFSET($CC$3,0,0,'Données projet'!$E$12+1,1))-AVERAGE(OFFSET($H$3,0,0,'Données projet'!$E$12+1,1))</f>
        <v>592.58528888957346</v>
      </c>
      <c r="CE144" s="59">
        <f t="shared" si="148"/>
        <v>311.31528017256846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239.05780849038268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239.05780849038268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369.00000000000011</v>
      </c>
      <c r="CU144" s="17">
        <f>CT144*VLOOKUP('Données projet'!$B$13,Paramètres!$A$1:$I$89,3,0)*VLOOKUP('Données projet'!$B$13,Paramètres!$A$1:$I$89,5,0)</f>
        <v>333.87120000000004</v>
      </c>
      <c r="CV144" s="13">
        <f t="shared" si="149"/>
        <v>78.232360111376309</v>
      </c>
      <c r="CW144" s="20">
        <f t="shared" si="121"/>
        <v>717.74703386064709</v>
      </c>
      <c r="CX144" s="59">
        <f t="shared" si="122"/>
        <v>1003.3073468384071</v>
      </c>
      <c r="CY144" s="59">
        <f ca="1">AVERAGE(OFFSET($CX$3,0,0,'Données projet'!$E$13+1,1))-AVERAGE(OFFSET($H$3,0,0,'Données projet'!$E$13+1,1))</f>
        <v>446.2695382688679</v>
      </c>
      <c r="CZ144" s="59">
        <f t="shared" si="150"/>
        <v>630.54710489646072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1.1733530953802096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1.1733530953802096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367.99999999999972</v>
      </c>
      <c r="DP144" s="17">
        <f>DO144*VLOOKUP('Données projet'!$B$14,Paramètres!$A$1:$I$89,3,0)*VLOOKUP('Données projet'!$B$14,Paramètres!$A$1:$I$89,5,0)</f>
        <v>269.8175999999998</v>
      </c>
      <c r="DQ144" s="13">
        <f t="shared" si="151"/>
        <v>64.810557882019467</v>
      </c>
      <c r="DR144" s="20">
        <f t="shared" si="124"/>
        <v>582.81070831118348</v>
      </c>
      <c r="DS144" s="59">
        <f t="shared" si="125"/>
        <v>868.37102128894344</v>
      </c>
      <c r="DT144" s="59">
        <f ca="1">AVERAGE(OFFSET($DS$3,0,0,'Données projet'!$E$14+1,1))-AVERAGE(OFFSET($H$3,0,0,'Données projet'!$E$14+1,1))</f>
        <v>400.48995908576177</v>
      </c>
      <c r="DU144" s="59">
        <f t="shared" si="152"/>
        <v>384.86917865380076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13.768261529962485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13.768261529962485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6">
        <f t="shared" si="110"/>
        <v>183.33333333333334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19.8100000000004</v>
      </c>
      <c r="O145" s="13">
        <f>N145*VLOOKUP('Données projet'!$B$9,Paramètres!$A$1:$I$89,3,0)*VLOOKUP('Données projet'!$B$9,Paramètres!$A$1:$I$89,5,0)</f>
        <v>20.08734000000041</v>
      </c>
      <c r="P145" s="13">
        <f t="shared" si="141"/>
        <v>6.5285137703520215</v>
      </c>
      <c r="Q145" s="20">
        <f t="shared" si="108"/>
        <v>46.355945316697152</v>
      </c>
      <c r="R145" s="59">
        <f t="shared" si="109"/>
        <v>332.05110281975624</v>
      </c>
      <c r="S145" s="59">
        <f ca="1">AVERAGE(OFFSET($R$3,0,0,'Données projet'!$E$9+1,1))-AVERAGE(OFFSET($H$3,0,0,'Données projet'!$E$9+1,1))</f>
        <v>626.09203985399904</v>
      </c>
      <c r="T145" s="59">
        <f t="shared" si="142"/>
        <v>327.65191293226667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249.73855727850599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249.73855727850599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19.8100000000004</v>
      </c>
      <c r="AJ145" s="13">
        <f>AI145*VLOOKUP('Données projet'!$B$10,Paramètres!$A$1:$I$89,3,0)*VLOOKUP('Données projet'!$B$10,Paramètres!$A$1:$I$89,5,0)</f>
        <v>17.924088000000364</v>
      </c>
      <c r="AK145" s="13">
        <f t="shared" si="143"/>
        <v>5.9032212091029486</v>
      </c>
      <c r="AL145" s="20">
        <f t="shared" si="112"/>
        <v>41.499230205854936</v>
      </c>
      <c r="AM145" s="59">
        <f t="shared" si="113"/>
        <v>327.19438770891401</v>
      </c>
      <c r="AN145" s="59">
        <f ca="1">AVERAGE(OFFSET($AM$3,0,0,'Données projet'!$E$10+1,1))-AVERAGE(OFFSET($H$3,0,0,'Données projet'!$E$10+1,1))</f>
        <v>567.42635821336114</v>
      </c>
      <c r="AO145" s="59">
        <f t="shared" si="144"/>
        <v>299.0473530693472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222.84363572543612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222.84363572543612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367.99999999999972</v>
      </c>
      <c r="BE145" s="13">
        <f>BD145*VLOOKUP('Données projet'!$B$11,Paramètres!$A$1:$I$89,3,0)*VLOOKUP('Données projet'!$B$11,Paramètres!$A$1:$I$89,5,0)</f>
        <v>298.52159999999981</v>
      </c>
      <c r="BF145" s="13">
        <f t="shared" si="145"/>
        <v>70.866444995542437</v>
      </c>
      <c r="BG145" s="20">
        <f t="shared" si="115"/>
        <v>643.35084503390271</v>
      </c>
      <c r="BH145" s="59">
        <f t="shared" si="116"/>
        <v>929.04600253696185</v>
      </c>
      <c r="BI145" s="59">
        <f ca="1">AVERAGE(OFFSET($BH$3,0,0,'Données projet'!$E$11+1,1))-AVERAGE(OFFSET($H$3,0,0,'Données projet'!$E$11+1,1))</f>
        <v>436.50252985867149</v>
      </c>
      <c r="BJ145" s="59">
        <f t="shared" si="146"/>
        <v>419.00806288456329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18.407344890466685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18.407344890466685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19.8100000000004</v>
      </c>
      <c r="BZ145" s="13">
        <f>BY145*VLOOKUP('Données projet'!$B$12,Paramètres!$A$1:$I$89,3,0)*VLOOKUP('Données projet'!$B$12,Paramètres!$A$1:$I$89,5,0)</f>
        <v>18.851196000000382</v>
      </c>
      <c r="CA145" s="13">
        <f t="shared" si="147"/>
        <v>6.172221809210666</v>
      </c>
      <c r="CB145" s="20">
        <f t="shared" si="118"/>
        <v>43.582452684375909</v>
      </c>
      <c r="CC145" s="59">
        <f t="shared" si="119"/>
        <v>329.27761018743502</v>
      </c>
      <c r="CD145" s="59">
        <f ca="1">AVERAGE(OFFSET($CC$3,0,0,'Données projet'!$E$12+1,1))-AVERAGE(OFFSET($H$3,0,0,'Données projet'!$E$12+1,1))</f>
        <v>592.58528888957346</v>
      </c>
      <c r="CE145" s="59">
        <f t="shared" si="148"/>
        <v>311.31528017256846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234.37003067675184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234.37003067675184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369.00000000000011</v>
      </c>
      <c r="CU145" s="17">
        <f>CT145*VLOOKUP('Données projet'!$B$13,Paramètres!$A$1:$I$89,3,0)*VLOOKUP('Données projet'!$B$13,Paramètres!$A$1:$I$89,5,0)</f>
        <v>333.87120000000004</v>
      </c>
      <c r="CV145" s="13">
        <f t="shared" si="149"/>
        <v>78.232360111376309</v>
      </c>
      <c r="CW145" s="20">
        <f t="shared" si="121"/>
        <v>717.74703386064709</v>
      </c>
      <c r="CX145" s="59">
        <f t="shared" si="122"/>
        <v>1003.4421913637061</v>
      </c>
      <c r="CY145" s="59">
        <f ca="1">AVERAGE(OFFSET($CX$3,0,0,'Données projet'!$E$13+1,1))-AVERAGE(OFFSET($H$3,0,0,'Données projet'!$E$13+1,1))</f>
        <v>446.2695382688679</v>
      </c>
      <c r="CZ145" s="59">
        <f t="shared" si="150"/>
        <v>630.54710489646072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1.1503443568545249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1.1503443568545249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367.99999999999972</v>
      </c>
      <c r="DP145" s="17">
        <f>DO145*VLOOKUP('Données projet'!$B$14,Paramètres!$A$1:$I$89,3,0)*VLOOKUP('Données projet'!$B$14,Paramètres!$A$1:$I$89,5,0)</f>
        <v>269.8175999999998</v>
      </c>
      <c r="DQ145" s="13">
        <f t="shared" si="151"/>
        <v>64.810557882019467</v>
      </c>
      <c r="DR145" s="20">
        <f t="shared" si="124"/>
        <v>582.81070831118348</v>
      </c>
      <c r="DS145" s="59">
        <f t="shared" si="125"/>
        <v>868.5058658142425</v>
      </c>
      <c r="DT145" s="59">
        <f ca="1">AVERAGE(OFFSET($DS$3,0,0,'Données projet'!$E$14+1,1))-AVERAGE(OFFSET($H$3,0,0,'Données projet'!$E$14+1,1))</f>
        <v>400.48995908576177</v>
      </c>
      <c r="DU145" s="59">
        <f t="shared" si="152"/>
        <v>384.86917865380076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13.498274319170239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13.498274319170239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6">
        <f t="shared" si="110"/>
        <v>183.33333333333334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19.8100000000004</v>
      </c>
      <c r="O146" s="13">
        <f>N146*VLOOKUP('Données projet'!$B$9,Paramètres!$A$1:$I$89,3,0)*VLOOKUP('Données projet'!$B$9,Paramètres!$A$1:$I$89,5,0)</f>
        <v>20.08734000000041</v>
      </c>
      <c r="P146" s="13">
        <f t="shared" si="141"/>
        <v>6.5285137703520215</v>
      </c>
      <c r="Q146" s="20">
        <f t="shared" si="108"/>
        <v>46.355945316697152</v>
      </c>
      <c r="R146" s="59">
        <f t="shared" si="109"/>
        <v>332.1836080940086</v>
      </c>
      <c r="S146" s="59">
        <f ca="1">AVERAGE(OFFSET($R$3,0,0,'Données projet'!$E$9+1,1))-AVERAGE(OFFSET($H$3,0,0,'Données projet'!$E$9+1,1))</f>
        <v>626.09203985399904</v>
      </c>
      <c r="T146" s="59">
        <f t="shared" si="142"/>
        <v>327.65191293226667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244.84133649575355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244.84133649575355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19.8100000000004</v>
      </c>
      <c r="AJ146" s="13">
        <f>AI146*VLOOKUP('Données projet'!$B$10,Paramètres!$A$1:$I$89,3,0)*VLOOKUP('Données projet'!$B$10,Paramètres!$A$1:$I$89,5,0)</f>
        <v>17.924088000000364</v>
      </c>
      <c r="AK146" s="13">
        <f t="shared" si="143"/>
        <v>5.9032212091029486</v>
      </c>
      <c r="AL146" s="20">
        <f t="shared" si="112"/>
        <v>41.499230205854936</v>
      </c>
      <c r="AM146" s="59">
        <f t="shared" si="113"/>
        <v>327.32689298316637</v>
      </c>
      <c r="AN146" s="59">
        <f ca="1">AVERAGE(OFFSET($AM$3,0,0,'Données projet'!$E$10+1,1))-AVERAGE(OFFSET($H$3,0,0,'Données projet'!$E$10+1,1))</f>
        <v>567.42635821336114</v>
      </c>
      <c r="AO146" s="59">
        <f t="shared" si="144"/>
        <v>299.0473530693472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218.47380795005699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218.47380795005699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367.99999999999972</v>
      </c>
      <c r="BE146" s="13">
        <f>BD146*VLOOKUP('Données projet'!$B$11,Paramètres!$A$1:$I$89,3,0)*VLOOKUP('Données projet'!$B$11,Paramètres!$A$1:$I$89,5,0)</f>
        <v>298.52159999999981</v>
      </c>
      <c r="BF146" s="13">
        <f t="shared" si="145"/>
        <v>70.866444995542437</v>
      </c>
      <c r="BG146" s="20">
        <f t="shared" si="115"/>
        <v>643.35084503390271</v>
      </c>
      <c r="BH146" s="59">
        <f t="shared" si="116"/>
        <v>929.1785078112141</v>
      </c>
      <c r="BI146" s="59">
        <f ca="1">AVERAGE(OFFSET($BH$3,0,0,'Données projet'!$E$11+1,1))-AVERAGE(OFFSET($H$3,0,0,'Données projet'!$E$11+1,1))</f>
        <v>436.50252985867149</v>
      </c>
      <c r="BJ146" s="59">
        <f t="shared" si="146"/>
        <v>419.00806288456329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18.046388084536407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18.046388084536407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19.8100000000004</v>
      </c>
      <c r="BZ146" s="13">
        <f>BY146*VLOOKUP('Données projet'!$B$12,Paramètres!$A$1:$I$89,3,0)*VLOOKUP('Données projet'!$B$12,Paramètres!$A$1:$I$89,5,0)</f>
        <v>18.851196000000382</v>
      </c>
      <c r="CA146" s="13">
        <f t="shared" si="147"/>
        <v>6.172221809210666</v>
      </c>
      <c r="CB146" s="20">
        <f t="shared" si="118"/>
        <v>43.582452684375909</v>
      </c>
      <c r="CC146" s="59">
        <f t="shared" si="119"/>
        <v>329.41011546168738</v>
      </c>
      <c r="CD146" s="59">
        <f ca="1">AVERAGE(OFFSET($CC$3,0,0,'Données projet'!$E$12+1,1))-AVERAGE(OFFSET($H$3,0,0,'Données projet'!$E$12+1,1))</f>
        <v>592.58528888957346</v>
      </c>
      <c r="CE146" s="59">
        <f t="shared" si="148"/>
        <v>311.31528017256846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229.77417732678416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229.77417732678416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369.00000000000011</v>
      </c>
      <c r="CU146" s="17">
        <f>CT146*VLOOKUP('Données projet'!$B$13,Paramètres!$A$1:$I$89,3,0)*VLOOKUP('Données projet'!$B$13,Paramètres!$A$1:$I$89,5,0)</f>
        <v>333.87120000000004</v>
      </c>
      <c r="CV146" s="13">
        <f t="shared" si="149"/>
        <v>78.232360111376309</v>
      </c>
      <c r="CW146" s="20">
        <f t="shared" si="121"/>
        <v>717.74703386064709</v>
      </c>
      <c r="CX146" s="59">
        <f t="shared" si="122"/>
        <v>1003.5746966379586</v>
      </c>
      <c r="CY146" s="59">
        <f ca="1">AVERAGE(OFFSET($CX$3,0,0,'Données projet'!$E$13+1,1))-AVERAGE(OFFSET($H$3,0,0,'Données projet'!$E$13+1,1))</f>
        <v>446.2695382688679</v>
      </c>
      <c r="CZ146" s="59">
        <f t="shared" si="150"/>
        <v>630.54710489646072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1.1277868056573841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1.1277868056573841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367.99999999999972</v>
      </c>
      <c r="DP146" s="17">
        <f>DO146*VLOOKUP('Données projet'!$B$14,Paramètres!$A$1:$I$89,3,0)*VLOOKUP('Données projet'!$B$14,Paramètres!$A$1:$I$89,5,0)</f>
        <v>269.8175999999998</v>
      </c>
      <c r="DQ146" s="13">
        <f t="shared" si="151"/>
        <v>64.810557882019467</v>
      </c>
      <c r="DR146" s="20">
        <f t="shared" si="124"/>
        <v>582.81070831118348</v>
      </c>
      <c r="DS146" s="59">
        <f t="shared" si="125"/>
        <v>868.63837108849498</v>
      </c>
      <c r="DT146" s="59">
        <f ca="1">AVERAGE(OFFSET($DS$3,0,0,'Données projet'!$E$14+1,1))-AVERAGE(OFFSET($H$3,0,0,'Données projet'!$E$14+1,1))</f>
        <v>400.48995908576177</v>
      </c>
      <c r="DU146" s="59">
        <f t="shared" si="152"/>
        <v>384.86917865380076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13.233581392905691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13.233581392905691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6">
        <f t="shared" si="110"/>
        <v>183.33333333333334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19.8100000000004</v>
      </c>
      <c r="O147" s="13">
        <f>N147*VLOOKUP('Données projet'!$B$9,Paramètres!$A$1:$I$89,3,0)*VLOOKUP('Données projet'!$B$9,Paramètres!$A$1:$I$89,5,0)</f>
        <v>20.08734000000041</v>
      </c>
      <c r="P147" s="13">
        <f t="shared" si="141"/>
        <v>6.5285137703520215</v>
      </c>
      <c r="Q147" s="20">
        <f t="shared" si="108"/>
        <v>46.355945316697152</v>
      </c>
      <c r="R147" s="59">
        <f t="shared" si="109"/>
        <v>332.31381469799004</v>
      </c>
      <c r="S147" s="59">
        <f ca="1">AVERAGE(OFFSET($R$3,0,0,'Données projet'!$E$9+1,1))-AVERAGE(OFFSET($H$3,0,0,'Données projet'!$E$9+1,1))</f>
        <v>626.09203985399904</v>
      </c>
      <c r="T147" s="59">
        <f t="shared" si="142"/>
        <v>327.65191293226667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240.04014722554115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240.04014722554115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19.8100000000004</v>
      </c>
      <c r="AJ147" s="13">
        <f>AI147*VLOOKUP('Données projet'!$B$10,Paramètres!$A$1:$I$89,3,0)*VLOOKUP('Données projet'!$B$10,Paramètres!$A$1:$I$89,5,0)</f>
        <v>17.924088000000364</v>
      </c>
      <c r="AK147" s="13">
        <f t="shared" si="143"/>
        <v>5.9032212091029486</v>
      </c>
      <c r="AL147" s="20">
        <f t="shared" si="112"/>
        <v>41.499230205854936</v>
      </c>
      <c r="AM147" s="59">
        <f t="shared" si="113"/>
        <v>327.45709958714781</v>
      </c>
      <c r="AN147" s="59">
        <f ca="1">AVERAGE(OFFSET($AM$3,0,0,'Données projet'!$E$10+1,1))-AVERAGE(OFFSET($H$3,0,0,'Données projet'!$E$10+1,1))</f>
        <v>567.42635821336114</v>
      </c>
      <c r="AO147" s="59">
        <f t="shared" si="144"/>
        <v>299.0473530693472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214.18966983202131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214.18966983202131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367.99999999999972</v>
      </c>
      <c r="BE147" s="13">
        <f>BD147*VLOOKUP('Données projet'!$B$11,Paramètres!$A$1:$I$89,3,0)*VLOOKUP('Données projet'!$B$11,Paramètres!$A$1:$I$89,5,0)</f>
        <v>298.52159999999981</v>
      </c>
      <c r="BF147" s="13">
        <f t="shared" si="145"/>
        <v>70.866444995542437</v>
      </c>
      <c r="BG147" s="20">
        <f t="shared" si="115"/>
        <v>643.35084503390271</v>
      </c>
      <c r="BH147" s="59">
        <f t="shared" si="116"/>
        <v>929.3087144151956</v>
      </c>
      <c r="BI147" s="59">
        <f ca="1">AVERAGE(OFFSET($BH$3,0,0,'Données projet'!$E$11+1,1))-AVERAGE(OFFSET($H$3,0,0,'Données projet'!$E$11+1,1))</f>
        <v>436.50252985867149</v>
      </c>
      <c r="BJ147" s="59">
        <f t="shared" si="146"/>
        <v>419.00806288456329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17.692509421408509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17.692509421408509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19.8100000000004</v>
      </c>
      <c r="BZ147" s="13">
        <f>BY147*VLOOKUP('Données projet'!$B$12,Paramètres!$A$1:$I$89,3,0)*VLOOKUP('Données projet'!$B$12,Paramètres!$A$1:$I$89,5,0)</f>
        <v>18.851196000000382</v>
      </c>
      <c r="CA147" s="13">
        <f t="shared" si="147"/>
        <v>6.172221809210666</v>
      </c>
      <c r="CB147" s="20">
        <f t="shared" si="118"/>
        <v>43.582452684375909</v>
      </c>
      <c r="CC147" s="59">
        <f t="shared" si="119"/>
        <v>329.54032206566876</v>
      </c>
      <c r="CD147" s="59">
        <f ca="1">AVERAGE(OFFSET($CC$3,0,0,'Données projet'!$E$12+1,1))-AVERAGE(OFFSET($H$3,0,0,'Données projet'!$E$12+1,1))</f>
        <v>592.58528888957346</v>
      </c>
      <c r="CE147" s="59">
        <f t="shared" si="148"/>
        <v>311.31528017256846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225.26844585781558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225.26844585781558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369.00000000000011</v>
      </c>
      <c r="CU147" s="17">
        <f>CT147*VLOOKUP('Données projet'!$B$13,Paramètres!$A$1:$I$89,3,0)*VLOOKUP('Données projet'!$B$13,Paramètres!$A$1:$I$89,5,0)</f>
        <v>333.87120000000004</v>
      </c>
      <c r="CV147" s="13">
        <f t="shared" si="149"/>
        <v>78.232360111376309</v>
      </c>
      <c r="CW147" s="20">
        <f t="shared" si="121"/>
        <v>717.74703386064709</v>
      </c>
      <c r="CX147" s="59">
        <f t="shared" si="122"/>
        <v>1003.70490324194</v>
      </c>
      <c r="CY147" s="59">
        <f ca="1">AVERAGE(OFFSET($CX$3,0,0,'Données projet'!$E$13+1,1))-AVERAGE(OFFSET($H$3,0,0,'Données projet'!$E$13+1,1))</f>
        <v>446.2695382688679</v>
      </c>
      <c r="CZ147" s="59">
        <f t="shared" si="150"/>
        <v>630.54710489646072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1.1056715942804716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1.1056715942804716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367.99999999999972</v>
      </c>
      <c r="DP147" s="17">
        <f>DO147*VLOOKUP('Données projet'!$B$14,Paramètres!$A$1:$I$89,3,0)*VLOOKUP('Données projet'!$B$14,Paramètres!$A$1:$I$89,5,0)</f>
        <v>269.8175999999998</v>
      </c>
      <c r="DQ147" s="13">
        <f t="shared" si="151"/>
        <v>64.810557882019467</v>
      </c>
      <c r="DR147" s="20">
        <f t="shared" si="124"/>
        <v>582.81070831118348</v>
      </c>
      <c r="DS147" s="59">
        <f t="shared" si="125"/>
        <v>868.76857769247636</v>
      </c>
      <c r="DT147" s="59">
        <f ca="1">AVERAGE(OFFSET($DS$3,0,0,'Données projet'!$E$14+1,1))-AVERAGE(OFFSET($H$3,0,0,'Données projet'!$E$14+1,1))</f>
        <v>400.48995908576177</v>
      </c>
      <c r="DU147" s="59">
        <f t="shared" si="152"/>
        <v>384.86917865380076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12.974078933478447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12.974078933478447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6">
        <f t="shared" si="110"/>
        <v>183.33333333333334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19.8100000000004</v>
      </c>
      <c r="O148" s="13">
        <f>N148*VLOOKUP('Données projet'!$B$9,Paramètres!$A$1:$I$89,3,0)*VLOOKUP('Données projet'!$B$9,Paramètres!$A$1:$I$89,5,0)</f>
        <v>20.08734000000041</v>
      </c>
      <c r="P148" s="13">
        <f t="shared" si="141"/>
        <v>6.5285137703520215</v>
      </c>
      <c r="Q148" s="20">
        <f t="shared" si="108"/>
        <v>46.355945316697152</v>
      </c>
      <c r="R148" s="59">
        <f t="shared" si="109"/>
        <v>332.44176250849074</v>
      </c>
      <c r="S148" s="59">
        <f ca="1">AVERAGE(OFFSET($R$3,0,0,'Données projet'!$E$9+1,1))-AVERAGE(OFFSET($H$3,0,0,'Données projet'!$E$9+1,1))</f>
        <v>626.09203985399904</v>
      </c>
      <c r="T148" s="59">
        <f t="shared" si="142"/>
        <v>327.65191293226667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235.33310634848129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235.33310634848129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19.8100000000004</v>
      </c>
      <c r="AJ148" s="13">
        <f>AI148*VLOOKUP('Données projet'!$B$10,Paramètres!$A$1:$I$89,3,0)*VLOOKUP('Données projet'!$B$10,Paramètres!$A$1:$I$89,5,0)</f>
        <v>17.924088000000364</v>
      </c>
      <c r="AK148" s="13">
        <f t="shared" si="143"/>
        <v>5.9032212091029486</v>
      </c>
      <c r="AL148" s="20">
        <f t="shared" si="112"/>
        <v>41.499230205854936</v>
      </c>
      <c r="AM148" s="59">
        <f t="shared" si="113"/>
        <v>327.58504739764851</v>
      </c>
      <c r="AN148" s="59">
        <f ca="1">AVERAGE(OFFSET($AM$3,0,0,'Données projet'!$E$10+1,1))-AVERAGE(OFFSET($H$3,0,0,'Données projet'!$E$10+1,1))</f>
        <v>567.42635821336114</v>
      </c>
      <c r="AO148" s="59">
        <f t="shared" si="144"/>
        <v>299.0473530693472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209.98954104941407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209.98954104941407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367.99999999999972</v>
      </c>
      <c r="BE148" s="13">
        <f>BD148*VLOOKUP('Données projet'!$B$11,Paramètres!$A$1:$I$89,3,0)*VLOOKUP('Données projet'!$B$11,Paramètres!$A$1:$I$89,5,0)</f>
        <v>298.52159999999981</v>
      </c>
      <c r="BF148" s="13">
        <f t="shared" si="145"/>
        <v>70.866444995542437</v>
      </c>
      <c r="BG148" s="20">
        <f t="shared" si="115"/>
        <v>643.35084503390271</v>
      </c>
      <c r="BH148" s="59">
        <f t="shared" si="116"/>
        <v>929.4366622256963</v>
      </c>
      <c r="BI148" s="59">
        <f ca="1">AVERAGE(OFFSET($BH$3,0,0,'Données projet'!$E$11+1,1))-AVERAGE(OFFSET($H$3,0,0,'Données projet'!$E$11+1,1))</f>
        <v>436.50252985867149</v>
      </c>
      <c r="BJ148" s="59">
        <f t="shared" si="146"/>
        <v>419.00806288456329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17.345570103019877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17.345570103019877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19.8100000000004</v>
      </c>
      <c r="BZ148" s="13">
        <f>BY148*VLOOKUP('Données projet'!$B$12,Paramètres!$A$1:$I$89,3,0)*VLOOKUP('Données projet'!$B$12,Paramètres!$A$1:$I$89,5,0)</f>
        <v>18.851196000000382</v>
      </c>
      <c r="CA148" s="13">
        <f t="shared" si="147"/>
        <v>6.172221809210666</v>
      </c>
      <c r="CB148" s="20">
        <f t="shared" si="118"/>
        <v>43.582452684375909</v>
      </c>
      <c r="CC148" s="59">
        <f t="shared" si="119"/>
        <v>329.66826987616946</v>
      </c>
      <c r="CD148" s="59">
        <f ca="1">AVERAGE(OFFSET($CC$3,0,0,'Données projet'!$E$12+1,1))-AVERAGE(OFFSET($H$3,0,0,'Données projet'!$E$12+1,1))</f>
        <v>592.58528888957346</v>
      </c>
      <c r="CE148" s="59">
        <f t="shared" si="148"/>
        <v>311.31528017256846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220.85106903472865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220.85106903472865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369.00000000000011</v>
      </c>
      <c r="CU148" s="17">
        <f>CT148*VLOOKUP('Données projet'!$B$13,Paramètres!$A$1:$I$89,3,0)*VLOOKUP('Données projet'!$B$13,Paramètres!$A$1:$I$89,5,0)</f>
        <v>333.87120000000004</v>
      </c>
      <c r="CV148" s="13">
        <f t="shared" si="149"/>
        <v>78.232360111376309</v>
      </c>
      <c r="CW148" s="20">
        <f t="shared" si="121"/>
        <v>717.74703386064709</v>
      </c>
      <c r="CX148" s="59">
        <f t="shared" si="122"/>
        <v>1003.8328510524407</v>
      </c>
      <c r="CY148" s="59">
        <f ca="1">AVERAGE(OFFSET($CX$3,0,0,'Données projet'!$E$13+1,1))-AVERAGE(OFFSET($H$3,0,0,'Données projet'!$E$13+1,1))</f>
        <v>446.2695382688679</v>
      </c>
      <c r="CZ148" s="59">
        <f t="shared" si="150"/>
        <v>630.54710489646072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1.0839900487097132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1.0839900487097132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367.99999999999972</v>
      </c>
      <c r="DP148" s="17">
        <f>DO148*VLOOKUP('Données projet'!$B$14,Paramètres!$A$1:$I$89,3,0)*VLOOKUP('Données projet'!$B$14,Paramètres!$A$1:$I$89,5,0)</f>
        <v>269.8175999999998</v>
      </c>
      <c r="DQ148" s="13">
        <f t="shared" si="151"/>
        <v>64.810557882019467</v>
      </c>
      <c r="DR148" s="20">
        <f t="shared" si="124"/>
        <v>582.81070831118348</v>
      </c>
      <c r="DS148" s="59">
        <f t="shared" si="125"/>
        <v>868.89652550297706</v>
      </c>
      <c r="DT148" s="59">
        <f ca="1">AVERAGE(OFFSET($DS$3,0,0,'Données projet'!$E$14+1,1))-AVERAGE(OFFSET($H$3,0,0,'Données projet'!$E$14+1,1))</f>
        <v>400.48995908576177</v>
      </c>
      <c r="DU148" s="59">
        <f t="shared" si="152"/>
        <v>384.86917865380076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12.7196651589997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12.7196651589997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6">
        <f t="shared" si="110"/>
        <v>183.33333333333334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19.8100000000004</v>
      </c>
      <c r="O149" s="13">
        <f>N149*VLOOKUP('Données projet'!$B$9,Paramètres!$A$1:$I$89,3,0)*VLOOKUP('Données projet'!$B$9,Paramètres!$A$1:$I$89,5,0)</f>
        <v>20.08734000000041</v>
      </c>
      <c r="P149" s="13">
        <f t="shared" si="141"/>
        <v>6.5285137703520215</v>
      </c>
      <c r="Q149" s="20">
        <f t="shared" si="108"/>
        <v>46.355945316697152</v>
      </c>
      <c r="R149" s="59">
        <f t="shared" si="109"/>
        <v>332.56749071052781</v>
      </c>
      <c r="S149" s="59">
        <f ca="1">AVERAGE(OFFSET($R$3,0,0,'Données projet'!$E$9+1,1))-AVERAGE(OFFSET($H$3,0,0,'Données projet'!$E$9+1,1))</f>
        <v>626.09203985399904</v>
      </c>
      <c r="T149" s="59">
        <f t="shared" si="142"/>
        <v>327.65191293226667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230.71836767200915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230.71836767200915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19.8100000000004</v>
      </c>
      <c r="AJ149" s="13">
        <f>AI149*VLOOKUP('Données projet'!$B$10,Paramètres!$A$1:$I$89,3,0)*VLOOKUP('Données projet'!$B$10,Paramètres!$A$1:$I$89,5,0)</f>
        <v>17.924088000000364</v>
      </c>
      <c r="AK149" s="13">
        <f t="shared" si="143"/>
        <v>5.9032212091029486</v>
      </c>
      <c r="AL149" s="20">
        <f t="shared" si="112"/>
        <v>41.499230205854936</v>
      </c>
      <c r="AM149" s="59">
        <f t="shared" si="113"/>
        <v>327.71077559968558</v>
      </c>
      <c r="AN149" s="59">
        <f ca="1">AVERAGE(OFFSET($AM$3,0,0,'Données projet'!$E$10+1,1))-AVERAGE(OFFSET($H$3,0,0,'Données projet'!$E$10+1,1))</f>
        <v>567.42635821336114</v>
      </c>
      <c r="AO149" s="59">
        <f t="shared" si="144"/>
        <v>299.0473530693472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205.87177423040816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205.87177423040816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367.99999999999972</v>
      </c>
      <c r="BE149" s="13">
        <f>BD149*VLOOKUP('Données projet'!$B$11,Paramètres!$A$1:$I$89,3,0)*VLOOKUP('Données projet'!$B$11,Paramètres!$A$1:$I$89,5,0)</f>
        <v>298.52159999999981</v>
      </c>
      <c r="BF149" s="13">
        <f t="shared" si="145"/>
        <v>70.866444995542437</v>
      </c>
      <c r="BG149" s="20">
        <f t="shared" si="115"/>
        <v>643.35084503390271</v>
      </c>
      <c r="BH149" s="59">
        <f t="shared" si="116"/>
        <v>929.56239042773336</v>
      </c>
      <c r="BI149" s="59">
        <f ca="1">AVERAGE(OFFSET($BH$3,0,0,'Données projet'!$E$11+1,1))-AVERAGE(OFFSET($H$3,0,0,'Données projet'!$E$11+1,1))</f>
        <v>436.50252985867149</v>
      </c>
      <c r="BJ149" s="59">
        <f t="shared" si="146"/>
        <v>419.00806288456329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17.005434053052756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17.005434053052756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19.8100000000004</v>
      </c>
      <c r="BZ149" s="13">
        <f>BY149*VLOOKUP('Données projet'!$B$12,Paramètres!$A$1:$I$89,3,0)*VLOOKUP('Données projet'!$B$12,Paramètres!$A$1:$I$89,5,0)</f>
        <v>18.851196000000382</v>
      </c>
      <c r="CA149" s="13">
        <f t="shared" si="147"/>
        <v>6.172221809210666</v>
      </c>
      <c r="CB149" s="20">
        <f t="shared" si="118"/>
        <v>43.582452684375909</v>
      </c>
      <c r="CC149" s="59">
        <f t="shared" si="119"/>
        <v>329.79399807820653</v>
      </c>
      <c r="CD149" s="59">
        <f ca="1">AVERAGE(OFFSET($CC$3,0,0,'Données projet'!$E$12+1,1))-AVERAGE(OFFSET($H$3,0,0,'Données projet'!$E$12+1,1))</f>
        <v>592.58528888957346</v>
      </c>
      <c r="CE149" s="59">
        <f t="shared" si="148"/>
        <v>311.31528017256846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216.52031427680865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216.52031427680865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369.00000000000011</v>
      </c>
      <c r="CU149" s="17">
        <f>CT149*VLOOKUP('Données projet'!$B$13,Paramètres!$A$1:$I$89,3,0)*VLOOKUP('Données projet'!$B$13,Paramètres!$A$1:$I$89,5,0)</f>
        <v>333.87120000000004</v>
      </c>
      <c r="CV149" s="13">
        <f t="shared" si="149"/>
        <v>78.232360111376309</v>
      </c>
      <c r="CW149" s="20">
        <f t="shared" si="121"/>
        <v>717.74703386064709</v>
      </c>
      <c r="CX149" s="59">
        <f t="shared" si="122"/>
        <v>1003.9585792544777</v>
      </c>
      <c r="CY149" s="59">
        <f ca="1">AVERAGE(OFFSET($CX$3,0,0,'Données projet'!$E$13+1,1))-AVERAGE(OFFSET($H$3,0,0,'Données projet'!$E$13+1,1))</f>
        <v>446.2695382688679</v>
      </c>
      <c r="CZ149" s="59">
        <f t="shared" si="150"/>
        <v>630.54710489646072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1.0627336650231605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1.0627336650231605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367.99999999999972</v>
      </c>
      <c r="DP149" s="17">
        <f>DO149*VLOOKUP('Données projet'!$B$14,Paramètres!$A$1:$I$89,3,0)*VLOOKUP('Données projet'!$B$14,Paramètres!$A$1:$I$89,5,0)</f>
        <v>269.8175999999998</v>
      </c>
      <c r="DQ149" s="13">
        <f t="shared" si="151"/>
        <v>64.810557882019467</v>
      </c>
      <c r="DR149" s="20">
        <f t="shared" si="124"/>
        <v>582.81070831118348</v>
      </c>
      <c r="DS149" s="59">
        <f t="shared" si="125"/>
        <v>869.02225370501412</v>
      </c>
      <c r="DT149" s="59">
        <f ca="1">AVERAGE(OFFSET($DS$3,0,0,'Données projet'!$E$14+1,1))-AVERAGE(OFFSET($H$3,0,0,'Données projet'!$E$14+1,1))</f>
        <v>400.48995908576177</v>
      </c>
      <c r="DU149" s="59">
        <f t="shared" si="152"/>
        <v>384.86917865380076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12.470240283461401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12.470240283461401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6">
        <f t="shared" si="110"/>
        <v>183.33333333333334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19.8100000000004</v>
      </c>
      <c r="O150" s="13">
        <f>N150*VLOOKUP('Données projet'!$B$9,Paramètres!$A$1:$I$89,3,0)*VLOOKUP('Données projet'!$B$9,Paramètres!$A$1:$I$89,5,0)</f>
        <v>20.08734000000041</v>
      </c>
      <c r="P150" s="13">
        <f t="shared" si="141"/>
        <v>6.5285137703520215</v>
      </c>
      <c r="Q150" s="20">
        <f t="shared" si="108"/>
        <v>46.355945316697152</v>
      </c>
      <c r="R150" s="59">
        <f t="shared" si="109"/>
        <v>332.69103780934557</v>
      </c>
      <c r="S150" s="59">
        <f ca="1">AVERAGE(OFFSET($R$3,0,0,'Données projet'!$E$9+1,1))-AVERAGE(OFFSET($H$3,0,0,'Données projet'!$E$9+1,1))</f>
        <v>626.09203985399904</v>
      </c>
      <c r="T150" s="59">
        <f t="shared" si="142"/>
        <v>327.65191293226667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226.19412120626995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226.19412120626995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19.8100000000004</v>
      </c>
      <c r="AJ150" s="13">
        <f>AI150*VLOOKUP('Données projet'!$B$10,Paramètres!$A$1:$I$89,3,0)*VLOOKUP('Données projet'!$B$10,Paramètres!$A$1:$I$89,5,0)</f>
        <v>17.924088000000364</v>
      </c>
      <c r="AK150" s="13">
        <f t="shared" si="143"/>
        <v>5.9032212091029486</v>
      </c>
      <c r="AL150" s="20">
        <f t="shared" si="112"/>
        <v>41.499230205854936</v>
      </c>
      <c r="AM150" s="59">
        <f t="shared" si="113"/>
        <v>327.83432269850334</v>
      </c>
      <c r="AN150" s="59">
        <f ca="1">AVERAGE(OFFSET($AM$3,0,0,'Données projet'!$E$10+1,1))-AVERAGE(OFFSET($H$3,0,0,'Données projet'!$E$10+1,1))</f>
        <v>567.42635821336114</v>
      </c>
      <c r="AO150" s="59">
        <f t="shared" si="144"/>
        <v>299.0473530693472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201.83475430713318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201.83475430713318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367.99999999999972</v>
      </c>
      <c r="BE150" s="13">
        <f>BD150*VLOOKUP('Données projet'!$B$11,Paramètres!$A$1:$I$89,3,0)*VLOOKUP('Données projet'!$B$11,Paramètres!$A$1:$I$89,5,0)</f>
        <v>298.52159999999981</v>
      </c>
      <c r="BF150" s="13">
        <f t="shared" si="145"/>
        <v>70.866444995542437</v>
      </c>
      <c r="BG150" s="20">
        <f t="shared" si="115"/>
        <v>643.35084503390271</v>
      </c>
      <c r="BH150" s="59">
        <f t="shared" si="116"/>
        <v>929.68593752655113</v>
      </c>
      <c r="BI150" s="59">
        <f ca="1">AVERAGE(OFFSET($BH$3,0,0,'Données projet'!$E$11+1,1))-AVERAGE(OFFSET($H$3,0,0,'Données projet'!$E$11+1,1))</f>
        <v>436.50252985867149</v>
      </c>
      <c r="BJ150" s="59">
        <f t="shared" si="146"/>
        <v>419.00806288456329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16.671967863562987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16.671967863562987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19.8100000000004</v>
      </c>
      <c r="BZ150" s="13">
        <f>BY150*VLOOKUP('Données projet'!$B$12,Paramètres!$A$1:$I$89,3,0)*VLOOKUP('Données projet'!$B$12,Paramètres!$A$1:$I$89,5,0)</f>
        <v>18.851196000000382</v>
      </c>
      <c r="CA150" s="13">
        <f t="shared" si="147"/>
        <v>6.172221809210666</v>
      </c>
      <c r="CB150" s="20">
        <f t="shared" si="118"/>
        <v>43.582452684375909</v>
      </c>
      <c r="CC150" s="59">
        <f t="shared" si="119"/>
        <v>329.91754517702429</v>
      </c>
      <c r="CD150" s="59">
        <f ca="1">AVERAGE(OFFSET($CC$3,0,0,'Données projet'!$E$12+1,1))-AVERAGE(OFFSET($H$3,0,0,'Données projet'!$E$12+1,1))</f>
        <v>592.58528888957346</v>
      </c>
      <c r="CE150" s="59">
        <f t="shared" si="148"/>
        <v>311.31528017256846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212.27448297819186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212.27448297819186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369.00000000000011</v>
      </c>
      <c r="CU150" s="17">
        <f>CT150*VLOOKUP('Données projet'!$B$13,Paramètres!$A$1:$I$89,3,0)*VLOOKUP('Données projet'!$B$13,Paramètres!$A$1:$I$89,5,0)</f>
        <v>333.87120000000004</v>
      </c>
      <c r="CV150" s="13">
        <f t="shared" si="149"/>
        <v>78.232360111376309</v>
      </c>
      <c r="CW150" s="20">
        <f t="shared" si="121"/>
        <v>717.74703386064709</v>
      </c>
      <c r="CX150" s="59">
        <f t="shared" si="122"/>
        <v>1004.0821263532955</v>
      </c>
      <c r="CY150" s="59">
        <f ca="1">AVERAGE(OFFSET($CX$3,0,0,'Données projet'!$E$13+1,1))-AVERAGE(OFFSET($H$3,0,0,'Données projet'!$E$13+1,1))</f>
        <v>446.2695382688679</v>
      </c>
      <c r="CZ150" s="59">
        <f t="shared" si="150"/>
        <v>630.54710489646072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1.0418941060555871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1.0418941060555871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367.99999999999972</v>
      </c>
      <c r="DP150" s="17">
        <f>DO150*VLOOKUP('Données projet'!$B$14,Paramètres!$A$1:$I$89,3,0)*VLOOKUP('Données projet'!$B$14,Paramètres!$A$1:$I$89,5,0)</f>
        <v>269.8175999999998</v>
      </c>
      <c r="DQ150" s="13">
        <f t="shared" si="151"/>
        <v>64.810557882019467</v>
      </c>
      <c r="DR150" s="20">
        <f t="shared" si="124"/>
        <v>582.81070831118348</v>
      </c>
      <c r="DS150" s="59">
        <f t="shared" si="125"/>
        <v>869.14580080383189</v>
      </c>
      <c r="DT150" s="59">
        <f ca="1">AVERAGE(OFFSET($DS$3,0,0,'Données projet'!$E$14+1,1))-AVERAGE(OFFSET($H$3,0,0,'Données projet'!$E$14+1,1))</f>
        <v>400.48995908576177</v>
      </c>
      <c r="DU150" s="59">
        <f t="shared" si="152"/>
        <v>384.86917865380076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12.225706477598257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12.225706477598257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6">
        <f t="shared" si="110"/>
        <v>183.33333333333334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19.8100000000004</v>
      </c>
      <c r="O151" s="13">
        <f>N151*VLOOKUP('Données projet'!$B$9,Paramètres!$A$1:$I$89,3,0)*VLOOKUP('Données projet'!$B$9,Paramètres!$A$1:$I$89,5,0)</f>
        <v>20.08734000000041</v>
      </c>
      <c r="P151" s="13">
        <f t="shared" si="141"/>
        <v>6.5285137703520215</v>
      </c>
      <c r="Q151" s="20">
        <f t="shared" si="108"/>
        <v>46.355945316697152</v>
      </c>
      <c r="R151" s="59">
        <f t="shared" si="109"/>
        <v>332.81244164220885</v>
      </c>
      <c r="S151" s="59">
        <f ca="1">AVERAGE(OFFSET($R$3,0,0,'Données projet'!$E$9+1,1))-AVERAGE(OFFSET($H$3,0,0,'Données projet'!$E$9+1,1))</f>
        <v>626.09203985399904</v>
      </c>
      <c r="T151" s="59">
        <f t="shared" si="142"/>
        <v>327.65191293226667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221.75859245420605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221.75859245420605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19.8100000000004</v>
      </c>
      <c r="AJ151" s="13">
        <f>AI151*VLOOKUP('Données projet'!$B$10,Paramètres!$A$1:$I$89,3,0)*VLOOKUP('Données projet'!$B$10,Paramètres!$A$1:$I$89,5,0)</f>
        <v>17.924088000000364</v>
      </c>
      <c r="AK151" s="13">
        <f t="shared" si="143"/>
        <v>5.9032212091029486</v>
      </c>
      <c r="AL151" s="20">
        <f t="shared" si="112"/>
        <v>41.499230205854936</v>
      </c>
      <c r="AM151" s="59">
        <f t="shared" si="113"/>
        <v>327.95572653136662</v>
      </c>
      <c r="AN151" s="59">
        <f ca="1">AVERAGE(OFFSET($AM$3,0,0,'Données projet'!$E$10+1,1))-AVERAGE(OFFSET($H$3,0,0,'Données projet'!$E$10+1,1))</f>
        <v>567.42635821336114</v>
      </c>
      <c r="AO151" s="59">
        <f t="shared" si="144"/>
        <v>299.0473530693472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197.87689788221462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197.87689788221462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367.99999999999972</v>
      </c>
      <c r="BE151" s="13">
        <f>BD151*VLOOKUP('Données projet'!$B$11,Paramètres!$A$1:$I$89,3,0)*VLOOKUP('Données projet'!$B$11,Paramètres!$A$1:$I$89,5,0)</f>
        <v>298.52159999999981</v>
      </c>
      <c r="BF151" s="13">
        <f t="shared" si="145"/>
        <v>70.866444995542437</v>
      </c>
      <c r="BG151" s="20">
        <f t="shared" si="115"/>
        <v>643.35084503390271</v>
      </c>
      <c r="BH151" s="59">
        <f t="shared" si="116"/>
        <v>929.80734135941441</v>
      </c>
      <c r="BI151" s="59">
        <f ca="1">AVERAGE(OFFSET($BH$3,0,0,'Données projet'!$E$11+1,1))-AVERAGE(OFFSET($H$3,0,0,'Données projet'!$E$11+1,1))</f>
        <v>436.50252985867149</v>
      </c>
      <c r="BJ151" s="59">
        <f t="shared" si="146"/>
        <v>419.00806288456329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16.345040742654817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16.345040742654817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19.8100000000004</v>
      </c>
      <c r="BZ151" s="13">
        <f>BY151*VLOOKUP('Données projet'!$B$12,Paramètres!$A$1:$I$89,3,0)*VLOOKUP('Données projet'!$B$12,Paramètres!$A$1:$I$89,5,0)</f>
        <v>18.851196000000382</v>
      </c>
      <c r="CA151" s="13">
        <f t="shared" si="147"/>
        <v>6.172221809210666</v>
      </c>
      <c r="CB151" s="20">
        <f t="shared" si="118"/>
        <v>43.582452684375909</v>
      </c>
      <c r="CC151" s="59">
        <f t="shared" si="119"/>
        <v>330.03894900988757</v>
      </c>
      <c r="CD151" s="59">
        <f ca="1">AVERAGE(OFFSET($CC$3,0,0,'Données projet'!$E$12+1,1))-AVERAGE(OFFSET($H$3,0,0,'Données projet'!$E$12+1,1))</f>
        <v>592.58528888957346</v>
      </c>
      <c r="CE151" s="59">
        <f t="shared" si="148"/>
        <v>311.31528017256846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208.11190984163957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208.11190984163957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369.00000000000011</v>
      </c>
      <c r="CU151" s="17">
        <f>CT151*VLOOKUP('Données projet'!$B$13,Paramètres!$A$1:$I$89,3,0)*VLOOKUP('Données projet'!$B$13,Paramètres!$A$1:$I$89,5,0)</f>
        <v>333.87120000000004</v>
      </c>
      <c r="CV151" s="13">
        <f t="shared" si="149"/>
        <v>78.232360111376309</v>
      </c>
      <c r="CW151" s="20">
        <f t="shared" si="121"/>
        <v>717.74703386064709</v>
      </c>
      <c r="CX151" s="59">
        <f t="shared" si="122"/>
        <v>1004.2035301861588</v>
      </c>
      <c r="CY151" s="59">
        <f ca="1">AVERAGE(OFFSET($CX$3,0,0,'Données projet'!$E$13+1,1))-AVERAGE(OFFSET($H$3,0,0,'Données projet'!$E$13+1,1))</f>
        <v>446.2695382688679</v>
      </c>
      <c r="CZ151" s="59">
        <f t="shared" si="150"/>
        <v>630.54710489646072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1.0214631981284921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1.0214631981284921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367.99999999999972</v>
      </c>
      <c r="DP151" s="17">
        <f>DO151*VLOOKUP('Données projet'!$B$14,Paramètres!$A$1:$I$89,3,0)*VLOOKUP('Données projet'!$B$14,Paramètres!$A$1:$I$89,5,0)</f>
        <v>269.8175999999998</v>
      </c>
      <c r="DQ151" s="13">
        <f t="shared" si="151"/>
        <v>64.810557882019467</v>
      </c>
      <c r="DR151" s="20">
        <f t="shared" si="124"/>
        <v>582.81070831118348</v>
      </c>
      <c r="DS151" s="59">
        <f t="shared" si="125"/>
        <v>869.26720463669517</v>
      </c>
      <c r="DT151" s="59">
        <f ca="1">AVERAGE(OFFSET($DS$3,0,0,'Données projet'!$E$14+1,1))-AVERAGE(OFFSET($H$3,0,0,'Données projet'!$E$14+1,1))</f>
        <v>400.48995908576177</v>
      </c>
      <c r="DU151" s="59">
        <f t="shared" si="152"/>
        <v>384.86917865380076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11.985967830517193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11.985967830517193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6">
        <f t="shared" si="110"/>
        <v>183.33333333333334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19.8100000000004</v>
      </c>
      <c r="O152" s="13">
        <f>N152*VLOOKUP('Données projet'!$B$9,Paramètres!$A$1:$I$89,3,0)*VLOOKUP('Données projet'!$B$9,Paramètres!$A$1:$I$89,5,0)</f>
        <v>20.08734000000041</v>
      </c>
      <c r="P152" s="13">
        <f t="shared" si="141"/>
        <v>6.5285137703520215</v>
      </c>
      <c r="Q152" s="20">
        <f t="shared" si="108"/>
        <v>46.355945316697152</v>
      </c>
      <c r="R152" s="59">
        <f t="shared" si="109"/>
        <v>332.93173938999024</v>
      </c>
      <c r="S152" s="59">
        <f ca="1">AVERAGE(OFFSET($R$3,0,0,'Données projet'!$E$9+1,1))-AVERAGE(OFFSET($H$3,0,0,'Données projet'!$E$9+1,1))</f>
        <v>626.09203985399904</v>
      </c>
      <c r="T152" s="59">
        <f t="shared" si="142"/>
        <v>327.65191293226667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217.41004171556472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217.41004171556472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19.8100000000004</v>
      </c>
      <c r="AJ152" s="13">
        <f>AI152*VLOOKUP('Données projet'!$B$10,Paramètres!$A$1:$I$89,3,0)*VLOOKUP('Données projet'!$B$10,Paramètres!$A$1:$I$89,5,0)</f>
        <v>17.924088000000364</v>
      </c>
      <c r="AK152" s="13">
        <f t="shared" si="143"/>
        <v>5.9032212091029486</v>
      </c>
      <c r="AL152" s="20">
        <f t="shared" si="112"/>
        <v>41.499230205854936</v>
      </c>
      <c r="AM152" s="59">
        <f t="shared" si="113"/>
        <v>328.07502427914801</v>
      </c>
      <c r="AN152" s="59">
        <f ca="1">AVERAGE(OFFSET($AM$3,0,0,'Données projet'!$E$10+1,1))-AVERAGE(OFFSET($H$3,0,0,'Données projet'!$E$10+1,1))</f>
        <v>567.42635821336114</v>
      </c>
      <c r="AO152" s="59">
        <f t="shared" si="144"/>
        <v>299.0473530693472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193.99665260773466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193.99665260773466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367.99999999999972</v>
      </c>
      <c r="BE152" s="13">
        <f>BD152*VLOOKUP('Données projet'!$B$11,Paramètres!$A$1:$I$89,3,0)*VLOOKUP('Données projet'!$B$11,Paramètres!$A$1:$I$89,5,0)</f>
        <v>298.52159999999981</v>
      </c>
      <c r="BF152" s="13">
        <f t="shared" si="145"/>
        <v>70.866444995542437</v>
      </c>
      <c r="BG152" s="20">
        <f t="shared" si="115"/>
        <v>643.35084503390271</v>
      </c>
      <c r="BH152" s="59">
        <f t="shared" si="116"/>
        <v>929.9266391071958</v>
      </c>
      <c r="BI152" s="59">
        <f ca="1">AVERAGE(OFFSET($BH$3,0,0,'Données projet'!$E$11+1,1))-AVERAGE(OFFSET($H$3,0,0,'Données projet'!$E$11+1,1))</f>
        <v>436.50252985867149</v>
      </c>
      <c r="BJ152" s="59">
        <f t="shared" si="146"/>
        <v>419.00806288456329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16.024524463181802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16.024524463181802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19.8100000000004</v>
      </c>
      <c r="BZ152" s="13">
        <f>BY152*VLOOKUP('Données projet'!$B$12,Paramètres!$A$1:$I$89,3,0)*VLOOKUP('Données projet'!$B$12,Paramètres!$A$1:$I$89,5,0)</f>
        <v>18.851196000000382</v>
      </c>
      <c r="CA152" s="13">
        <f t="shared" si="147"/>
        <v>6.172221809210666</v>
      </c>
      <c r="CB152" s="20">
        <f t="shared" si="118"/>
        <v>43.582452684375909</v>
      </c>
      <c r="CC152" s="59">
        <f t="shared" si="119"/>
        <v>330.15824675766896</v>
      </c>
      <c r="CD152" s="59">
        <f ca="1">AVERAGE(OFFSET($CC$3,0,0,'Données projet'!$E$12+1,1))-AVERAGE(OFFSET($H$3,0,0,'Données projet'!$E$12+1,1))</f>
        <v>592.58528888957346</v>
      </c>
      <c r="CE152" s="59">
        <f t="shared" si="148"/>
        <v>311.31528017256846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204.03096222537616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204.03096222537616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369.00000000000011</v>
      </c>
      <c r="CU152" s="17">
        <f>CT152*VLOOKUP('Données projet'!$B$13,Paramètres!$A$1:$I$89,3,0)*VLOOKUP('Données projet'!$B$13,Paramètres!$A$1:$I$89,5,0)</f>
        <v>333.87120000000004</v>
      </c>
      <c r="CV152" s="13">
        <f t="shared" si="149"/>
        <v>78.232360111376309</v>
      </c>
      <c r="CW152" s="20">
        <f t="shared" si="121"/>
        <v>717.74703386064709</v>
      </c>
      <c r="CX152" s="59">
        <f t="shared" si="122"/>
        <v>1004.3228279339402</v>
      </c>
      <c r="CY152" s="59">
        <f ca="1">AVERAGE(OFFSET($CX$3,0,0,'Données projet'!$E$13+1,1))-AVERAGE(OFFSET($H$3,0,0,'Données projet'!$E$13+1,1))</f>
        <v>446.2695382688679</v>
      </c>
      <c r="CZ152" s="59">
        <f t="shared" si="150"/>
        <v>630.54710489646072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1.001432927844224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1.001432927844224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367.99999999999972</v>
      </c>
      <c r="DP152" s="17">
        <f>DO152*VLOOKUP('Données projet'!$B$14,Paramètres!$A$1:$I$89,3,0)*VLOOKUP('Données projet'!$B$14,Paramètres!$A$1:$I$89,5,0)</f>
        <v>269.8175999999998</v>
      </c>
      <c r="DQ152" s="13">
        <f t="shared" si="151"/>
        <v>64.810557882019467</v>
      </c>
      <c r="DR152" s="20">
        <f t="shared" si="124"/>
        <v>582.81070831118348</v>
      </c>
      <c r="DS152" s="59">
        <f t="shared" si="125"/>
        <v>869.38650238447656</v>
      </c>
      <c r="DT152" s="59">
        <f ca="1">AVERAGE(OFFSET($DS$3,0,0,'Données projet'!$E$14+1,1))-AVERAGE(OFFSET($H$3,0,0,'Données projet'!$E$14+1,1))</f>
        <v>400.48995908576177</v>
      </c>
      <c r="DU152" s="59">
        <f t="shared" si="152"/>
        <v>384.86917865380076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11.750930312079253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11.750930312079253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6">
        <f t="shared" si="110"/>
        <v>183.33333333333334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19.8100000000004</v>
      </c>
      <c r="O153" s="13">
        <f>N153*VLOOKUP('Données projet'!$B$9,Paramètres!$A$1:$I$89,3,0)*VLOOKUP('Données projet'!$B$9,Paramètres!$A$1:$I$89,5,0)</f>
        <v>20.08734000000041</v>
      </c>
      <c r="P153" s="13">
        <f t="shared" si="141"/>
        <v>6.5285137703520215</v>
      </c>
      <c r="Q153" s="20">
        <f t="shared" si="108"/>
        <v>46.355945316697152</v>
      </c>
      <c r="R153" s="59">
        <f t="shared" si="109"/>
        <v>333.0489675885575</v>
      </c>
      <c r="S153" s="59">
        <f ca="1">AVERAGE(OFFSET($R$3,0,0,'Données projet'!$E$9+1,1))-AVERAGE(OFFSET($H$3,0,0,'Données projet'!$E$9+1,1))</f>
        <v>626.09203985399904</v>
      </c>
      <c r="T153" s="59">
        <f t="shared" si="142"/>
        <v>327.65191293226667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213.14676340455409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213.14676340455409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19.8100000000004</v>
      </c>
      <c r="AJ153" s="13">
        <f>AI153*VLOOKUP('Données projet'!$B$10,Paramètres!$A$1:$I$89,3,0)*VLOOKUP('Données projet'!$B$10,Paramètres!$A$1:$I$89,5,0)</f>
        <v>17.924088000000364</v>
      </c>
      <c r="AK153" s="13">
        <f t="shared" si="143"/>
        <v>5.9032212091029486</v>
      </c>
      <c r="AL153" s="20">
        <f t="shared" si="112"/>
        <v>41.499230205854936</v>
      </c>
      <c r="AM153" s="59">
        <f t="shared" si="113"/>
        <v>328.19225247771527</v>
      </c>
      <c r="AN153" s="59">
        <f ca="1">AVERAGE(OFFSET($AM$3,0,0,'Données projet'!$E$10+1,1))-AVERAGE(OFFSET($H$3,0,0,'Données projet'!$E$10+1,1))</f>
        <v>567.42635821336114</v>
      </c>
      <c r="AO153" s="59">
        <f t="shared" si="144"/>
        <v>299.0473530693472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190.19249657637133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190.19249657637133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367.99999999999972</v>
      </c>
      <c r="BE153" s="13">
        <f>BD153*VLOOKUP('Données projet'!$B$11,Paramètres!$A$1:$I$89,3,0)*VLOOKUP('Données projet'!$B$11,Paramètres!$A$1:$I$89,5,0)</f>
        <v>298.52159999999981</v>
      </c>
      <c r="BF153" s="13">
        <f t="shared" si="145"/>
        <v>70.866444995542437</v>
      </c>
      <c r="BG153" s="20">
        <f t="shared" si="115"/>
        <v>643.35084503390271</v>
      </c>
      <c r="BH153" s="59">
        <f t="shared" si="116"/>
        <v>930.04386730576311</v>
      </c>
      <c r="BI153" s="59">
        <f ca="1">AVERAGE(OFFSET($BH$3,0,0,'Données projet'!$E$11+1,1))-AVERAGE(OFFSET($H$3,0,0,'Données projet'!$E$11+1,1))</f>
        <v>436.50252985867149</v>
      </c>
      <c r="BJ153" s="59">
        <f t="shared" si="146"/>
        <v>419.00806288456329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15.710293312453627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15.710293312453627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19.8100000000004</v>
      </c>
      <c r="BZ153" s="13">
        <f>BY153*VLOOKUP('Données projet'!$B$12,Paramètres!$A$1:$I$89,3,0)*VLOOKUP('Données projet'!$B$12,Paramètres!$A$1:$I$89,5,0)</f>
        <v>18.851196000000382</v>
      </c>
      <c r="CA153" s="13">
        <f t="shared" si="147"/>
        <v>6.172221809210666</v>
      </c>
      <c r="CB153" s="20">
        <f t="shared" si="118"/>
        <v>43.582452684375909</v>
      </c>
      <c r="CC153" s="59">
        <f t="shared" si="119"/>
        <v>330.27547495623628</v>
      </c>
      <c r="CD153" s="59">
        <f ca="1">AVERAGE(OFFSET($CC$3,0,0,'Données projet'!$E$12+1,1))-AVERAGE(OFFSET($H$3,0,0,'Données projet'!$E$12+1,1))</f>
        <v>592.58528888957346</v>
      </c>
      <c r="CE153" s="59">
        <f t="shared" si="148"/>
        <v>311.31528017256846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200.03003950273541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200.03003950273541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369.00000000000011</v>
      </c>
      <c r="CU153" s="17">
        <f>CT153*VLOOKUP('Données projet'!$B$13,Paramètres!$A$1:$I$89,3,0)*VLOOKUP('Données projet'!$B$13,Paramètres!$A$1:$I$89,5,0)</f>
        <v>333.87120000000004</v>
      </c>
      <c r="CV153" s="13">
        <f t="shared" si="149"/>
        <v>78.232360111376309</v>
      </c>
      <c r="CW153" s="20">
        <f t="shared" si="121"/>
        <v>717.74703386064709</v>
      </c>
      <c r="CX153" s="59">
        <f t="shared" si="122"/>
        <v>1004.4400561325074</v>
      </c>
      <c r="CY153" s="59">
        <f ca="1">AVERAGE(OFFSET($CX$3,0,0,'Données projet'!$E$13+1,1))-AVERAGE(OFFSET($H$3,0,0,'Données projet'!$E$13+1,1))</f>
        <v>446.2695382688679</v>
      </c>
      <c r="CZ153" s="59">
        <f t="shared" si="150"/>
        <v>630.54710489646072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0.98179543894297194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0.98179543894297194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367.99999999999972</v>
      </c>
      <c r="DP153" s="17">
        <f>DO153*VLOOKUP('Données projet'!$B$14,Paramètres!$A$1:$I$89,3,0)*VLOOKUP('Données projet'!$B$14,Paramètres!$A$1:$I$89,5,0)</f>
        <v>269.8175999999998</v>
      </c>
      <c r="DQ153" s="13">
        <f t="shared" si="151"/>
        <v>64.810557882019467</v>
      </c>
      <c r="DR153" s="20">
        <f t="shared" si="124"/>
        <v>582.81070831118348</v>
      </c>
      <c r="DS153" s="59">
        <f t="shared" si="125"/>
        <v>869.50373058304376</v>
      </c>
      <c r="DT153" s="59">
        <f ca="1">AVERAGE(OFFSET($DS$3,0,0,'Données projet'!$E$14+1,1))-AVERAGE(OFFSET($H$3,0,0,'Données projet'!$E$14+1,1))</f>
        <v>400.48995908576177</v>
      </c>
      <c r="DU153" s="59">
        <f t="shared" si="152"/>
        <v>384.86917865380076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11.520501736019151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11.520501736019151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6">
        <f t="shared" si="110"/>
        <v>183.33333333333334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19.8100000000004</v>
      </c>
      <c r="O154" s="13">
        <f>N154*VLOOKUP('Données projet'!$B$9,Paramètres!$A$1:$I$89,3,0)*VLOOKUP('Données projet'!$B$9,Paramètres!$A$1:$I$89,5,0)</f>
        <v>20.08734000000041</v>
      </c>
      <c r="P154" s="13">
        <f t="shared" si="141"/>
        <v>6.5285137703520215</v>
      </c>
      <c r="Q154" s="20">
        <f t="shared" ref="Q154:Q203" si="162">(O154+P154)*0.475*44/12</f>
        <v>46.355945316697152</v>
      </c>
      <c r="R154" s="59">
        <f t="shared" si="109"/>
        <v>333.16416213996251</v>
      </c>
      <c r="S154" s="59">
        <f ca="1">AVERAGE(OFFSET($R$3,0,0,'Données projet'!$E$9+1,1))-AVERAGE(OFFSET($H$3,0,0,'Données projet'!$E$9+1,1))</f>
        <v>626.09203985399904</v>
      </c>
      <c r="T154" s="59">
        <f t="shared" si="142"/>
        <v>327.65191293226667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208.96708538087938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208.96708538087938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19.8100000000004</v>
      </c>
      <c r="AJ154" s="13">
        <f>AI154*VLOOKUP('Données projet'!$B$10,Paramètres!$A$1:$I$89,3,0)*VLOOKUP('Données projet'!$B$10,Paramètres!$A$1:$I$89,5,0)</f>
        <v>17.924088000000364</v>
      </c>
      <c r="AK154" s="13">
        <f t="shared" ref="AK154:AK203" si="164">EXP(-1.0587+0.8836*LN(AJ154)+0.284)</f>
        <v>5.9032212091029486</v>
      </c>
      <c r="AL154" s="20">
        <f t="shared" ref="AL154:AL203" si="165">(AJ154+AK154)*0.475*44/12</f>
        <v>41.499230205854936</v>
      </c>
      <c r="AM154" s="59">
        <f t="shared" si="113"/>
        <v>328.30744702912028</v>
      </c>
      <c r="AN154" s="59">
        <f ca="1">AVERAGE(OFFSET($AM$3,0,0,'Données projet'!$E$10+1,1))-AVERAGE(OFFSET($H$3,0,0,'Données projet'!$E$10+1,1))</f>
        <v>567.42635821336114</v>
      </c>
      <c r="AO154" s="59">
        <f t="shared" si="144"/>
        <v>299.0473530693472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186.46293772447694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186.46293772447694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367.99999999999972</v>
      </c>
      <c r="BE154" s="13">
        <f>BD154*VLOOKUP('Données projet'!$B$11,Paramètres!$A$1:$I$89,3,0)*VLOOKUP('Données projet'!$B$11,Paramètres!$A$1:$I$89,5,0)</f>
        <v>298.52159999999981</v>
      </c>
      <c r="BF154" s="13">
        <f t="shared" ref="BF154:BF203" si="167">EXP(-1.0587+0.8836*LN(BE154)+0.284)</f>
        <v>70.866444995542437</v>
      </c>
      <c r="BG154" s="20">
        <f t="shared" ref="BG154:BG203" si="168">(BE154+BF154)*0.475*44/12</f>
        <v>643.35084503390271</v>
      </c>
      <c r="BH154" s="59">
        <f t="shared" si="116"/>
        <v>930.15906185716813</v>
      </c>
      <c r="BI154" s="59">
        <f ca="1">AVERAGE(OFFSET($BH$3,0,0,'Données projet'!$E$11+1,1))-AVERAGE(OFFSET($H$3,0,0,'Données projet'!$E$11+1,1))</f>
        <v>436.50252985867149</v>
      </c>
      <c r="BJ154" s="59">
        <f t="shared" si="146"/>
        <v>419.00806288456329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15.402224042929156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15.402224042929156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19.8100000000004</v>
      </c>
      <c r="BZ154" s="13">
        <f>BY154*VLOOKUP('Données projet'!$B$12,Paramètres!$A$1:$I$89,3,0)*VLOOKUP('Données projet'!$B$12,Paramètres!$A$1:$I$89,5,0)</f>
        <v>18.851196000000382</v>
      </c>
      <c r="CA154" s="13">
        <f t="shared" ref="CA154:CA203" si="170">EXP(-1.0587+0.8836*LN(BZ154)+0.284)</f>
        <v>6.172221809210666</v>
      </c>
      <c r="CB154" s="20">
        <f t="shared" ref="CB154:CB203" si="171">(BZ154+CA154)*0.475*44/12</f>
        <v>43.582452684375909</v>
      </c>
      <c r="CC154" s="59">
        <f t="shared" si="119"/>
        <v>330.39066950764129</v>
      </c>
      <c r="CD154" s="59">
        <f ca="1">AVERAGE(OFFSET($CC$3,0,0,'Données projet'!$E$12+1,1))-AVERAGE(OFFSET($H$3,0,0,'Données projet'!$E$12+1,1))</f>
        <v>592.58528888957346</v>
      </c>
      <c r="CE154" s="59">
        <f t="shared" si="148"/>
        <v>311.31528017256846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196.10757243436373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196.10757243436373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369.00000000000011</v>
      </c>
      <c r="CU154" s="17">
        <f>CT154*VLOOKUP('Données projet'!$B$13,Paramètres!$A$1:$I$89,3,0)*VLOOKUP('Données projet'!$B$13,Paramètres!$A$1:$I$89,5,0)</f>
        <v>333.87120000000004</v>
      </c>
      <c r="CV154" s="13">
        <f t="shared" ref="CV154:CV203" si="173">EXP(-1.0587+0.8836*LN(CU154)+0.284)</f>
        <v>78.232360111376309</v>
      </c>
      <c r="CW154" s="20">
        <f t="shared" ref="CW154:CW203" si="174">(CU154+CV154)*0.475*44/12</f>
        <v>717.74703386064709</v>
      </c>
      <c r="CX154" s="59">
        <f t="shared" si="122"/>
        <v>1004.5552506839124</v>
      </c>
      <c r="CY154" s="59">
        <f ca="1">AVERAGE(OFFSET($CX$3,0,0,'Données projet'!$E$13+1,1))-AVERAGE(OFFSET($H$3,0,0,'Données projet'!$E$13+1,1))</f>
        <v>446.2695382688679</v>
      </c>
      <c r="CZ154" s="59">
        <f t="shared" si="150"/>
        <v>630.54710489646072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0.9625430292213879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0.9625430292213879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367.99999999999972</v>
      </c>
      <c r="DP154" s="17">
        <f>DO154*VLOOKUP('Données projet'!$B$14,Paramètres!$A$1:$I$89,3,0)*VLOOKUP('Données projet'!$B$14,Paramètres!$A$1:$I$89,5,0)</f>
        <v>269.8175999999998</v>
      </c>
      <c r="DQ154" s="13">
        <f t="shared" ref="DQ154:DQ203" si="176">EXP(-1.0587+0.8836*LN(DP154)+0.284)</f>
        <v>64.810557882019467</v>
      </c>
      <c r="DR154" s="20">
        <f t="shared" ref="DR154:DR203" si="177">(DP154+DQ154)*0.475*44/12</f>
        <v>582.81070831118348</v>
      </c>
      <c r="DS154" s="59">
        <f t="shared" si="125"/>
        <v>869.61892513444877</v>
      </c>
      <c r="DT154" s="59">
        <f ca="1">AVERAGE(OFFSET($DS$3,0,0,'Données projet'!$E$14+1,1))-AVERAGE(OFFSET($H$3,0,0,'Données projet'!$E$14+1,1))</f>
        <v>400.48995908576177</v>
      </c>
      <c r="DU154" s="59">
        <f t="shared" si="152"/>
        <v>384.86917865380076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11.294591723788034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11.294591723788034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6">
        <f t="shared" si="110"/>
        <v>183.33333333333334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19.8100000000004</v>
      </c>
      <c r="O155" s="13">
        <f>N155*VLOOKUP('Données projet'!$B$9,Paramètres!$A$1:$I$89,3,0)*VLOOKUP('Données projet'!$B$9,Paramètres!$A$1:$I$89,5,0)</f>
        <v>20.08734000000041</v>
      </c>
      <c r="P155" s="13">
        <f t="shared" si="141"/>
        <v>6.5285137703520215</v>
      </c>
      <c r="Q155" s="20">
        <f t="shared" si="162"/>
        <v>46.355945316697152</v>
      </c>
      <c r="R155" s="59">
        <f t="shared" si="109"/>
        <v>333.27735832343706</v>
      </c>
      <c r="S155" s="59">
        <f ca="1">AVERAGE(OFFSET($R$3,0,0,'Données projet'!$E$9+1,1))-AVERAGE(OFFSET($H$3,0,0,'Données projet'!$E$9+1,1))</f>
        <v>626.09203985399904</v>
      </c>
      <c r="T155" s="59">
        <f t="shared" si="142"/>
        <v>327.65191293226667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204.86936829389705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204.86936829389705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19.8100000000004</v>
      </c>
      <c r="AJ155" s="13">
        <f>AI155*VLOOKUP('Données projet'!$B$10,Paramètres!$A$1:$I$89,3,0)*VLOOKUP('Données projet'!$B$10,Paramètres!$A$1:$I$89,5,0)</f>
        <v>17.924088000000364</v>
      </c>
      <c r="AK155" s="13">
        <f t="shared" si="164"/>
        <v>5.9032212091029486</v>
      </c>
      <c r="AL155" s="20">
        <f t="shared" si="165"/>
        <v>41.499230205854936</v>
      </c>
      <c r="AM155" s="59">
        <f t="shared" si="113"/>
        <v>328.42064321259483</v>
      </c>
      <c r="AN155" s="59">
        <f ca="1">AVERAGE(OFFSET($AM$3,0,0,'Données projet'!$E$10+1,1))-AVERAGE(OFFSET($H$3,0,0,'Données projet'!$E$10+1,1))</f>
        <v>567.42635821336114</v>
      </c>
      <c r="AO155" s="59">
        <f t="shared" si="144"/>
        <v>299.0473530693472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182.80651324686195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182.80651324686195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367.99999999999972</v>
      </c>
      <c r="BE155" s="13">
        <f>BD155*VLOOKUP('Données projet'!$B$11,Paramètres!$A$1:$I$89,3,0)*VLOOKUP('Données projet'!$B$11,Paramètres!$A$1:$I$89,5,0)</f>
        <v>298.52159999999981</v>
      </c>
      <c r="BF155" s="13">
        <f t="shared" si="167"/>
        <v>70.866444995542437</v>
      </c>
      <c r="BG155" s="20">
        <f t="shared" si="168"/>
        <v>643.35084503390271</v>
      </c>
      <c r="BH155" s="59">
        <f t="shared" si="116"/>
        <v>930.27225804064255</v>
      </c>
      <c r="BI155" s="59">
        <f ca="1">AVERAGE(OFFSET($BH$3,0,0,'Données projet'!$E$11+1,1))-AVERAGE(OFFSET($H$3,0,0,'Données projet'!$E$11+1,1))</f>
        <v>436.50252985867149</v>
      </c>
      <c r="BJ155" s="59">
        <f t="shared" si="146"/>
        <v>419.00806288456329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15.100195823876359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15.100195823876359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19.8100000000004</v>
      </c>
      <c r="BZ155" s="13">
        <f>BY155*VLOOKUP('Données projet'!$B$12,Paramètres!$A$1:$I$89,3,0)*VLOOKUP('Données projet'!$B$12,Paramètres!$A$1:$I$89,5,0)</f>
        <v>18.851196000000382</v>
      </c>
      <c r="CA155" s="13">
        <f t="shared" si="170"/>
        <v>6.172221809210666</v>
      </c>
      <c r="CB155" s="20">
        <f t="shared" si="171"/>
        <v>43.582452684375909</v>
      </c>
      <c r="CC155" s="59">
        <f t="shared" si="119"/>
        <v>330.50386569111583</v>
      </c>
      <c r="CD155" s="59">
        <f ca="1">AVERAGE(OFFSET($CC$3,0,0,'Données projet'!$E$12+1,1))-AVERAGE(OFFSET($H$3,0,0,'Données projet'!$E$12+1,1))</f>
        <v>592.58528888957346</v>
      </c>
      <c r="CE155" s="59">
        <f t="shared" si="148"/>
        <v>311.31528017256846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192.26202255273415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192.26202255273415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369.00000000000011</v>
      </c>
      <c r="CU155" s="17">
        <f>CT155*VLOOKUP('Données projet'!$B$13,Paramètres!$A$1:$I$89,3,0)*VLOOKUP('Données projet'!$B$13,Paramètres!$A$1:$I$89,5,0)</f>
        <v>333.87120000000004</v>
      </c>
      <c r="CV155" s="13">
        <f t="shared" si="173"/>
        <v>78.232360111376309</v>
      </c>
      <c r="CW155" s="20">
        <f t="shared" si="174"/>
        <v>717.74703386064709</v>
      </c>
      <c r="CX155" s="59">
        <f t="shared" si="122"/>
        <v>1004.668446867387</v>
      </c>
      <c r="CY155" s="59">
        <f ca="1">AVERAGE(OFFSET($CX$3,0,0,'Données projet'!$E$13+1,1))-AVERAGE(OFFSET($H$3,0,0,'Données projet'!$E$13+1,1))</f>
        <v>446.2695382688679</v>
      </c>
      <c r="CZ155" s="59">
        <f t="shared" si="150"/>
        <v>630.54710489646072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0.94366814751163364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0.94366814751163364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367.99999999999972</v>
      </c>
      <c r="DP155" s="17">
        <f>DO155*VLOOKUP('Données projet'!$B$14,Paramètres!$A$1:$I$89,3,0)*VLOOKUP('Données projet'!$B$14,Paramètres!$A$1:$I$89,5,0)</f>
        <v>269.8175999999998</v>
      </c>
      <c r="DQ155" s="13">
        <f t="shared" si="176"/>
        <v>64.810557882019467</v>
      </c>
      <c r="DR155" s="20">
        <f t="shared" si="177"/>
        <v>582.81070831118348</v>
      </c>
      <c r="DS155" s="59">
        <f t="shared" si="125"/>
        <v>869.73212131792343</v>
      </c>
      <c r="DT155" s="59">
        <f ca="1">AVERAGE(OFFSET($DS$3,0,0,'Données projet'!$E$14+1,1))-AVERAGE(OFFSET($H$3,0,0,'Données projet'!$E$14+1,1))</f>
        <v>400.48995908576177</v>
      </c>
      <c r="DU155" s="59">
        <f t="shared" si="152"/>
        <v>384.86917865380076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11.073111669105268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11.073111669105268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6">
        <f t="shared" si="110"/>
        <v>183.33333333333334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19.8100000000004</v>
      </c>
      <c r="O156" s="13">
        <f>N156*VLOOKUP('Données projet'!$B$9,Paramètres!$A$1:$I$89,3,0)*VLOOKUP('Données projet'!$B$9,Paramètres!$A$1:$I$89,5,0)</f>
        <v>20.08734000000041</v>
      </c>
      <c r="P156" s="13">
        <f t="shared" si="141"/>
        <v>6.5285137703520215</v>
      </c>
      <c r="Q156" s="20">
        <f t="shared" si="162"/>
        <v>46.355945316697152</v>
      </c>
      <c r="R156" s="59">
        <f t="shared" si="109"/>
        <v>333.38859080619716</v>
      </c>
      <c r="S156" s="59">
        <f ca="1">AVERAGE(OFFSET($R$3,0,0,'Données projet'!$E$9+1,1))-AVERAGE(OFFSET($H$3,0,0,'Données projet'!$E$9+1,1))</f>
        <v>626.09203985399904</v>
      </c>
      <c r="T156" s="59">
        <f t="shared" si="142"/>
        <v>327.65191293226667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200.85200493962981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200.85200493962981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19.8100000000004</v>
      </c>
      <c r="AJ156" s="13">
        <f>AI156*VLOOKUP('Données projet'!$B$10,Paramètres!$A$1:$I$89,3,0)*VLOOKUP('Données projet'!$B$10,Paramètres!$A$1:$I$89,5,0)</f>
        <v>17.924088000000364</v>
      </c>
      <c r="AK156" s="13">
        <f t="shared" si="164"/>
        <v>5.9032212091029486</v>
      </c>
      <c r="AL156" s="20">
        <f t="shared" si="165"/>
        <v>41.499230205854936</v>
      </c>
      <c r="AM156" s="59">
        <f t="shared" si="113"/>
        <v>328.53187569535493</v>
      </c>
      <c r="AN156" s="59">
        <f ca="1">AVERAGE(OFFSET($AM$3,0,0,'Données projet'!$E$10+1,1))-AVERAGE(OFFSET($H$3,0,0,'Données projet'!$E$10+1,1))</f>
        <v>567.42635821336114</v>
      </c>
      <c r="AO156" s="59">
        <f t="shared" si="144"/>
        <v>299.0473530693472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179.22178902305427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179.22178902305427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367.99999999999972</v>
      </c>
      <c r="BE156" s="13">
        <f>BD156*VLOOKUP('Données projet'!$B$11,Paramètres!$A$1:$I$89,3,0)*VLOOKUP('Données projet'!$B$11,Paramètres!$A$1:$I$89,5,0)</f>
        <v>298.52159999999981</v>
      </c>
      <c r="BF156" s="13">
        <f t="shared" si="167"/>
        <v>70.866444995542437</v>
      </c>
      <c r="BG156" s="20">
        <f t="shared" si="168"/>
        <v>643.35084503390271</v>
      </c>
      <c r="BH156" s="59">
        <f t="shared" si="116"/>
        <v>930.38349052340277</v>
      </c>
      <c r="BI156" s="59">
        <f ca="1">AVERAGE(OFFSET($BH$3,0,0,'Données projet'!$E$11+1,1))-AVERAGE(OFFSET($H$3,0,0,'Données projet'!$E$11+1,1))</f>
        <v>436.50252985867149</v>
      </c>
      <c r="BJ156" s="59">
        <f t="shared" si="146"/>
        <v>419.00806288456329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14.804090193980162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14.804090193980162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19.8100000000004</v>
      </c>
      <c r="BZ156" s="13">
        <f>BY156*VLOOKUP('Données projet'!$B$12,Paramètres!$A$1:$I$89,3,0)*VLOOKUP('Données projet'!$B$12,Paramètres!$A$1:$I$89,5,0)</f>
        <v>18.851196000000382</v>
      </c>
      <c r="CA156" s="13">
        <f t="shared" si="170"/>
        <v>6.172221809210666</v>
      </c>
      <c r="CB156" s="20">
        <f t="shared" si="171"/>
        <v>43.582452684375909</v>
      </c>
      <c r="CC156" s="59">
        <f t="shared" si="119"/>
        <v>330.61509817387594</v>
      </c>
      <c r="CD156" s="59">
        <f ca="1">AVERAGE(OFFSET($CC$3,0,0,'Données projet'!$E$12+1,1))-AVERAGE(OFFSET($H$3,0,0,'Données projet'!$E$12+1,1))</f>
        <v>592.58528888957346</v>
      </c>
      <c r="CE156" s="59">
        <f t="shared" si="148"/>
        <v>311.31528017256846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188.49188155872952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188.49188155872952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369.00000000000011</v>
      </c>
      <c r="CU156" s="17">
        <f>CT156*VLOOKUP('Données projet'!$B$13,Paramètres!$A$1:$I$89,3,0)*VLOOKUP('Données projet'!$B$13,Paramètres!$A$1:$I$89,5,0)</f>
        <v>333.87120000000004</v>
      </c>
      <c r="CV156" s="13">
        <f t="shared" si="173"/>
        <v>78.232360111376309</v>
      </c>
      <c r="CW156" s="20">
        <f t="shared" si="174"/>
        <v>717.74703386064709</v>
      </c>
      <c r="CX156" s="59">
        <f t="shared" si="122"/>
        <v>1004.779679350147</v>
      </c>
      <c r="CY156" s="59">
        <f ca="1">AVERAGE(OFFSET($CX$3,0,0,'Données projet'!$E$13+1,1))-AVERAGE(OFFSET($H$3,0,0,'Données projet'!$E$13+1,1))</f>
        <v>446.2695382688679</v>
      </c>
      <c r="CZ156" s="59">
        <f t="shared" si="150"/>
        <v>630.54710489646072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0.92516339071966658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0.92516339071966658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367.99999999999972</v>
      </c>
      <c r="DP156" s="17">
        <f>DO156*VLOOKUP('Données projet'!$B$14,Paramètres!$A$1:$I$89,3,0)*VLOOKUP('Données projet'!$B$14,Paramètres!$A$1:$I$89,5,0)</f>
        <v>269.8175999999998</v>
      </c>
      <c r="DQ156" s="13">
        <f t="shared" si="176"/>
        <v>64.810557882019467</v>
      </c>
      <c r="DR156" s="20">
        <f t="shared" si="177"/>
        <v>582.81070831118348</v>
      </c>
      <c r="DS156" s="59">
        <f t="shared" si="125"/>
        <v>869.84335380068342</v>
      </c>
      <c r="DT156" s="59">
        <f ca="1">AVERAGE(OFFSET($DS$3,0,0,'Données projet'!$E$14+1,1))-AVERAGE(OFFSET($H$3,0,0,'Données projet'!$E$14+1,1))</f>
        <v>400.48995908576177</v>
      </c>
      <c r="DU156" s="59">
        <f t="shared" si="152"/>
        <v>384.86917865380076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10.855974703205337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10.855974703205337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6">
        <f t="shared" si="110"/>
        <v>183.33333333333334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19.8100000000004</v>
      </c>
      <c r="O157" s="13">
        <f>N157*VLOOKUP('Données projet'!$B$9,Paramètres!$A$1:$I$89,3,0)*VLOOKUP('Données projet'!$B$9,Paramètres!$A$1:$I$89,5,0)</f>
        <v>20.08734000000041</v>
      </c>
      <c r="P157" s="13">
        <f t="shared" si="141"/>
        <v>6.5285137703520215</v>
      </c>
      <c r="Q157" s="20">
        <f t="shared" si="162"/>
        <v>46.355945316697152</v>
      </c>
      <c r="R157" s="59">
        <f t="shared" si="109"/>
        <v>333.49789365405991</v>
      </c>
      <c r="S157" s="59">
        <f ca="1">AVERAGE(OFFSET($R$3,0,0,'Données projet'!$E$9+1,1))-AVERAGE(OFFSET($H$3,0,0,'Données projet'!$E$9+1,1))</f>
        <v>626.09203985399904</v>
      </c>
      <c r="T157" s="59">
        <f t="shared" si="142"/>
        <v>327.65191293226667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196.91341963039005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196.91341963039005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19.8100000000004</v>
      </c>
      <c r="AJ157" s="13">
        <f>AI157*VLOOKUP('Données projet'!$B$10,Paramètres!$A$1:$I$89,3,0)*VLOOKUP('Données projet'!$B$10,Paramètres!$A$1:$I$89,5,0)</f>
        <v>17.924088000000364</v>
      </c>
      <c r="AK157" s="13">
        <f t="shared" si="164"/>
        <v>5.9032212091029486</v>
      </c>
      <c r="AL157" s="20">
        <f t="shared" si="165"/>
        <v>41.499230205854936</v>
      </c>
      <c r="AM157" s="59">
        <f t="shared" si="113"/>
        <v>328.64117854321768</v>
      </c>
      <c r="AN157" s="59">
        <f ca="1">AVERAGE(OFFSET($AM$3,0,0,'Données projet'!$E$10+1,1))-AVERAGE(OFFSET($H$3,0,0,'Données projet'!$E$10+1,1))</f>
        <v>567.42635821336114</v>
      </c>
      <c r="AO157" s="59">
        <f t="shared" si="144"/>
        <v>299.0473530693472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175.70735905480956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175.70735905480956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367.99999999999972</v>
      </c>
      <c r="BE157" s="13">
        <f>BD157*VLOOKUP('Données projet'!$B$11,Paramètres!$A$1:$I$89,3,0)*VLOOKUP('Données projet'!$B$11,Paramètres!$A$1:$I$89,5,0)</f>
        <v>298.52159999999981</v>
      </c>
      <c r="BF157" s="13">
        <f t="shared" si="167"/>
        <v>70.866444995542437</v>
      </c>
      <c r="BG157" s="20">
        <f t="shared" si="168"/>
        <v>643.35084503390271</v>
      </c>
      <c r="BH157" s="59">
        <f t="shared" si="116"/>
        <v>930.49279337126541</v>
      </c>
      <c r="BI157" s="59">
        <f ca="1">AVERAGE(OFFSET($BH$3,0,0,'Données projet'!$E$11+1,1))-AVERAGE(OFFSET($H$3,0,0,'Données projet'!$E$11+1,1))</f>
        <v>436.50252985867149</v>
      </c>
      <c r="BJ157" s="59">
        <f t="shared" si="146"/>
        <v>419.00806288456329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14.513791014879629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14.513791014879629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19.8100000000004</v>
      </c>
      <c r="BZ157" s="13">
        <f>BY157*VLOOKUP('Données projet'!$B$12,Paramètres!$A$1:$I$89,3,0)*VLOOKUP('Données projet'!$B$12,Paramètres!$A$1:$I$89,5,0)</f>
        <v>18.851196000000382</v>
      </c>
      <c r="CA157" s="13">
        <f t="shared" si="170"/>
        <v>6.172221809210666</v>
      </c>
      <c r="CB157" s="20">
        <f t="shared" si="171"/>
        <v>43.582452684375909</v>
      </c>
      <c r="CC157" s="59">
        <f t="shared" si="119"/>
        <v>330.72440102173869</v>
      </c>
      <c r="CD157" s="59">
        <f ca="1">AVERAGE(OFFSET($CC$3,0,0,'Données projet'!$E$12+1,1))-AVERAGE(OFFSET($H$3,0,0,'Données projet'!$E$12+1,1))</f>
        <v>592.58528888957346</v>
      </c>
      <c r="CE157" s="59">
        <f t="shared" si="148"/>
        <v>311.31528017256846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184.79567073005836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184.79567073005836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369.00000000000011</v>
      </c>
      <c r="CU157" s="17">
        <f>CT157*VLOOKUP('Données projet'!$B$13,Paramètres!$A$1:$I$89,3,0)*VLOOKUP('Données projet'!$B$13,Paramètres!$A$1:$I$89,5,0)</f>
        <v>333.87120000000004</v>
      </c>
      <c r="CV157" s="13">
        <f t="shared" si="173"/>
        <v>78.232360111376309</v>
      </c>
      <c r="CW157" s="20">
        <f t="shared" si="174"/>
        <v>717.74703386064709</v>
      </c>
      <c r="CX157" s="59">
        <f t="shared" si="122"/>
        <v>1004.8889821980099</v>
      </c>
      <c r="CY157" s="59">
        <f ca="1">AVERAGE(OFFSET($CX$3,0,0,'Données projet'!$E$13+1,1))-AVERAGE(OFFSET($H$3,0,0,'Données projet'!$E$13+1,1))</f>
        <v>446.2695382688679</v>
      </c>
      <c r="CZ157" s="59">
        <f t="shared" si="150"/>
        <v>630.54710489646072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0.90702150092160283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0.90702150092160283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367.99999999999972</v>
      </c>
      <c r="DP157" s="17">
        <f>DO157*VLOOKUP('Données projet'!$B$14,Paramètres!$A$1:$I$89,3,0)*VLOOKUP('Données projet'!$B$14,Paramètres!$A$1:$I$89,5,0)</f>
        <v>269.8175999999998</v>
      </c>
      <c r="DQ157" s="13">
        <f t="shared" si="176"/>
        <v>64.810557882019467</v>
      </c>
      <c r="DR157" s="20">
        <f t="shared" si="177"/>
        <v>582.81070831118348</v>
      </c>
      <c r="DS157" s="59">
        <f t="shared" si="125"/>
        <v>869.95265664854628</v>
      </c>
      <c r="DT157" s="59">
        <f ca="1">AVERAGE(OFFSET($DS$3,0,0,'Données projet'!$E$14+1,1))-AVERAGE(OFFSET($H$3,0,0,'Données projet'!$E$14+1,1))</f>
        <v>400.48995908576177</v>
      </c>
      <c r="DU157" s="59">
        <f t="shared" si="152"/>
        <v>384.86917865380076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10.643095660766232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10.643095660766232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6">
        <f t="shared" si="110"/>
        <v>183.33333333333334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19.8100000000004</v>
      </c>
      <c r="O158" s="13">
        <f>N158*VLOOKUP('Données projet'!$B$9,Paramètres!$A$1:$I$89,3,0)*VLOOKUP('Données projet'!$B$9,Paramètres!$A$1:$I$89,5,0)</f>
        <v>20.08734000000041</v>
      </c>
      <c r="P158" s="13">
        <f t="shared" si="141"/>
        <v>6.5285137703520215</v>
      </c>
      <c r="Q158" s="20">
        <f t="shared" si="162"/>
        <v>46.355945316697152</v>
      </c>
      <c r="R158" s="59">
        <f t="shared" si="109"/>
        <v>333.60530034187684</v>
      </c>
      <c r="S158" s="59">
        <f ca="1">AVERAGE(OFFSET($R$3,0,0,'Données projet'!$E$9+1,1))-AVERAGE(OFFSET($H$3,0,0,'Données projet'!$E$9+1,1))</f>
        <v>626.09203985399904</v>
      </c>
      <c r="T158" s="59">
        <f t="shared" si="142"/>
        <v>327.65191293226667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193.05206757676467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193.05206757676467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19.8100000000004</v>
      </c>
      <c r="AJ158" s="13">
        <f>AI158*VLOOKUP('Données projet'!$B$10,Paramètres!$A$1:$I$89,3,0)*VLOOKUP('Données projet'!$B$10,Paramètres!$A$1:$I$89,5,0)</f>
        <v>17.924088000000364</v>
      </c>
      <c r="AK158" s="13">
        <f t="shared" si="164"/>
        <v>5.9032212091029486</v>
      </c>
      <c r="AL158" s="20">
        <f t="shared" si="165"/>
        <v>41.499230205854936</v>
      </c>
      <c r="AM158" s="59">
        <f t="shared" si="113"/>
        <v>328.74858523103461</v>
      </c>
      <c r="AN158" s="59">
        <f ca="1">AVERAGE(OFFSET($AM$3,0,0,'Données projet'!$E$10+1,1))-AVERAGE(OFFSET($H$3,0,0,'Données projet'!$E$10+1,1))</f>
        <v>567.42635821336114</v>
      </c>
      <c r="AO158" s="59">
        <f t="shared" si="144"/>
        <v>299.0473530693472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172.2618449146515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172.2618449146515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367.99999999999972</v>
      </c>
      <c r="BE158" s="13">
        <f>BD158*VLOOKUP('Données projet'!$B$11,Paramètres!$A$1:$I$89,3,0)*VLOOKUP('Données projet'!$B$11,Paramètres!$A$1:$I$89,5,0)</f>
        <v>298.52159999999981</v>
      </c>
      <c r="BF158" s="13">
        <f t="shared" si="167"/>
        <v>70.866444995542437</v>
      </c>
      <c r="BG158" s="20">
        <f t="shared" si="168"/>
        <v>643.35084503390271</v>
      </c>
      <c r="BH158" s="59">
        <f t="shared" si="116"/>
        <v>930.60020005908245</v>
      </c>
      <c r="BI158" s="59">
        <f ca="1">AVERAGE(OFFSET($BH$3,0,0,'Données projet'!$E$11+1,1))-AVERAGE(OFFSET($H$3,0,0,'Données projet'!$E$11+1,1))</f>
        <v>436.50252985867149</v>
      </c>
      <c r="BJ158" s="59">
        <f t="shared" si="146"/>
        <v>419.00806288456329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14.229184425616243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14.229184425616243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19.8100000000004</v>
      </c>
      <c r="BZ158" s="13">
        <f>BY158*VLOOKUP('Données projet'!$B$12,Paramètres!$A$1:$I$89,3,0)*VLOOKUP('Données projet'!$B$12,Paramètres!$A$1:$I$89,5,0)</f>
        <v>18.851196000000382</v>
      </c>
      <c r="CA158" s="13">
        <f t="shared" si="170"/>
        <v>6.172221809210666</v>
      </c>
      <c r="CB158" s="20">
        <f t="shared" si="171"/>
        <v>43.582452684375909</v>
      </c>
      <c r="CC158" s="59">
        <f t="shared" si="119"/>
        <v>330.83180770955562</v>
      </c>
      <c r="CD158" s="59">
        <f ca="1">AVERAGE(OFFSET($CC$3,0,0,'Données projet'!$E$12+1,1))-AVERAGE(OFFSET($H$3,0,0,'Données projet'!$E$12+1,1))</f>
        <v>592.58528888957346</v>
      </c>
      <c r="CE158" s="59">
        <f t="shared" si="148"/>
        <v>311.31528017256846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181.17194034127147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181.17194034127147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369.00000000000011</v>
      </c>
      <c r="CU158" s="17">
        <f>CT158*VLOOKUP('Données projet'!$B$13,Paramètres!$A$1:$I$89,3,0)*VLOOKUP('Données projet'!$B$13,Paramètres!$A$1:$I$89,5,0)</f>
        <v>333.87120000000004</v>
      </c>
      <c r="CV158" s="13">
        <f t="shared" si="173"/>
        <v>78.232360111376309</v>
      </c>
      <c r="CW158" s="20">
        <f t="shared" si="174"/>
        <v>717.74703386064709</v>
      </c>
      <c r="CX158" s="59">
        <f t="shared" si="122"/>
        <v>1004.9963888858267</v>
      </c>
      <c r="CY158" s="59">
        <f ca="1">AVERAGE(OFFSET($CX$3,0,0,'Données projet'!$E$13+1,1))-AVERAGE(OFFSET($H$3,0,0,'Données projet'!$E$13+1,1))</f>
        <v>446.2695382688679</v>
      </c>
      <c r="CZ158" s="59">
        <f t="shared" si="150"/>
        <v>630.54710489646072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0.88923536251701896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0.88923536251701896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367.99999999999972</v>
      </c>
      <c r="DP158" s="17">
        <f>DO158*VLOOKUP('Données projet'!$B$14,Paramètres!$A$1:$I$89,3,0)*VLOOKUP('Données projet'!$B$14,Paramètres!$A$1:$I$89,5,0)</f>
        <v>269.8175999999998</v>
      </c>
      <c r="DQ158" s="13">
        <f t="shared" si="176"/>
        <v>64.810557882019467</v>
      </c>
      <c r="DR158" s="20">
        <f t="shared" si="177"/>
        <v>582.81070831118348</v>
      </c>
      <c r="DS158" s="59">
        <f t="shared" si="125"/>
        <v>870.0600633363631</v>
      </c>
      <c r="DT158" s="59">
        <f ca="1">AVERAGE(OFFSET($DS$3,0,0,'Données projet'!$E$14+1,1))-AVERAGE(OFFSET($H$3,0,0,'Données projet'!$E$14+1,1))</f>
        <v>400.48995908576177</v>
      </c>
      <c r="DU158" s="59">
        <f t="shared" si="152"/>
        <v>384.86917865380076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10.434391046505961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10.434391046505961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6">
        <f t="shared" si="110"/>
        <v>183.33333333333334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19.8100000000004</v>
      </c>
      <c r="O159" s="13">
        <f>N159*VLOOKUP('Données projet'!$B$9,Paramètres!$A$1:$I$89,3,0)*VLOOKUP('Données projet'!$B$9,Paramètres!$A$1:$I$89,5,0)</f>
        <v>20.08734000000041</v>
      </c>
      <c r="P159" s="13">
        <f t="shared" si="141"/>
        <v>6.5285137703520215</v>
      </c>
      <c r="Q159" s="20">
        <f t="shared" si="162"/>
        <v>46.355945316697152</v>
      </c>
      <c r="R159" s="59">
        <f t="shared" si="109"/>
        <v>333.71084376378548</v>
      </c>
      <c r="S159" s="59">
        <f ca="1">AVERAGE(OFFSET($R$3,0,0,'Données projet'!$E$9+1,1))-AVERAGE(OFFSET($H$3,0,0,'Données projet'!$E$9+1,1))</f>
        <v>626.09203985399904</v>
      </c>
      <c r="T159" s="59">
        <f t="shared" si="142"/>
        <v>327.65191293226667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189.26643428171869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189.26643428171869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19.8100000000004</v>
      </c>
      <c r="AJ159" s="13">
        <f>AI159*VLOOKUP('Données projet'!$B$10,Paramètres!$A$1:$I$89,3,0)*VLOOKUP('Données projet'!$B$10,Paramètres!$A$1:$I$89,5,0)</f>
        <v>17.924088000000364</v>
      </c>
      <c r="AK159" s="13">
        <f t="shared" si="164"/>
        <v>5.9032212091029486</v>
      </c>
      <c r="AL159" s="20">
        <f t="shared" si="165"/>
        <v>41.499230205854936</v>
      </c>
      <c r="AM159" s="59">
        <f t="shared" si="113"/>
        <v>328.85412865294325</v>
      </c>
      <c r="AN159" s="59">
        <f ca="1">AVERAGE(OFFSET($AM$3,0,0,'Données projet'!$E$10+1,1))-AVERAGE(OFFSET($H$3,0,0,'Données projet'!$E$10+1,1))</f>
        <v>567.42635821336114</v>
      </c>
      <c r="AO159" s="59">
        <f t="shared" si="144"/>
        <v>299.0473530693472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168.88389520522585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168.88389520522585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367.99999999999972</v>
      </c>
      <c r="BE159" s="13">
        <f>BD159*VLOOKUP('Données projet'!$B$11,Paramètres!$A$1:$I$89,3,0)*VLOOKUP('Données projet'!$B$11,Paramètres!$A$1:$I$89,5,0)</f>
        <v>298.52159999999981</v>
      </c>
      <c r="BF159" s="13">
        <f t="shared" si="167"/>
        <v>70.866444995542437</v>
      </c>
      <c r="BG159" s="20">
        <f t="shared" si="168"/>
        <v>643.35084503390271</v>
      </c>
      <c r="BH159" s="59">
        <f t="shared" si="116"/>
        <v>930.70574348099103</v>
      </c>
      <c r="BI159" s="59">
        <f ca="1">AVERAGE(OFFSET($BH$3,0,0,'Données projet'!$E$11+1,1))-AVERAGE(OFFSET($H$3,0,0,'Données projet'!$E$11+1,1))</f>
        <v>436.50252985867149</v>
      </c>
      <c r="BJ159" s="59">
        <f t="shared" si="146"/>
        <v>419.00806288456329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13.950158797975433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13.950158797975433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19.8100000000004</v>
      </c>
      <c r="BZ159" s="13">
        <f>BY159*VLOOKUP('Données projet'!$B$12,Paramètres!$A$1:$I$89,3,0)*VLOOKUP('Données projet'!$B$12,Paramètres!$A$1:$I$89,5,0)</f>
        <v>18.851196000000382</v>
      </c>
      <c r="CA159" s="13">
        <f t="shared" si="170"/>
        <v>6.172221809210666</v>
      </c>
      <c r="CB159" s="20">
        <f t="shared" si="171"/>
        <v>43.582452684375909</v>
      </c>
      <c r="CC159" s="59">
        <f t="shared" si="119"/>
        <v>330.9373511314642</v>
      </c>
      <c r="CD159" s="59">
        <f ca="1">AVERAGE(OFFSET($CC$3,0,0,'Données projet'!$E$12+1,1))-AVERAGE(OFFSET($H$3,0,0,'Données projet'!$E$12+1,1))</f>
        <v>592.58528888957346</v>
      </c>
      <c r="CE159" s="59">
        <f t="shared" si="148"/>
        <v>311.31528017256846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177.61926909515137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177.61926909515137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369.00000000000011</v>
      </c>
      <c r="CU159" s="17">
        <f>CT159*VLOOKUP('Données projet'!$B$13,Paramètres!$A$1:$I$89,3,0)*VLOOKUP('Données projet'!$B$13,Paramètres!$A$1:$I$89,5,0)</f>
        <v>333.87120000000004</v>
      </c>
      <c r="CV159" s="13">
        <f t="shared" si="173"/>
        <v>78.232360111376309</v>
      </c>
      <c r="CW159" s="20">
        <f t="shared" si="174"/>
        <v>717.74703386064709</v>
      </c>
      <c r="CX159" s="59">
        <f t="shared" si="122"/>
        <v>1005.1019323077354</v>
      </c>
      <c r="CY159" s="59">
        <f ca="1">AVERAGE(OFFSET($CX$3,0,0,'Données projet'!$E$13+1,1))-AVERAGE(OFFSET($H$3,0,0,'Données projet'!$E$13+1,1))</f>
        <v>446.2695382688679</v>
      </c>
      <c r="CZ159" s="59">
        <f t="shared" si="150"/>
        <v>630.54710489646072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0.87179799943807579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0.87179799943807579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367.99999999999972</v>
      </c>
      <c r="DP159" s="17">
        <f>DO159*VLOOKUP('Données projet'!$B$14,Paramètres!$A$1:$I$89,3,0)*VLOOKUP('Données projet'!$B$14,Paramètres!$A$1:$I$89,5,0)</f>
        <v>269.8175999999998</v>
      </c>
      <c r="DQ159" s="13">
        <f t="shared" si="176"/>
        <v>64.810557882019467</v>
      </c>
      <c r="DR159" s="20">
        <f t="shared" si="177"/>
        <v>582.81070831118348</v>
      </c>
      <c r="DS159" s="59">
        <f t="shared" si="125"/>
        <v>870.16560675827179</v>
      </c>
      <c r="DT159" s="59">
        <f ca="1">AVERAGE(OFFSET($DS$3,0,0,'Données projet'!$E$14+1,1))-AVERAGE(OFFSET($H$3,0,0,'Données projet'!$E$14+1,1))</f>
        <v>400.48995908576177</v>
      </c>
      <c r="DU159" s="59">
        <f t="shared" si="152"/>
        <v>384.86917865380076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10.229779002434091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10.229779002434091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6">
        <f t="shared" si="110"/>
        <v>183.33333333333334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19.8100000000004</v>
      </c>
      <c r="O160" s="13">
        <f>N160*VLOOKUP('Données projet'!$B$9,Paramètres!$A$1:$I$89,3,0)*VLOOKUP('Données projet'!$B$9,Paramètres!$A$1:$I$89,5,0)</f>
        <v>20.08734000000041</v>
      </c>
      <c r="P160" s="13">
        <f t="shared" si="141"/>
        <v>6.5285137703520215</v>
      </c>
      <c r="Q160" s="20">
        <f t="shared" si="162"/>
        <v>46.355945316697152</v>
      </c>
      <c r="R160" s="59">
        <f t="shared" si="109"/>
        <v>333.81455624328373</v>
      </c>
      <c r="S160" s="59">
        <f ca="1">AVERAGE(OFFSET($R$3,0,0,'Données projet'!$E$9+1,1))-AVERAGE(OFFSET($H$3,0,0,'Données projet'!$E$9+1,1))</f>
        <v>626.09203985399904</v>
      </c>
      <c r="T160" s="59">
        <f t="shared" si="142"/>
        <v>327.65191293226667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185.55503494658024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185.55503494658024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19.8100000000004</v>
      </c>
      <c r="AJ160" s="13">
        <f>AI160*VLOOKUP('Données projet'!$B$10,Paramètres!$A$1:$I$89,3,0)*VLOOKUP('Données projet'!$B$10,Paramètres!$A$1:$I$89,5,0)</f>
        <v>17.924088000000364</v>
      </c>
      <c r="AK160" s="13">
        <f t="shared" si="164"/>
        <v>5.9032212091029486</v>
      </c>
      <c r="AL160" s="20">
        <f t="shared" si="165"/>
        <v>41.499230205854936</v>
      </c>
      <c r="AM160" s="59">
        <f t="shared" si="113"/>
        <v>328.9578411324415</v>
      </c>
      <c r="AN160" s="59">
        <f ca="1">AVERAGE(OFFSET($AM$3,0,0,'Données projet'!$E$10+1,1))-AVERAGE(OFFSET($H$3,0,0,'Données projet'!$E$10+1,1))</f>
        <v>567.42635821336114</v>
      </c>
      <c r="AO160" s="59">
        <f t="shared" si="144"/>
        <v>299.0473530693472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165.57218502925616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165.57218502925616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367.99999999999972</v>
      </c>
      <c r="BE160" s="13">
        <f>BD160*VLOOKUP('Données projet'!$B$11,Paramètres!$A$1:$I$89,3,0)*VLOOKUP('Données projet'!$B$11,Paramètres!$A$1:$I$89,5,0)</f>
        <v>298.52159999999981</v>
      </c>
      <c r="BF160" s="13">
        <f t="shared" si="167"/>
        <v>70.866444995542437</v>
      </c>
      <c r="BG160" s="20">
        <f t="shared" si="168"/>
        <v>643.35084503390271</v>
      </c>
      <c r="BH160" s="59">
        <f t="shared" si="116"/>
        <v>930.80945596048923</v>
      </c>
      <c r="BI160" s="59">
        <f ca="1">AVERAGE(OFFSET($BH$3,0,0,'Données projet'!$E$11+1,1))-AVERAGE(OFFSET($H$3,0,0,'Données projet'!$E$11+1,1))</f>
        <v>436.50252985867149</v>
      </c>
      <c r="BJ160" s="59">
        <f t="shared" si="146"/>
        <v>419.00806288456329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13.676604692703831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13.676604692703831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19.8100000000004</v>
      </c>
      <c r="BZ160" s="13">
        <f>BY160*VLOOKUP('Données projet'!$B$12,Paramètres!$A$1:$I$89,3,0)*VLOOKUP('Données projet'!$B$12,Paramètres!$A$1:$I$89,5,0)</f>
        <v>18.851196000000382</v>
      </c>
      <c r="CA160" s="13">
        <f t="shared" si="170"/>
        <v>6.172221809210666</v>
      </c>
      <c r="CB160" s="20">
        <f t="shared" si="171"/>
        <v>43.582452684375909</v>
      </c>
      <c r="CC160" s="59">
        <f t="shared" si="119"/>
        <v>331.04106361096251</v>
      </c>
      <c r="CD160" s="59">
        <f ca="1">AVERAGE(OFFSET($CC$3,0,0,'Données projet'!$E$12+1,1))-AVERAGE(OFFSET($H$3,0,0,'Données projet'!$E$12+1,1))</f>
        <v>592.58528888957346</v>
      </c>
      <c r="CE160" s="59">
        <f t="shared" si="148"/>
        <v>311.31528017256846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174.13626356525219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174.13626356525219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369.00000000000011</v>
      </c>
      <c r="CU160" s="17">
        <f>CT160*VLOOKUP('Données projet'!$B$13,Paramètres!$A$1:$I$89,3,0)*VLOOKUP('Données projet'!$B$13,Paramètres!$A$1:$I$89,5,0)</f>
        <v>333.87120000000004</v>
      </c>
      <c r="CV160" s="13">
        <f t="shared" si="173"/>
        <v>78.232360111376309</v>
      </c>
      <c r="CW160" s="20">
        <f t="shared" si="174"/>
        <v>717.74703386064709</v>
      </c>
      <c r="CX160" s="59">
        <f t="shared" si="122"/>
        <v>1005.2056447872337</v>
      </c>
      <c r="CY160" s="59">
        <f ca="1">AVERAGE(OFFSET($CX$3,0,0,'Données projet'!$E$13+1,1))-AVERAGE(OFFSET($H$3,0,0,'Données projet'!$E$13+1,1))</f>
        <v>446.2695382688679</v>
      </c>
      <c r="CZ160" s="59">
        <f t="shared" si="150"/>
        <v>630.54710489646072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0.85470257241336944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0.85470257241336944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367.99999999999972</v>
      </c>
      <c r="DP160" s="17">
        <f>DO160*VLOOKUP('Données projet'!$B$14,Paramètres!$A$1:$I$89,3,0)*VLOOKUP('Données projet'!$B$14,Paramètres!$A$1:$I$89,5,0)</f>
        <v>269.8175999999998</v>
      </c>
      <c r="DQ160" s="13">
        <f t="shared" si="176"/>
        <v>64.810557882019467</v>
      </c>
      <c r="DR160" s="20">
        <f t="shared" si="177"/>
        <v>582.81070831118348</v>
      </c>
      <c r="DS160" s="59">
        <f t="shared" si="125"/>
        <v>870.26931923777011</v>
      </c>
      <c r="DT160" s="59">
        <f ca="1">AVERAGE(OFFSET($DS$3,0,0,'Données projet'!$E$14+1,1))-AVERAGE(OFFSET($H$3,0,0,'Données projet'!$E$14+1,1))</f>
        <v>400.48995908576177</v>
      </c>
      <c r="DU160" s="59">
        <f t="shared" si="152"/>
        <v>384.86917865380076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10.029179275745445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10.029179275745445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6">
        <f t="shared" si="110"/>
        <v>183.33333333333334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19.8100000000004</v>
      </c>
      <c r="O161" s="13">
        <f>N161*VLOOKUP('Données projet'!$B$9,Paramètres!$A$1:$I$89,3,0)*VLOOKUP('Données projet'!$B$9,Paramètres!$A$1:$I$89,5,0)</f>
        <v>20.08734000000041</v>
      </c>
      <c r="P161" s="13">
        <f t="shared" si="141"/>
        <v>6.5285137703520215</v>
      </c>
      <c r="Q161" s="20">
        <f t="shared" si="162"/>
        <v>46.355945316697152</v>
      </c>
      <c r="R161" s="59">
        <f t="shared" si="109"/>
        <v>333.91646954312915</v>
      </c>
      <c r="S161" s="59">
        <f ca="1">AVERAGE(OFFSET($R$3,0,0,'Données projet'!$E$9+1,1))-AVERAGE(OFFSET($H$3,0,0,'Données projet'!$E$9+1,1))</f>
        <v>626.09203985399904</v>
      </c>
      <c r="T161" s="59">
        <f t="shared" si="142"/>
        <v>327.65191293226667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181.91641388867379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181.91641388867379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19.8100000000004</v>
      </c>
      <c r="AJ161" s="13">
        <f>AI161*VLOOKUP('Données projet'!$B$10,Paramètres!$A$1:$I$89,3,0)*VLOOKUP('Données projet'!$B$10,Paramètres!$A$1:$I$89,5,0)</f>
        <v>17.924088000000364</v>
      </c>
      <c r="AK161" s="13">
        <f t="shared" si="164"/>
        <v>5.9032212091029486</v>
      </c>
      <c r="AL161" s="20">
        <f t="shared" si="165"/>
        <v>41.499230205854936</v>
      </c>
      <c r="AM161" s="59">
        <f t="shared" si="113"/>
        <v>329.05975443228692</v>
      </c>
      <c r="AN161" s="59">
        <f ca="1">AVERAGE(OFFSET($AM$3,0,0,'Données projet'!$E$10+1,1))-AVERAGE(OFFSET($H$3,0,0,'Données projet'!$E$10+1,1))</f>
        <v>567.42635821336114</v>
      </c>
      <c r="AO161" s="59">
        <f t="shared" si="144"/>
        <v>299.0473530693472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162.32541546989347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162.32541546989347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367.99999999999972</v>
      </c>
      <c r="BE161" s="13">
        <f>BD161*VLOOKUP('Données projet'!$B$11,Paramètres!$A$1:$I$89,3,0)*VLOOKUP('Données projet'!$B$11,Paramètres!$A$1:$I$89,5,0)</f>
        <v>298.52159999999981</v>
      </c>
      <c r="BF161" s="13">
        <f t="shared" si="167"/>
        <v>70.866444995542437</v>
      </c>
      <c r="BG161" s="20">
        <f t="shared" si="168"/>
        <v>643.35084503390271</v>
      </c>
      <c r="BH161" s="59">
        <f t="shared" si="116"/>
        <v>930.91136926033471</v>
      </c>
      <c r="BI161" s="59">
        <f ca="1">AVERAGE(OFFSET($BH$3,0,0,'Données projet'!$E$11+1,1))-AVERAGE(OFFSET($H$3,0,0,'Données projet'!$E$11+1,1))</f>
        <v>436.50252985867149</v>
      </c>
      <c r="BJ161" s="59">
        <f t="shared" si="146"/>
        <v>419.00806288456329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13.408414816585077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13.408414816585077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19.8100000000004</v>
      </c>
      <c r="BZ161" s="13">
        <f>BY161*VLOOKUP('Données projet'!$B$12,Paramètres!$A$1:$I$89,3,0)*VLOOKUP('Données projet'!$B$12,Paramètres!$A$1:$I$89,5,0)</f>
        <v>18.851196000000382</v>
      </c>
      <c r="CA161" s="13">
        <f t="shared" si="170"/>
        <v>6.172221809210666</v>
      </c>
      <c r="CB161" s="20">
        <f t="shared" si="171"/>
        <v>43.582452684375909</v>
      </c>
      <c r="CC161" s="59">
        <f t="shared" si="119"/>
        <v>331.14297691080787</v>
      </c>
      <c r="CD161" s="59">
        <f ca="1">AVERAGE(OFFSET($CC$3,0,0,'Données projet'!$E$12+1,1))-AVERAGE(OFFSET($H$3,0,0,'Données projet'!$E$12+1,1))</f>
        <v>592.58528888957346</v>
      </c>
      <c r="CE161" s="59">
        <f t="shared" si="148"/>
        <v>311.31528017256846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170.72155764937074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170.72155764937074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369.00000000000011</v>
      </c>
      <c r="CU161" s="17">
        <f>CT161*VLOOKUP('Données projet'!$B$13,Paramètres!$A$1:$I$89,3,0)*VLOOKUP('Données projet'!$B$13,Paramètres!$A$1:$I$89,5,0)</f>
        <v>333.87120000000004</v>
      </c>
      <c r="CV161" s="13">
        <f t="shared" si="173"/>
        <v>78.232360111376309</v>
      </c>
      <c r="CW161" s="20">
        <f t="shared" si="174"/>
        <v>717.74703386064709</v>
      </c>
      <c r="CX161" s="59">
        <f t="shared" si="122"/>
        <v>1005.3075580870791</v>
      </c>
      <c r="CY161" s="59">
        <f ca="1">AVERAGE(OFFSET($CX$3,0,0,'Données projet'!$E$13+1,1))-AVERAGE(OFFSET($H$3,0,0,'Données projet'!$E$13+1,1))</f>
        <v>446.2695382688679</v>
      </c>
      <c r="CZ161" s="59">
        <f t="shared" si="150"/>
        <v>630.54710489646072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0.83794237628543666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0.83794237628543666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367.99999999999972</v>
      </c>
      <c r="DP161" s="17">
        <f>DO161*VLOOKUP('Données projet'!$B$14,Paramètres!$A$1:$I$89,3,0)*VLOOKUP('Données projet'!$B$14,Paramètres!$A$1:$I$89,5,0)</f>
        <v>269.8175999999998</v>
      </c>
      <c r="DQ161" s="13">
        <f t="shared" si="176"/>
        <v>64.810557882019467</v>
      </c>
      <c r="DR161" s="20">
        <f t="shared" si="177"/>
        <v>582.81070831118348</v>
      </c>
      <c r="DS161" s="59">
        <f t="shared" si="125"/>
        <v>870.37123253761547</v>
      </c>
      <c r="DT161" s="59">
        <f ca="1">AVERAGE(OFFSET($DS$3,0,0,'Données projet'!$E$14+1,1))-AVERAGE(OFFSET($H$3,0,0,'Données projet'!$E$14+1,1))</f>
        <v>400.48995908576177</v>
      </c>
      <c r="DU161" s="59">
        <f t="shared" si="152"/>
        <v>384.86917865380076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9.8325131873434124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9.8325131873434124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6">
        <f t="shared" si="110"/>
        <v>183.33333333333334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19.8100000000004</v>
      </c>
      <c r="O162" s="13">
        <f>N162*VLOOKUP('Données projet'!$B$9,Paramètres!$A$1:$I$89,3,0)*VLOOKUP('Données projet'!$B$9,Paramètres!$A$1:$I$89,5,0)</f>
        <v>20.08734000000041</v>
      </c>
      <c r="P162" s="13">
        <f t="shared" si="141"/>
        <v>6.5285137703520215</v>
      </c>
      <c r="Q162" s="20">
        <f t="shared" si="162"/>
        <v>46.355945316697152</v>
      </c>
      <c r="R162" s="59">
        <f t="shared" si="109"/>
        <v>334.01661487506613</v>
      </c>
      <c r="S162" s="59">
        <f ca="1">AVERAGE(OFFSET($R$3,0,0,'Données projet'!$E$9+1,1))-AVERAGE(OFFSET($H$3,0,0,'Données projet'!$E$9+1,1))</f>
        <v>626.09203985399904</v>
      </c>
      <c r="T162" s="59">
        <f t="shared" si="142"/>
        <v>327.65191293226667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178.34914397037318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178.34914397037318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19.8100000000004</v>
      </c>
      <c r="AJ162" s="13">
        <f>AI162*VLOOKUP('Données projet'!$B$10,Paramètres!$A$1:$I$89,3,0)*VLOOKUP('Données projet'!$B$10,Paramètres!$A$1:$I$89,5,0)</f>
        <v>17.924088000000364</v>
      </c>
      <c r="AK162" s="13">
        <f t="shared" si="164"/>
        <v>5.9032212091029486</v>
      </c>
      <c r="AL162" s="20">
        <f t="shared" si="165"/>
        <v>41.499230205854936</v>
      </c>
      <c r="AM162" s="59">
        <f t="shared" si="113"/>
        <v>329.15989976422389</v>
      </c>
      <c r="AN162" s="59">
        <f ca="1">AVERAGE(OFFSET($AM$3,0,0,'Données projet'!$E$10+1,1))-AVERAGE(OFFSET($H$3,0,0,'Données projet'!$E$10+1,1))</f>
        <v>567.42635821336114</v>
      </c>
      <c r="AO162" s="59">
        <f t="shared" si="144"/>
        <v>299.0473530693472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159.14231308125599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159.14231308125599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367.99999999999972</v>
      </c>
      <c r="BE162" s="13">
        <f>BD162*VLOOKUP('Données projet'!$B$11,Paramètres!$A$1:$I$89,3,0)*VLOOKUP('Données projet'!$B$11,Paramètres!$A$1:$I$89,5,0)</f>
        <v>298.52159999999981</v>
      </c>
      <c r="BF162" s="13">
        <f t="shared" si="167"/>
        <v>70.866444995542437</v>
      </c>
      <c r="BG162" s="20">
        <f t="shared" si="168"/>
        <v>643.35084503390271</v>
      </c>
      <c r="BH162" s="59">
        <f t="shared" si="116"/>
        <v>931.01151459227162</v>
      </c>
      <c r="BI162" s="59">
        <f ca="1">AVERAGE(OFFSET($BH$3,0,0,'Données projet'!$E$11+1,1))-AVERAGE(OFFSET($H$3,0,0,'Données projet'!$E$11+1,1))</f>
        <v>436.50252985867149</v>
      </c>
      <c r="BJ162" s="59">
        <f t="shared" si="146"/>
        <v>419.00806288456329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13.145483980357339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13.145483980357339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19.8100000000004</v>
      </c>
      <c r="BZ162" s="13">
        <f>BY162*VLOOKUP('Données projet'!$B$12,Paramètres!$A$1:$I$89,3,0)*VLOOKUP('Données projet'!$B$12,Paramètres!$A$1:$I$89,5,0)</f>
        <v>18.851196000000382</v>
      </c>
      <c r="CA162" s="13">
        <f t="shared" si="170"/>
        <v>6.172221809210666</v>
      </c>
      <c r="CB162" s="20">
        <f t="shared" si="171"/>
        <v>43.582452684375909</v>
      </c>
      <c r="CC162" s="59">
        <f t="shared" si="119"/>
        <v>331.2431222427449</v>
      </c>
      <c r="CD162" s="59">
        <f ca="1">AVERAGE(OFFSET($CC$3,0,0,'Données projet'!$E$12+1,1))-AVERAGE(OFFSET($H$3,0,0,'Données projet'!$E$12+1,1))</f>
        <v>592.58528888957346</v>
      </c>
      <c r="CE162" s="59">
        <f t="shared" si="148"/>
        <v>311.31528017256846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167.37381203373477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167.37381203373477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369.00000000000011</v>
      </c>
      <c r="CU162" s="17">
        <f>CT162*VLOOKUP('Données projet'!$B$13,Paramètres!$A$1:$I$89,3,0)*VLOOKUP('Données projet'!$B$13,Paramètres!$A$1:$I$89,5,0)</f>
        <v>333.87120000000004</v>
      </c>
      <c r="CV162" s="13">
        <f t="shared" si="173"/>
        <v>78.232360111376309</v>
      </c>
      <c r="CW162" s="20">
        <f t="shared" si="174"/>
        <v>717.74703386064709</v>
      </c>
      <c r="CX162" s="59">
        <f t="shared" si="122"/>
        <v>1005.4077034190161</v>
      </c>
      <c r="CY162" s="59">
        <f ca="1">AVERAGE(OFFSET($CX$3,0,0,'Données projet'!$E$13+1,1))-AVERAGE(OFFSET($H$3,0,0,'Données projet'!$E$13+1,1))</f>
        <v>446.2695382688679</v>
      </c>
      <c r="CZ162" s="59">
        <f t="shared" si="150"/>
        <v>630.54710489646072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0.82151083738086239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0.82151083738086239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367.99999999999972</v>
      </c>
      <c r="DP162" s="17">
        <f>DO162*VLOOKUP('Données projet'!$B$14,Paramètres!$A$1:$I$89,3,0)*VLOOKUP('Données projet'!$B$14,Paramètres!$A$1:$I$89,5,0)</f>
        <v>269.8175999999998</v>
      </c>
      <c r="DQ162" s="13">
        <f t="shared" si="176"/>
        <v>64.810557882019467</v>
      </c>
      <c r="DR162" s="20">
        <f t="shared" si="177"/>
        <v>582.81070831118348</v>
      </c>
      <c r="DS162" s="59">
        <f t="shared" si="125"/>
        <v>870.4713778695525</v>
      </c>
      <c r="DT162" s="59">
        <f ca="1">AVERAGE(OFFSET($DS$3,0,0,'Données projet'!$E$14+1,1))-AVERAGE(OFFSET($H$3,0,0,'Données projet'!$E$14+1,1))</f>
        <v>400.48995908576177</v>
      </c>
      <c r="DU162" s="59">
        <f t="shared" si="152"/>
        <v>384.86917865380076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9.6397036009804733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9.6397036009804733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6">
        <f t="shared" si="110"/>
        <v>183.33333333333334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19.8100000000004</v>
      </c>
      <c r="O163" s="13">
        <f>N163*VLOOKUP('Données projet'!$B$9,Paramètres!$A$1:$I$89,3,0)*VLOOKUP('Données projet'!$B$9,Paramètres!$A$1:$I$89,5,0)</f>
        <v>20.08734000000041</v>
      </c>
      <c r="P163" s="13">
        <f t="shared" si="141"/>
        <v>6.5285137703520215</v>
      </c>
      <c r="Q163" s="20">
        <f t="shared" si="162"/>
        <v>46.355945316697152</v>
      </c>
      <c r="R163" s="59">
        <f t="shared" si="109"/>
        <v>334.11502290938552</v>
      </c>
      <c r="S163" s="59">
        <f ca="1">AVERAGE(OFFSET($R$3,0,0,'Données projet'!$E$9+1,1))-AVERAGE(OFFSET($H$3,0,0,'Données projet'!$E$9+1,1))</f>
        <v>626.09203985399904</v>
      </c>
      <c r="T163" s="59">
        <f t="shared" si="142"/>
        <v>327.65191293226667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174.85182603935064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174.85182603935064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19.8100000000004</v>
      </c>
      <c r="AJ163" s="13">
        <f>AI163*VLOOKUP('Données projet'!$B$10,Paramètres!$A$1:$I$89,3,0)*VLOOKUP('Données projet'!$B$10,Paramètres!$A$1:$I$89,5,0)</f>
        <v>17.924088000000364</v>
      </c>
      <c r="AK163" s="13">
        <f t="shared" si="164"/>
        <v>5.9032212091029486</v>
      </c>
      <c r="AL163" s="20">
        <f t="shared" si="165"/>
        <v>41.499230205854936</v>
      </c>
      <c r="AM163" s="59">
        <f t="shared" si="113"/>
        <v>329.25830779854329</v>
      </c>
      <c r="AN163" s="59">
        <f ca="1">AVERAGE(OFFSET($AM$3,0,0,'Données projet'!$E$10+1,1))-AVERAGE(OFFSET($H$3,0,0,'Données projet'!$E$10+1,1))</f>
        <v>567.42635821336114</v>
      </c>
      <c r="AO163" s="59">
        <f t="shared" si="144"/>
        <v>299.0473530693472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156.02162938895896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156.02162938895896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367.99999999999972</v>
      </c>
      <c r="BE163" s="13">
        <f>BD163*VLOOKUP('Données projet'!$B$11,Paramètres!$A$1:$I$89,3,0)*VLOOKUP('Données projet'!$B$11,Paramètres!$A$1:$I$89,5,0)</f>
        <v>298.52159999999981</v>
      </c>
      <c r="BF163" s="13">
        <f t="shared" si="167"/>
        <v>70.866444995542437</v>
      </c>
      <c r="BG163" s="20">
        <f t="shared" si="168"/>
        <v>643.35084503390271</v>
      </c>
      <c r="BH163" s="59">
        <f t="shared" si="116"/>
        <v>931.10992262659101</v>
      </c>
      <c r="BI163" s="59">
        <f ca="1">AVERAGE(OFFSET($BH$3,0,0,'Données projet'!$E$11+1,1))-AVERAGE(OFFSET($H$3,0,0,'Données projet'!$E$11+1,1))</f>
        <v>436.50252985867149</v>
      </c>
      <c r="BJ163" s="59">
        <f t="shared" si="146"/>
        <v>419.00806288456329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12.887709057456052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12.887709057456052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19.8100000000004</v>
      </c>
      <c r="BZ163" s="13">
        <f>BY163*VLOOKUP('Données projet'!$B$12,Paramètres!$A$1:$I$89,3,0)*VLOOKUP('Données projet'!$B$12,Paramètres!$A$1:$I$89,5,0)</f>
        <v>18.851196000000382</v>
      </c>
      <c r="CA163" s="13">
        <f t="shared" si="170"/>
        <v>6.172221809210666</v>
      </c>
      <c r="CB163" s="20">
        <f t="shared" si="171"/>
        <v>43.582452684375909</v>
      </c>
      <c r="CC163" s="59">
        <f t="shared" si="119"/>
        <v>331.34153027706429</v>
      </c>
      <c r="CD163" s="59">
        <f ca="1">AVERAGE(OFFSET($CC$3,0,0,'Données projet'!$E$12+1,1))-AVERAGE(OFFSET($H$3,0,0,'Données projet'!$E$12+1,1))</f>
        <v>592.58528888957346</v>
      </c>
      <c r="CE163" s="59">
        <f t="shared" si="148"/>
        <v>311.31528017256846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164.09171366769823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164.09171366769823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369.00000000000011</v>
      </c>
      <c r="CU163" s="17">
        <f>CT163*VLOOKUP('Données projet'!$B$13,Paramètres!$A$1:$I$89,3,0)*VLOOKUP('Données projet'!$B$13,Paramètres!$A$1:$I$89,5,0)</f>
        <v>333.87120000000004</v>
      </c>
      <c r="CV163" s="13">
        <f t="shared" si="173"/>
        <v>78.232360111376309</v>
      </c>
      <c r="CW163" s="20">
        <f t="shared" si="174"/>
        <v>717.74703386064709</v>
      </c>
      <c r="CX163" s="59">
        <f t="shared" si="122"/>
        <v>1005.5061114533355</v>
      </c>
      <c r="CY163" s="59">
        <f ca="1">AVERAGE(OFFSET($CX$3,0,0,'Données projet'!$E$13+1,1))-AVERAGE(OFFSET($H$3,0,0,'Données projet'!$E$13+1,1))</f>
        <v>446.2695382688679</v>
      </c>
      <c r="CZ163" s="59">
        <f t="shared" si="150"/>
        <v>630.54710489646072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0.80540151093195766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0.80540151093195766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367.99999999999972</v>
      </c>
      <c r="DP163" s="17">
        <f>DO163*VLOOKUP('Données projet'!$B$14,Paramètres!$A$1:$I$89,3,0)*VLOOKUP('Données projet'!$B$14,Paramètres!$A$1:$I$89,5,0)</f>
        <v>269.8175999999998</v>
      </c>
      <c r="DQ163" s="13">
        <f t="shared" si="176"/>
        <v>64.810557882019467</v>
      </c>
      <c r="DR163" s="20">
        <f t="shared" si="177"/>
        <v>582.81070831118348</v>
      </c>
      <c r="DS163" s="59">
        <f t="shared" si="125"/>
        <v>870.56978590387189</v>
      </c>
      <c r="DT163" s="59">
        <f ca="1">AVERAGE(OFFSET($DS$3,0,0,'Données projet'!$E$14+1,1))-AVERAGE(OFFSET($H$3,0,0,'Données projet'!$E$14+1,1))</f>
        <v>400.48995908576177</v>
      </c>
      <c r="DU163" s="59">
        <f t="shared" si="152"/>
        <v>384.86917865380076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9.4506748930038764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9.4506748930038764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6">
        <f t="shared" si="110"/>
        <v>183.33333333333334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19.8100000000004</v>
      </c>
      <c r="O164" s="13">
        <f>N164*VLOOKUP('Données projet'!$B$9,Paramètres!$A$1:$I$89,3,0)*VLOOKUP('Données projet'!$B$9,Paramètres!$A$1:$I$89,5,0)</f>
        <v>20.08734000000041</v>
      </c>
      <c r="P164" s="13">
        <f t="shared" si="141"/>
        <v>6.5285137703520215</v>
      </c>
      <c r="Q164" s="20">
        <f t="shared" si="162"/>
        <v>46.355945316697152</v>
      </c>
      <c r="R164" s="59">
        <f t="shared" si="109"/>
        <v>334.21172378431686</v>
      </c>
      <c r="S164" s="59">
        <f ca="1">AVERAGE(OFFSET($R$3,0,0,'Données projet'!$E$9+1,1))-AVERAGE(OFFSET($H$3,0,0,'Données projet'!$E$9+1,1))</f>
        <v>626.09203985399904</v>
      </c>
      <c r="T164" s="59">
        <f t="shared" si="142"/>
        <v>327.65191293226667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171.42308837980212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171.42308837980212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19.8100000000004</v>
      </c>
      <c r="AJ164" s="13">
        <f>AI164*VLOOKUP('Données projet'!$B$10,Paramètres!$A$1:$I$89,3,0)*VLOOKUP('Données projet'!$B$10,Paramètres!$A$1:$I$89,5,0)</f>
        <v>17.924088000000364</v>
      </c>
      <c r="AK164" s="13">
        <f t="shared" si="164"/>
        <v>5.9032212091029486</v>
      </c>
      <c r="AL164" s="20">
        <f t="shared" si="165"/>
        <v>41.499230205854936</v>
      </c>
      <c r="AM164" s="59">
        <f t="shared" si="113"/>
        <v>329.35500867347463</v>
      </c>
      <c r="AN164" s="59">
        <f ca="1">AVERAGE(OFFSET($AM$3,0,0,'Données projet'!$E$10+1,1))-AVERAGE(OFFSET($H$3,0,0,'Données projet'!$E$10+1,1))</f>
        <v>567.42635821336114</v>
      </c>
      <c r="AO164" s="59">
        <f t="shared" si="144"/>
        <v>299.0473530693472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152.96214040043876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152.96214040043876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367.99999999999972</v>
      </c>
      <c r="BE164" s="13">
        <f>BD164*VLOOKUP('Données projet'!$B$11,Paramètres!$A$1:$I$89,3,0)*VLOOKUP('Données projet'!$B$11,Paramètres!$A$1:$I$89,5,0)</f>
        <v>298.52159999999981</v>
      </c>
      <c r="BF164" s="13">
        <f t="shared" si="167"/>
        <v>70.866444995542437</v>
      </c>
      <c r="BG164" s="20">
        <f t="shared" si="168"/>
        <v>643.35084503390271</v>
      </c>
      <c r="BH164" s="59">
        <f t="shared" si="116"/>
        <v>931.20662350152247</v>
      </c>
      <c r="BI164" s="59">
        <f ca="1">AVERAGE(OFFSET($BH$3,0,0,'Données projet'!$E$11+1,1))-AVERAGE(OFFSET($H$3,0,0,'Données projet'!$E$11+1,1))</f>
        <v>436.50252985867149</v>
      </c>
      <c r="BJ164" s="59">
        <f t="shared" si="146"/>
        <v>419.00806288456329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12.634988943565681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12.634988943565681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19.8100000000004</v>
      </c>
      <c r="BZ164" s="13">
        <f>BY164*VLOOKUP('Données projet'!$B$12,Paramètres!$A$1:$I$89,3,0)*VLOOKUP('Données projet'!$B$12,Paramètres!$A$1:$I$89,5,0)</f>
        <v>18.851196000000382</v>
      </c>
      <c r="CA164" s="13">
        <f t="shared" si="170"/>
        <v>6.172221809210666</v>
      </c>
      <c r="CB164" s="20">
        <f t="shared" si="171"/>
        <v>43.582452684375909</v>
      </c>
      <c r="CC164" s="59">
        <f t="shared" si="119"/>
        <v>331.43823115199564</v>
      </c>
      <c r="CD164" s="59">
        <f ca="1">AVERAGE(OFFSET($CC$3,0,0,'Données projet'!$E$12+1,1))-AVERAGE(OFFSET($H$3,0,0,'Données projet'!$E$12+1,1))</f>
        <v>592.58528888957346</v>
      </c>
      <c r="CE164" s="59">
        <f t="shared" si="148"/>
        <v>311.31528017256846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160.87397524873734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160.87397524873734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369.00000000000011</v>
      </c>
      <c r="CU164" s="17">
        <f>CT164*VLOOKUP('Données projet'!$B$13,Paramètres!$A$1:$I$89,3,0)*VLOOKUP('Données projet'!$B$13,Paramètres!$A$1:$I$89,5,0)</f>
        <v>333.87120000000004</v>
      </c>
      <c r="CV164" s="13">
        <f t="shared" si="173"/>
        <v>78.232360111376309</v>
      </c>
      <c r="CW164" s="20">
        <f t="shared" si="174"/>
        <v>717.74703386064709</v>
      </c>
      <c r="CX164" s="59">
        <f t="shared" si="122"/>
        <v>1005.6028123282667</v>
      </c>
      <c r="CY164" s="59">
        <f ca="1">AVERAGE(OFFSET($CX$3,0,0,'Données projet'!$E$13+1,1))-AVERAGE(OFFSET($H$3,0,0,'Données projet'!$E$13+1,1))</f>
        <v>446.2695382688679</v>
      </c>
      <c r="CZ164" s="59">
        <f t="shared" si="150"/>
        <v>630.54710489646072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0.78960807854899706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0.78960807854899706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367.99999999999972</v>
      </c>
      <c r="DP164" s="17">
        <f>DO164*VLOOKUP('Données projet'!$B$14,Paramètres!$A$1:$I$89,3,0)*VLOOKUP('Données projet'!$B$14,Paramètres!$A$1:$I$89,5,0)</f>
        <v>269.8175999999998</v>
      </c>
      <c r="DQ164" s="13">
        <f t="shared" si="176"/>
        <v>64.810557882019467</v>
      </c>
      <c r="DR164" s="20">
        <f t="shared" si="177"/>
        <v>582.81070831118348</v>
      </c>
      <c r="DS164" s="59">
        <f t="shared" si="125"/>
        <v>870.66648677880312</v>
      </c>
      <c r="DT164" s="59">
        <f ca="1">AVERAGE(OFFSET($DS$3,0,0,'Données projet'!$E$14+1,1))-AVERAGE(OFFSET($H$3,0,0,'Données projet'!$E$14+1,1))</f>
        <v>400.48995908576177</v>
      </c>
      <c r="DU164" s="59">
        <f t="shared" si="152"/>
        <v>384.86917865380076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9.2653529226945732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9.2653529226945732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6">
        <f t="shared" si="110"/>
        <v>183.33333333333334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19.8100000000004</v>
      </c>
      <c r="O165" s="13">
        <f>N165*VLOOKUP('Données projet'!$B$9,Paramètres!$A$1:$I$89,3,0)*VLOOKUP('Données projet'!$B$9,Paramètres!$A$1:$I$89,5,0)</f>
        <v>20.08734000000041</v>
      </c>
      <c r="P165" s="13">
        <f t="shared" si="141"/>
        <v>6.5285137703520215</v>
      </c>
      <c r="Q165" s="20">
        <f t="shared" si="162"/>
        <v>46.355945316697152</v>
      </c>
      <c r="R165" s="59">
        <f t="shared" si="109"/>
        <v>334.30674711525887</v>
      </c>
      <c r="S165" s="59">
        <f ca="1">AVERAGE(OFFSET($R$3,0,0,'Données projet'!$E$9+1,1))-AVERAGE(OFFSET($H$3,0,0,'Données projet'!$E$9+1,1))</f>
        <v>626.09203985399904</v>
      </c>
      <c r="T165" s="59">
        <f t="shared" si="142"/>
        <v>327.65191293226667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168.0615861744339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168.0615861744339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19.8100000000004</v>
      </c>
      <c r="AJ165" s="13">
        <f>AI165*VLOOKUP('Données projet'!$B$10,Paramètres!$A$1:$I$89,3,0)*VLOOKUP('Données projet'!$B$10,Paramètres!$A$1:$I$89,5,0)</f>
        <v>17.924088000000364</v>
      </c>
      <c r="AK165" s="13">
        <f t="shared" si="164"/>
        <v>5.9032212091029486</v>
      </c>
      <c r="AL165" s="20">
        <f t="shared" si="165"/>
        <v>41.499230205854936</v>
      </c>
      <c r="AM165" s="59">
        <f t="shared" si="113"/>
        <v>329.45003200441664</v>
      </c>
      <c r="AN165" s="59">
        <f ca="1">AVERAGE(OFFSET($AM$3,0,0,'Données projet'!$E$10+1,1))-AVERAGE(OFFSET($H$3,0,0,'Données projet'!$E$10+1,1))</f>
        <v>567.42635821336114</v>
      </c>
      <c r="AO165" s="59">
        <f t="shared" si="144"/>
        <v>299.0473530693472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149.96264612487943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149.96264612487943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367.99999999999972</v>
      </c>
      <c r="BE165" s="13">
        <f>BD165*VLOOKUP('Données projet'!$B$11,Paramètres!$A$1:$I$89,3,0)*VLOOKUP('Données projet'!$B$11,Paramètres!$A$1:$I$89,5,0)</f>
        <v>298.52159999999981</v>
      </c>
      <c r="BF165" s="13">
        <f t="shared" si="167"/>
        <v>70.866444995542437</v>
      </c>
      <c r="BG165" s="20">
        <f t="shared" si="168"/>
        <v>643.35084503390271</v>
      </c>
      <c r="BH165" s="59">
        <f t="shared" si="116"/>
        <v>931.30164683246448</v>
      </c>
      <c r="BI165" s="59">
        <f ca="1">AVERAGE(OFFSET($BH$3,0,0,'Données projet'!$E$11+1,1))-AVERAGE(OFFSET($H$3,0,0,'Données projet'!$E$11+1,1))</f>
        <v>436.50252985867149</v>
      </c>
      <c r="BJ165" s="59">
        <f t="shared" si="146"/>
        <v>419.00806288456329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12.387224516964652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12.387224516964652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19.8100000000004</v>
      </c>
      <c r="BZ165" s="13">
        <f>BY165*VLOOKUP('Données projet'!$B$12,Paramètres!$A$1:$I$89,3,0)*VLOOKUP('Données projet'!$B$12,Paramètres!$A$1:$I$89,5,0)</f>
        <v>18.851196000000382</v>
      </c>
      <c r="CA165" s="13">
        <f t="shared" si="170"/>
        <v>6.172221809210666</v>
      </c>
      <c r="CB165" s="20">
        <f t="shared" si="171"/>
        <v>43.582452684375909</v>
      </c>
      <c r="CC165" s="59">
        <f t="shared" si="119"/>
        <v>331.53325448293765</v>
      </c>
      <c r="CD165" s="59">
        <f ca="1">AVERAGE(OFFSET($CC$3,0,0,'Données projet'!$E$12+1,1))-AVERAGE(OFFSET($H$3,0,0,'Données projet'!$E$12+1,1))</f>
        <v>592.58528888957346</v>
      </c>
      <c r="CE165" s="59">
        <f t="shared" si="148"/>
        <v>311.31528017256846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157.71933471754562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157.71933471754562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369.00000000000011</v>
      </c>
      <c r="CU165" s="17">
        <f>CT165*VLOOKUP('Données projet'!$B$13,Paramètres!$A$1:$I$89,3,0)*VLOOKUP('Données projet'!$B$13,Paramètres!$A$1:$I$89,5,0)</f>
        <v>333.87120000000004</v>
      </c>
      <c r="CV165" s="13">
        <f t="shared" si="173"/>
        <v>78.232360111376309</v>
      </c>
      <c r="CW165" s="20">
        <f t="shared" si="174"/>
        <v>717.74703386064709</v>
      </c>
      <c r="CX165" s="59">
        <f t="shared" si="122"/>
        <v>1005.6978356592087</v>
      </c>
      <c r="CY165" s="59">
        <f ca="1">AVERAGE(OFFSET($CX$3,0,0,'Données projet'!$E$13+1,1))-AVERAGE(OFFSET($H$3,0,0,'Données projet'!$E$13+1,1))</f>
        <v>446.2695382688679</v>
      </c>
      <c r="CZ165" s="59">
        <f t="shared" si="150"/>
        <v>630.54710489646072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0.77412434574202382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0.77412434574202382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367.99999999999972</v>
      </c>
      <c r="DP165" s="17">
        <f>DO165*VLOOKUP('Données projet'!$B$14,Paramètres!$A$1:$I$89,3,0)*VLOOKUP('Données projet'!$B$14,Paramètres!$A$1:$I$89,5,0)</f>
        <v>269.8175999999998</v>
      </c>
      <c r="DQ165" s="13">
        <f t="shared" si="176"/>
        <v>64.810557882019467</v>
      </c>
      <c r="DR165" s="20">
        <f t="shared" si="177"/>
        <v>582.81070831118348</v>
      </c>
      <c r="DS165" s="59">
        <f t="shared" si="125"/>
        <v>870.76151010974513</v>
      </c>
      <c r="DT165" s="59">
        <f ca="1">AVERAGE(OFFSET($DS$3,0,0,'Données projet'!$E$14+1,1))-AVERAGE(OFFSET($H$3,0,0,'Données projet'!$E$14+1,1))</f>
        <v>400.48995908576177</v>
      </c>
      <c r="DU165" s="59">
        <f t="shared" si="152"/>
        <v>384.86917865380076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9.0836650031877948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9.0836650031877948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6">
        <f t="shared" si="110"/>
        <v>183.33333333333334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19.8100000000004</v>
      </c>
      <c r="O166" s="13">
        <f>N166*VLOOKUP('Données projet'!$B$9,Paramètres!$A$1:$I$89,3,0)*VLOOKUP('Données projet'!$B$9,Paramètres!$A$1:$I$89,5,0)</f>
        <v>20.08734000000041</v>
      </c>
      <c r="P166" s="13">
        <f t="shared" si="141"/>
        <v>6.5285137703520215</v>
      </c>
      <c r="Q166" s="20">
        <f t="shared" si="162"/>
        <v>46.355945316697152</v>
      </c>
      <c r="R166" s="59">
        <f t="shared" si="109"/>
        <v>334.40012200384939</v>
      </c>
      <c r="S166" s="59">
        <f ca="1">AVERAGE(OFFSET($R$3,0,0,'Données projet'!$E$9+1,1))-AVERAGE(OFFSET($H$3,0,0,'Données projet'!$E$9+1,1))</f>
        <v>626.09203985399904</v>
      </c>
      <c r="T166" s="59">
        <f t="shared" si="142"/>
        <v>327.65191293226667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164.76600097699904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164.76600097699904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19.8100000000004</v>
      </c>
      <c r="AJ166" s="13">
        <f>AI166*VLOOKUP('Données projet'!$B$10,Paramètres!$A$1:$I$89,3,0)*VLOOKUP('Données projet'!$B$10,Paramètres!$A$1:$I$89,5,0)</f>
        <v>17.924088000000364</v>
      </c>
      <c r="AK166" s="13">
        <f t="shared" si="164"/>
        <v>5.9032212091029486</v>
      </c>
      <c r="AL166" s="20">
        <f t="shared" si="165"/>
        <v>41.499230205854936</v>
      </c>
      <c r="AM166" s="59">
        <f t="shared" si="113"/>
        <v>329.54340689300716</v>
      </c>
      <c r="AN166" s="59">
        <f ca="1">AVERAGE(OFFSET($AM$3,0,0,'Données projet'!$E$10+1,1))-AVERAGE(OFFSET($H$3,0,0,'Données projet'!$E$10+1,1))</f>
        <v>567.42635821336114</v>
      </c>
      <c r="AO166" s="59">
        <f t="shared" si="144"/>
        <v>299.0473530693472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147.02197010255296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147.02197010255296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367.99999999999972</v>
      </c>
      <c r="BE166" s="13">
        <f>BD166*VLOOKUP('Données projet'!$B$11,Paramètres!$A$1:$I$89,3,0)*VLOOKUP('Données projet'!$B$11,Paramètres!$A$1:$I$89,5,0)</f>
        <v>298.52159999999981</v>
      </c>
      <c r="BF166" s="13">
        <f t="shared" si="167"/>
        <v>70.866444995542437</v>
      </c>
      <c r="BG166" s="20">
        <f t="shared" si="168"/>
        <v>643.35084503390271</v>
      </c>
      <c r="BH166" s="59">
        <f t="shared" si="116"/>
        <v>931.39502172105495</v>
      </c>
      <c r="BI166" s="59">
        <f ca="1">AVERAGE(OFFSET($BH$3,0,0,'Données projet'!$E$11+1,1))-AVERAGE(OFFSET($H$3,0,0,'Données projet'!$E$11+1,1))</f>
        <v>436.50252985867149</v>
      </c>
      <c r="BJ166" s="59">
        <f t="shared" si="146"/>
        <v>419.00806288456329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12.144318599647891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12.144318599647891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19.8100000000004</v>
      </c>
      <c r="BZ166" s="13">
        <f>BY166*VLOOKUP('Données projet'!$B$12,Paramètres!$A$1:$I$89,3,0)*VLOOKUP('Données projet'!$B$12,Paramètres!$A$1:$I$89,5,0)</f>
        <v>18.851196000000382</v>
      </c>
      <c r="CA166" s="13">
        <f t="shared" si="170"/>
        <v>6.172221809210666</v>
      </c>
      <c r="CB166" s="20">
        <f t="shared" si="171"/>
        <v>43.582452684375909</v>
      </c>
      <c r="CC166" s="59">
        <f t="shared" si="119"/>
        <v>331.62662937152811</v>
      </c>
      <c r="CD166" s="59">
        <f ca="1">AVERAGE(OFFSET($CC$3,0,0,'Données projet'!$E$12+1,1))-AVERAGE(OFFSET($H$3,0,0,'Données projet'!$E$12+1,1))</f>
        <v>592.58528888957346</v>
      </c>
      <c r="CE166" s="59">
        <f t="shared" si="148"/>
        <v>311.31528017256846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154.62655476302984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154.62655476302984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369.00000000000011</v>
      </c>
      <c r="CU166" s="17">
        <f>CT166*VLOOKUP('Données projet'!$B$13,Paramètres!$A$1:$I$89,3,0)*VLOOKUP('Données projet'!$B$13,Paramètres!$A$1:$I$89,5,0)</f>
        <v>333.87120000000004</v>
      </c>
      <c r="CV166" s="13">
        <f t="shared" si="173"/>
        <v>78.232360111376309</v>
      </c>
      <c r="CW166" s="20">
        <f t="shared" si="174"/>
        <v>717.74703386064709</v>
      </c>
      <c r="CX166" s="59">
        <f t="shared" si="122"/>
        <v>1005.7912105477993</v>
      </c>
      <c r="CY166" s="59">
        <f ca="1">AVERAGE(OFFSET($CX$3,0,0,'Données projet'!$E$13+1,1))-AVERAGE(OFFSET($H$3,0,0,'Données projet'!$E$13+1,1))</f>
        <v>446.2695382688679</v>
      </c>
      <c r="CZ166" s="59">
        <f t="shared" si="150"/>
        <v>630.54710489646072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0.75894423949125078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0.75894423949125078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367.99999999999972</v>
      </c>
      <c r="DP166" s="17">
        <f>DO166*VLOOKUP('Données projet'!$B$14,Paramètres!$A$1:$I$89,3,0)*VLOOKUP('Données projet'!$B$14,Paramètres!$A$1:$I$89,5,0)</f>
        <v>269.8175999999998</v>
      </c>
      <c r="DQ166" s="13">
        <f t="shared" si="176"/>
        <v>64.810557882019467</v>
      </c>
      <c r="DR166" s="20">
        <f t="shared" si="177"/>
        <v>582.81070831118348</v>
      </c>
      <c r="DS166" s="59">
        <f t="shared" si="125"/>
        <v>870.85488499833571</v>
      </c>
      <c r="DT166" s="59">
        <f ca="1">AVERAGE(OFFSET($DS$3,0,0,'Données projet'!$E$14+1,1))-AVERAGE(OFFSET($H$3,0,0,'Données projet'!$E$14+1,1))</f>
        <v>400.48995908576177</v>
      </c>
      <c r="DU166" s="59">
        <f t="shared" si="152"/>
        <v>384.86917865380076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8.9055398729638569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8.9055398729638569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6">
        <f t="shared" si="110"/>
        <v>183.33333333333334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19.8100000000004</v>
      </c>
      <c r="O167" s="13">
        <f>N167*VLOOKUP('Données projet'!$B$9,Paramètres!$A$1:$I$89,3,0)*VLOOKUP('Données projet'!$B$9,Paramètres!$A$1:$I$89,5,0)</f>
        <v>20.08734000000041</v>
      </c>
      <c r="P167" s="13">
        <f t="shared" si="141"/>
        <v>6.5285137703520215</v>
      </c>
      <c r="Q167" s="20">
        <f t="shared" si="162"/>
        <v>46.355945316697152</v>
      </c>
      <c r="R167" s="59">
        <f t="shared" si="109"/>
        <v>334.49187704687785</v>
      </c>
      <c r="S167" s="59">
        <f ca="1">AVERAGE(OFFSET($R$3,0,0,'Données projet'!$E$9+1,1))-AVERAGE(OFFSET($H$3,0,0,'Données projet'!$E$9+1,1))</f>
        <v>626.09203985399904</v>
      </c>
      <c r="T167" s="59">
        <f t="shared" si="142"/>
        <v>327.65191293226667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161.5350401951774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161.5350401951774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19.8100000000004</v>
      </c>
      <c r="AJ167" s="13">
        <f>AI167*VLOOKUP('Données projet'!$B$10,Paramètres!$A$1:$I$89,3,0)*VLOOKUP('Données projet'!$B$10,Paramètres!$A$1:$I$89,5,0)</f>
        <v>17.924088000000364</v>
      </c>
      <c r="AK167" s="13">
        <f t="shared" si="164"/>
        <v>5.9032212091029486</v>
      </c>
      <c r="AL167" s="20">
        <f t="shared" si="165"/>
        <v>41.499230205854936</v>
      </c>
      <c r="AM167" s="59">
        <f t="shared" si="113"/>
        <v>329.63516193603562</v>
      </c>
      <c r="AN167" s="59">
        <f ca="1">AVERAGE(OFFSET($AM$3,0,0,'Données projet'!$E$10+1,1))-AVERAGE(OFFSET($H$3,0,0,'Données projet'!$E$10+1,1))</f>
        <v>567.42635821336114</v>
      </c>
      <c r="AO167" s="59">
        <f t="shared" si="144"/>
        <v>299.0473530693472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144.13895894338904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144.13895894338904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367.99999999999972</v>
      </c>
      <c r="BE167" s="13">
        <f>BD167*VLOOKUP('Données projet'!$B$11,Paramètres!$A$1:$I$89,3,0)*VLOOKUP('Données projet'!$B$11,Paramètres!$A$1:$I$89,5,0)</f>
        <v>298.52159999999981</v>
      </c>
      <c r="BF167" s="13">
        <f t="shared" si="167"/>
        <v>70.866444995542437</v>
      </c>
      <c r="BG167" s="20">
        <f t="shared" si="168"/>
        <v>643.35084503390271</v>
      </c>
      <c r="BH167" s="59">
        <f t="shared" si="116"/>
        <v>931.4867767640834</v>
      </c>
      <c r="BI167" s="59">
        <f ca="1">AVERAGE(OFFSET($BH$3,0,0,'Données projet'!$E$11+1,1))-AVERAGE(OFFSET($H$3,0,0,'Données projet'!$E$11+1,1))</f>
        <v>436.50252985867149</v>
      </c>
      <c r="BJ167" s="59">
        <f t="shared" si="146"/>
        <v>419.00806288456329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11.90617591921173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11.90617591921173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19.8100000000004</v>
      </c>
      <c r="BZ167" s="13">
        <f>BY167*VLOOKUP('Données projet'!$B$12,Paramètres!$A$1:$I$89,3,0)*VLOOKUP('Données projet'!$B$12,Paramètres!$A$1:$I$89,5,0)</f>
        <v>18.851196000000382</v>
      </c>
      <c r="CA167" s="13">
        <f t="shared" si="170"/>
        <v>6.172221809210666</v>
      </c>
      <c r="CB167" s="20">
        <f t="shared" si="171"/>
        <v>43.582452684375909</v>
      </c>
      <c r="CC167" s="59">
        <f t="shared" si="119"/>
        <v>331.71838441455657</v>
      </c>
      <c r="CD167" s="59">
        <f ca="1">AVERAGE(OFFSET($CC$3,0,0,'Données projet'!$E$12+1,1))-AVERAGE(OFFSET($H$3,0,0,'Données projet'!$E$12+1,1))</f>
        <v>592.58528888957346</v>
      </c>
      <c r="CE167" s="59">
        <f t="shared" si="148"/>
        <v>311.31528017256846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151.59442233701262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151.59442233701262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369.00000000000011</v>
      </c>
      <c r="CU167" s="17">
        <f>CT167*VLOOKUP('Données projet'!$B$13,Paramètres!$A$1:$I$89,3,0)*VLOOKUP('Données projet'!$B$13,Paramètres!$A$1:$I$89,5,0)</f>
        <v>333.87120000000004</v>
      </c>
      <c r="CV167" s="13">
        <f t="shared" si="173"/>
        <v>78.232360111376309</v>
      </c>
      <c r="CW167" s="20">
        <f t="shared" si="174"/>
        <v>717.74703386064709</v>
      </c>
      <c r="CX167" s="59">
        <f t="shared" si="122"/>
        <v>1005.8829655908278</v>
      </c>
      <c r="CY167" s="59">
        <f ca="1">AVERAGE(OFFSET($CX$3,0,0,'Données projet'!$E$13+1,1))-AVERAGE(OFFSET($H$3,0,0,'Données projet'!$E$13+1,1))</f>
        <v>446.2695382688679</v>
      </c>
      <c r="CZ167" s="59">
        <f t="shared" si="150"/>
        <v>630.54710489646072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0.74406180586510484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0.74406180586510484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367.99999999999972</v>
      </c>
      <c r="DP167" s="17">
        <f>DO167*VLOOKUP('Données projet'!$B$14,Paramètres!$A$1:$I$89,3,0)*VLOOKUP('Données projet'!$B$14,Paramètres!$A$1:$I$89,5,0)</f>
        <v>269.8175999999998</v>
      </c>
      <c r="DQ167" s="13">
        <f t="shared" si="176"/>
        <v>64.810557882019467</v>
      </c>
      <c r="DR167" s="20">
        <f t="shared" si="177"/>
        <v>582.81070831118348</v>
      </c>
      <c r="DS167" s="59">
        <f t="shared" si="125"/>
        <v>870.94664004136416</v>
      </c>
      <c r="DT167" s="59">
        <f ca="1">AVERAGE(OFFSET($DS$3,0,0,'Données projet'!$E$14+1,1))-AVERAGE(OFFSET($H$3,0,0,'Données projet'!$E$14+1,1))</f>
        <v>400.48995908576177</v>
      </c>
      <c r="DU167" s="59">
        <f t="shared" si="152"/>
        <v>384.86917865380076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8.7309076678980073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8.7309076678980073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6">
        <f t="shared" si="110"/>
        <v>183.33333333333334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19.8100000000004</v>
      </c>
      <c r="O168" s="13">
        <f>N168*VLOOKUP('Données projet'!$B$9,Paramètres!$A$1:$I$89,3,0)*VLOOKUP('Données projet'!$B$9,Paramètres!$A$1:$I$89,5,0)</f>
        <v>20.08734000000041</v>
      </c>
      <c r="P168" s="13">
        <f t="shared" si="141"/>
        <v>6.5285137703520215</v>
      </c>
      <c r="Q168" s="20">
        <f t="shared" si="162"/>
        <v>46.355945316697152</v>
      </c>
      <c r="R168" s="59">
        <f t="shared" si="109"/>
        <v>334.58204034504331</v>
      </c>
      <c r="S168" s="59">
        <f ca="1">AVERAGE(OFFSET($R$3,0,0,'Données projet'!$E$9+1,1))-AVERAGE(OFFSET($H$3,0,0,'Données projet'!$E$9+1,1))</f>
        <v>626.09203985399904</v>
      </c>
      <c r="T168" s="59">
        <f t="shared" si="142"/>
        <v>327.65191293226667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158.3674365835958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158.3674365835958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19.8100000000004</v>
      </c>
      <c r="AJ168" s="13">
        <f>AI168*VLOOKUP('Données projet'!$B$10,Paramètres!$A$1:$I$89,3,0)*VLOOKUP('Données projet'!$B$10,Paramètres!$A$1:$I$89,5,0)</f>
        <v>17.924088000000364</v>
      </c>
      <c r="AK168" s="13">
        <f t="shared" si="164"/>
        <v>5.9032212091029486</v>
      </c>
      <c r="AL168" s="20">
        <f t="shared" si="165"/>
        <v>41.499230205854936</v>
      </c>
      <c r="AM168" s="59">
        <f t="shared" si="113"/>
        <v>329.72532523420108</v>
      </c>
      <c r="AN168" s="59">
        <f ca="1">AVERAGE(OFFSET($AM$3,0,0,'Données projet'!$E$10+1,1))-AVERAGE(OFFSET($H$3,0,0,'Données projet'!$E$10+1,1))</f>
        <v>567.42635821336114</v>
      </c>
      <c r="AO168" s="59">
        <f t="shared" si="144"/>
        <v>299.0473530693472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141.31248187459315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141.31248187459315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367.99999999999972</v>
      </c>
      <c r="BE168" s="13">
        <f>BD168*VLOOKUP('Données projet'!$B$11,Paramètres!$A$1:$I$89,3,0)*VLOOKUP('Données projet'!$B$11,Paramètres!$A$1:$I$89,5,0)</f>
        <v>298.52159999999981</v>
      </c>
      <c r="BF168" s="13">
        <f t="shared" si="167"/>
        <v>70.866444995542437</v>
      </c>
      <c r="BG168" s="20">
        <f t="shared" si="168"/>
        <v>643.35084503390271</v>
      </c>
      <c r="BH168" s="59">
        <f t="shared" si="116"/>
        <v>931.57694006224892</v>
      </c>
      <c r="BI168" s="59">
        <f ca="1">AVERAGE(OFFSET($BH$3,0,0,'Données projet'!$E$11+1,1))-AVERAGE(OFFSET($H$3,0,0,'Données projet'!$E$11+1,1))</f>
        <v>436.50252985867149</v>
      </c>
      <c r="BJ168" s="59">
        <f t="shared" si="146"/>
        <v>419.00806288456329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11.672703071486231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11.672703071486231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19.8100000000004</v>
      </c>
      <c r="BZ168" s="13">
        <f>BY168*VLOOKUP('Données projet'!$B$12,Paramètres!$A$1:$I$89,3,0)*VLOOKUP('Données projet'!$B$12,Paramètres!$A$1:$I$89,5,0)</f>
        <v>18.851196000000382</v>
      </c>
      <c r="CA168" s="13">
        <f t="shared" si="170"/>
        <v>6.172221809210666</v>
      </c>
      <c r="CB168" s="20">
        <f t="shared" si="171"/>
        <v>43.582452684375909</v>
      </c>
      <c r="CC168" s="59">
        <f t="shared" si="119"/>
        <v>331.80854771272209</v>
      </c>
      <c r="CD168" s="59">
        <f ca="1">AVERAGE(OFFSET($CC$3,0,0,'Données projet'!$E$12+1,1))-AVERAGE(OFFSET($H$3,0,0,'Données projet'!$E$12+1,1))</f>
        <v>592.58528888957346</v>
      </c>
      <c r="CE168" s="59">
        <f t="shared" si="148"/>
        <v>311.31528017256846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148.62174817845141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148.62174817845141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369.00000000000011</v>
      </c>
      <c r="CU168" s="17">
        <f>CT168*VLOOKUP('Données projet'!$B$13,Paramètres!$A$1:$I$89,3,0)*VLOOKUP('Données projet'!$B$13,Paramètres!$A$1:$I$89,5,0)</f>
        <v>333.87120000000004</v>
      </c>
      <c r="CV168" s="13">
        <f t="shared" si="173"/>
        <v>78.232360111376309</v>
      </c>
      <c r="CW168" s="20">
        <f t="shared" si="174"/>
        <v>717.74703386064709</v>
      </c>
      <c r="CX168" s="59">
        <f t="shared" si="122"/>
        <v>1005.9731288889932</v>
      </c>
      <c r="CY168" s="59">
        <f ca="1">AVERAGE(OFFSET($CX$3,0,0,'Données projet'!$E$13+1,1))-AVERAGE(OFFSET($H$3,0,0,'Données projet'!$E$13+1,1))</f>
        <v>446.2695382688679</v>
      </c>
      <c r="CZ168" s="59">
        <f t="shared" si="150"/>
        <v>630.54710489646072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0.72947120768497942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0.72947120768497942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367.99999999999972</v>
      </c>
      <c r="DP168" s="17">
        <f>DO168*VLOOKUP('Données projet'!$B$14,Paramètres!$A$1:$I$89,3,0)*VLOOKUP('Données projet'!$B$14,Paramètres!$A$1:$I$89,5,0)</f>
        <v>269.8175999999998</v>
      </c>
      <c r="DQ168" s="13">
        <f t="shared" si="176"/>
        <v>64.810557882019467</v>
      </c>
      <c r="DR168" s="20">
        <f t="shared" si="177"/>
        <v>582.81070831118348</v>
      </c>
      <c r="DS168" s="59">
        <f t="shared" si="125"/>
        <v>871.03680333952957</v>
      </c>
      <c r="DT168" s="59">
        <f ca="1">AVERAGE(OFFSET($DS$3,0,0,'Données projet'!$E$14+1,1))-AVERAGE(OFFSET($H$3,0,0,'Données projet'!$E$14+1,1))</f>
        <v>400.48995908576177</v>
      </c>
      <c r="DU168" s="59">
        <f t="shared" si="152"/>
        <v>384.86917865380076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8.5596998938583724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8.5596998938583724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6">
        <f t="shared" si="110"/>
        <v>183.33333333333334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19.8100000000004</v>
      </c>
      <c r="O169" s="13">
        <f>N169*VLOOKUP('Données projet'!$B$9,Paramètres!$A$1:$I$89,3,0)*VLOOKUP('Données projet'!$B$9,Paramètres!$A$1:$I$89,5,0)</f>
        <v>20.08734000000041</v>
      </c>
      <c r="P169" s="13">
        <f t="shared" si="141"/>
        <v>6.5285137703520215</v>
      </c>
      <c r="Q169" s="20">
        <f t="shared" si="162"/>
        <v>46.355945316697152</v>
      </c>
      <c r="R169" s="59">
        <f t="shared" si="109"/>
        <v>334.67063951156058</v>
      </c>
      <c r="S169" s="59">
        <f ca="1">AVERAGE(OFFSET($R$3,0,0,'Données projet'!$E$9+1,1))-AVERAGE(OFFSET($H$3,0,0,'Données projet'!$E$9+1,1))</f>
        <v>626.09203985399904</v>
      </c>
      <c r="T169" s="59">
        <f t="shared" si="142"/>
        <v>327.65191293226667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155.26194774678987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155.26194774678987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19.8100000000004</v>
      </c>
      <c r="AJ169" s="13">
        <f>AI169*VLOOKUP('Données projet'!$B$10,Paramètres!$A$1:$I$89,3,0)*VLOOKUP('Données projet'!$B$10,Paramètres!$A$1:$I$89,5,0)</f>
        <v>17.924088000000364</v>
      </c>
      <c r="AK169" s="13">
        <f t="shared" si="164"/>
        <v>5.9032212091029486</v>
      </c>
      <c r="AL169" s="20">
        <f t="shared" si="165"/>
        <v>41.499230205854936</v>
      </c>
      <c r="AM169" s="59">
        <f t="shared" si="113"/>
        <v>329.81392440071835</v>
      </c>
      <c r="AN169" s="59">
        <f ca="1">AVERAGE(OFFSET($AM$3,0,0,'Données projet'!$E$10+1,1))-AVERAGE(OFFSET($H$3,0,0,'Données projet'!$E$10+1,1))</f>
        <v>567.42635821336114</v>
      </c>
      <c r="AO169" s="59">
        <f t="shared" si="144"/>
        <v>299.0473530693472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138.54143029713555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138.54143029713555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367.99999999999972</v>
      </c>
      <c r="BE169" s="13">
        <f>BD169*VLOOKUP('Données projet'!$B$11,Paramètres!$A$1:$I$89,3,0)*VLOOKUP('Données projet'!$B$11,Paramètres!$A$1:$I$89,5,0)</f>
        <v>298.52159999999981</v>
      </c>
      <c r="BF169" s="13">
        <f t="shared" si="167"/>
        <v>70.866444995542437</v>
      </c>
      <c r="BG169" s="20">
        <f t="shared" si="168"/>
        <v>643.35084503390271</v>
      </c>
      <c r="BH169" s="59">
        <f t="shared" si="116"/>
        <v>931.66553922876619</v>
      </c>
      <c r="BI169" s="59">
        <f ca="1">AVERAGE(OFFSET($BH$3,0,0,'Données projet'!$E$11+1,1))-AVERAGE(OFFSET($H$3,0,0,'Données projet'!$E$11+1,1))</f>
        <v>436.50252985867149</v>
      </c>
      <c r="BJ169" s="59">
        <f t="shared" si="146"/>
        <v>419.00806288456329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11.443808483900252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11.443808483900252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19.8100000000004</v>
      </c>
      <c r="BZ169" s="13">
        <f>BY169*VLOOKUP('Données projet'!$B$12,Paramètres!$A$1:$I$89,3,0)*VLOOKUP('Données projet'!$B$12,Paramètres!$A$1:$I$89,5,0)</f>
        <v>18.851196000000382</v>
      </c>
      <c r="CA169" s="13">
        <f t="shared" si="170"/>
        <v>6.172221809210666</v>
      </c>
      <c r="CB169" s="20">
        <f t="shared" si="171"/>
        <v>43.582452684375909</v>
      </c>
      <c r="CC169" s="59">
        <f t="shared" si="119"/>
        <v>331.89714687923936</v>
      </c>
      <c r="CD169" s="59">
        <f ca="1">AVERAGE(OFFSET($CC$3,0,0,'Données projet'!$E$12+1,1))-AVERAGE(OFFSET($H$3,0,0,'Données projet'!$E$12+1,1))</f>
        <v>592.58528888957346</v>
      </c>
      <c r="CE169" s="59">
        <f t="shared" si="148"/>
        <v>311.31528017256846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145.70736634698738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145.70736634698738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369.00000000000011</v>
      </c>
      <c r="CU169" s="17">
        <f>CT169*VLOOKUP('Données projet'!$B$13,Paramètres!$A$1:$I$89,3,0)*VLOOKUP('Données projet'!$B$13,Paramètres!$A$1:$I$89,5,0)</f>
        <v>333.87120000000004</v>
      </c>
      <c r="CV169" s="13">
        <f t="shared" si="173"/>
        <v>78.232360111376309</v>
      </c>
      <c r="CW169" s="20">
        <f t="shared" si="174"/>
        <v>717.74703386064709</v>
      </c>
      <c r="CX169" s="59">
        <f t="shared" si="122"/>
        <v>1006.0617280555105</v>
      </c>
      <c r="CY169" s="59">
        <f ca="1">AVERAGE(OFFSET($CX$3,0,0,'Données projet'!$E$13+1,1))-AVERAGE(OFFSET($H$3,0,0,'Données projet'!$E$13+1,1))</f>
        <v>446.2695382688679</v>
      </c>
      <c r="CZ169" s="59">
        <f t="shared" si="150"/>
        <v>630.54710489646072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0.71516672223578015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0.71516672223578015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367.99999999999972</v>
      </c>
      <c r="DP169" s="17">
        <f>DO169*VLOOKUP('Données projet'!$B$14,Paramètres!$A$1:$I$89,3,0)*VLOOKUP('Données projet'!$B$14,Paramètres!$A$1:$I$89,5,0)</f>
        <v>269.8175999999998</v>
      </c>
      <c r="DQ169" s="13">
        <f t="shared" si="176"/>
        <v>64.810557882019467</v>
      </c>
      <c r="DR169" s="20">
        <f t="shared" si="177"/>
        <v>582.81070831118348</v>
      </c>
      <c r="DS169" s="59">
        <f t="shared" si="125"/>
        <v>871.12540250604684</v>
      </c>
      <c r="DT169" s="59">
        <f ca="1">AVERAGE(OFFSET($DS$3,0,0,'Données projet'!$E$14+1,1))-AVERAGE(OFFSET($H$3,0,0,'Données projet'!$E$14+1,1))</f>
        <v>400.48995908576177</v>
      </c>
      <c r="DU169" s="59">
        <f t="shared" si="152"/>
        <v>384.86917865380076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8.3918493998412238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8.3918493998412238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6">
        <f t="shared" si="110"/>
        <v>183.33333333333334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19.8100000000004</v>
      </c>
      <c r="O170" s="13">
        <f>N170*VLOOKUP('Données projet'!$B$9,Paramètres!$A$1:$I$89,3,0)*VLOOKUP('Données projet'!$B$9,Paramètres!$A$1:$I$89,5,0)</f>
        <v>20.08734000000041</v>
      </c>
      <c r="P170" s="13">
        <f t="shared" si="141"/>
        <v>6.5285137703520215</v>
      </c>
      <c r="Q170" s="20">
        <f t="shared" si="162"/>
        <v>46.355945316697152</v>
      </c>
      <c r="R170" s="59">
        <f t="shared" si="109"/>
        <v>334.75770168061678</v>
      </c>
      <c r="S170" s="59">
        <f ca="1">AVERAGE(OFFSET($R$3,0,0,'Données projet'!$E$9+1,1))-AVERAGE(OFFSET($H$3,0,0,'Données projet'!$E$9+1,1))</f>
        <v>626.09203985399904</v>
      </c>
      <c r="T170" s="59">
        <f t="shared" si="142"/>
        <v>327.65191293226667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152.21735565191256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152.21735565191256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19.8100000000004</v>
      </c>
      <c r="AJ170" s="13">
        <f>AI170*VLOOKUP('Données projet'!$B$10,Paramètres!$A$1:$I$89,3,0)*VLOOKUP('Données projet'!$B$10,Paramètres!$A$1:$I$89,5,0)</f>
        <v>17.924088000000364</v>
      </c>
      <c r="AK170" s="13">
        <f t="shared" si="164"/>
        <v>5.9032212091029486</v>
      </c>
      <c r="AL170" s="20">
        <f t="shared" si="165"/>
        <v>41.499230205854936</v>
      </c>
      <c r="AM170" s="59">
        <f t="shared" si="113"/>
        <v>329.90098656977455</v>
      </c>
      <c r="AN170" s="59">
        <f ca="1">AVERAGE(OFFSET($AM$3,0,0,'Données projet'!$E$10+1,1))-AVERAGE(OFFSET($H$3,0,0,'Données projet'!$E$10+1,1))</f>
        <v>567.42635821336114</v>
      </c>
      <c r="AO170" s="59">
        <f t="shared" si="144"/>
        <v>299.0473530693472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135.82471735093733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135.82471735093733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367.99999999999972</v>
      </c>
      <c r="BE170" s="13">
        <f>BD170*VLOOKUP('Données projet'!$B$11,Paramètres!$A$1:$I$89,3,0)*VLOOKUP('Données projet'!$B$11,Paramètres!$A$1:$I$89,5,0)</f>
        <v>298.52159999999981</v>
      </c>
      <c r="BF170" s="13">
        <f t="shared" si="167"/>
        <v>70.866444995542437</v>
      </c>
      <c r="BG170" s="20">
        <f t="shared" si="168"/>
        <v>643.35084503390271</v>
      </c>
      <c r="BH170" s="59">
        <f t="shared" si="116"/>
        <v>931.75260139782233</v>
      </c>
      <c r="BI170" s="59">
        <f ca="1">AVERAGE(OFFSET($BH$3,0,0,'Données projet'!$E$11+1,1))-AVERAGE(OFFSET($H$3,0,0,'Données projet'!$E$11+1,1))</f>
        <v>436.50252985867149</v>
      </c>
      <c r="BJ170" s="59">
        <f t="shared" si="146"/>
        <v>419.00806288456329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11.219402379564922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11.219402379564922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19.8100000000004</v>
      </c>
      <c r="BZ170" s="13">
        <f>BY170*VLOOKUP('Données projet'!$B$12,Paramètres!$A$1:$I$89,3,0)*VLOOKUP('Données projet'!$B$12,Paramètres!$A$1:$I$89,5,0)</f>
        <v>18.851196000000382</v>
      </c>
      <c r="CA170" s="13">
        <f t="shared" si="170"/>
        <v>6.172221809210666</v>
      </c>
      <c r="CB170" s="20">
        <f t="shared" si="171"/>
        <v>43.582452684375909</v>
      </c>
      <c r="CC170" s="59">
        <f t="shared" si="119"/>
        <v>331.9842090482955</v>
      </c>
      <c r="CD170" s="59">
        <f ca="1">AVERAGE(OFFSET($CC$3,0,0,'Données projet'!$E$12+1,1))-AVERAGE(OFFSET($H$3,0,0,'Données projet'!$E$12+1,1))</f>
        <v>592.58528888957346</v>
      </c>
      <c r="CE170" s="59">
        <f t="shared" si="148"/>
        <v>311.31528017256846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142.85013376564098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142.85013376564098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369.00000000000011</v>
      </c>
      <c r="CU170" s="17">
        <f>CT170*VLOOKUP('Données projet'!$B$13,Paramètres!$A$1:$I$89,3,0)*VLOOKUP('Données projet'!$B$13,Paramètres!$A$1:$I$89,5,0)</f>
        <v>333.87120000000004</v>
      </c>
      <c r="CV170" s="13">
        <f t="shared" si="173"/>
        <v>78.232360111376309</v>
      </c>
      <c r="CW170" s="20">
        <f t="shared" si="174"/>
        <v>717.74703386064709</v>
      </c>
      <c r="CX170" s="59">
        <f t="shared" si="122"/>
        <v>1006.1487902245667</v>
      </c>
      <c r="CY170" s="59">
        <f ca="1">AVERAGE(OFFSET($CX$3,0,0,'Données projet'!$E$13+1,1))-AVERAGE(OFFSET($H$3,0,0,'Données projet'!$E$13+1,1))</f>
        <v>446.2695382688679</v>
      </c>
      <c r="CZ170" s="59">
        <f t="shared" si="150"/>
        <v>630.54710489646072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0.70114273902136504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0.70114273902136504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367.99999999999972</v>
      </c>
      <c r="DP170" s="17">
        <f>DO170*VLOOKUP('Données projet'!$B$14,Paramètres!$A$1:$I$89,3,0)*VLOOKUP('Données projet'!$B$14,Paramètres!$A$1:$I$89,5,0)</f>
        <v>269.8175999999998</v>
      </c>
      <c r="DQ170" s="13">
        <f t="shared" si="176"/>
        <v>64.810557882019467</v>
      </c>
      <c r="DR170" s="20">
        <f t="shared" si="177"/>
        <v>582.81070831118348</v>
      </c>
      <c r="DS170" s="59">
        <f t="shared" si="125"/>
        <v>871.21246467510309</v>
      </c>
      <c r="DT170" s="59">
        <f ca="1">AVERAGE(OFFSET($DS$3,0,0,'Données projet'!$E$14+1,1))-AVERAGE(OFFSET($H$3,0,0,'Données projet'!$E$14+1,1))</f>
        <v>400.48995908576177</v>
      </c>
      <c r="DU170" s="59">
        <f t="shared" si="152"/>
        <v>384.86917865380076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8.2272903516330587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8.2272903516330587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6">
        <f t="shared" si="110"/>
        <v>183.33333333333334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19.8100000000004</v>
      </c>
      <c r="O171" s="13">
        <f>N171*VLOOKUP('Données projet'!$B$9,Paramètres!$A$1:$I$89,3,0)*VLOOKUP('Données projet'!$B$9,Paramètres!$A$1:$I$89,5,0)</f>
        <v>20.08734000000041</v>
      </c>
      <c r="P171" s="13">
        <f t="shared" si="141"/>
        <v>6.5285137703520215</v>
      </c>
      <c r="Q171" s="20">
        <f t="shared" si="162"/>
        <v>46.355945316697152</v>
      </c>
      <c r="R171" s="59">
        <f t="shared" si="109"/>
        <v>334.84325351568168</v>
      </c>
      <c r="S171" s="59">
        <f ca="1">AVERAGE(OFFSET($R$3,0,0,'Données projet'!$E$9+1,1))-AVERAGE(OFFSET($H$3,0,0,'Données projet'!$E$9+1,1))</f>
        <v>626.09203985399904</v>
      </c>
      <c r="T171" s="59">
        <f t="shared" si="142"/>
        <v>327.65191293226667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149.23246615099796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149.23246615099796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19.8100000000004</v>
      </c>
      <c r="AJ171" s="13">
        <f>AI171*VLOOKUP('Données projet'!$B$10,Paramètres!$A$1:$I$89,3,0)*VLOOKUP('Données projet'!$B$10,Paramètres!$A$1:$I$89,5,0)</f>
        <v>17.924088000000364</v>
      </c>
      <c r="AK171" s="13">
        <f t="shared" si="164"/>
        <v>5.9032212091029486</v>
      </c>
      <c r="AL171" s="20">
        <f t="shared" si="165"/>
        <v>41.499230205854936</v>
      </c>
      <c r="AM171" s="59">
        <f t="shared" si="113"/>
        <v>329.98653840483945</v>
      </c>
      <c r="AN171" s="59">
        <f ca="1">AVERAGE(OFFSET($AM$3,0,0,'Données projet'!$E$10+1,1))-AVERAGE(OFFSET($H$3,0,0,'Données projet'!$E$10+1,1))</f>
        <v>567.42635821336114</v>
      </c>
      <c r="AO171" s="59">
        <f t="shared" si="144"/>
        <v>299.0473530693472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133.16127748858278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133.16127748858278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367.99999999999972</v>
      </c>
      <c r="BE171" s="13">
        <f>BD171*VLOOKUP('Données projet'!$B$11,Paramètres!$A$1:$I$89,3,0)*VLOOKUP('Données projet'!$B$11,Paramètres!$A$1:$I$89,5,0)</f>
        <v>298.52159999999981</v>
      </c>
      <c r="BF171" s="13">
        <f t="shared" si="167"/>
        <v>70.866444995542437</v>
      </c>
      <c r="BG171" s="20">
        <f t="shared" si="168"/>
        <v>643.35084503390271</v>
      </c>
      <c r="BH171" s="59">
        <f t="shared" si="116"/>
        <v>931.83815323288718</v>
      </c>
      <c r="BI171" s="59">
        <f ca="1">AVERAGE(OFFSET($BH$3,0,0,'Données projet'!$E$11+1,1))-AVERAGE(OFFSET($H$3,0,0,'Données projet'!$E$11+1,1))</f>
        <v>436.50252985867149</v>
      </c>
      <c r="BJ171" s="59">
        <f t="shared" si="146"/>
        <v>419.00806288456329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10.9993967420614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10.9993967420614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19.8100000000004</v>
      </c>
      <c r="BZ171" s="13">
        <f>BY171*VLOOKUP('Données projet'!$B$12,Paramètres!$A$1:$I$89,3,0)*VLOOKUP('Données projet'!$B$12,Paramètres!$A$1:$I$89,5,0)</f>
        <v>18.851196000000382</v>
      </c>
      <c r="CA171" s="13">
        <f t="shared" si="170"/>
        <v>6.172221809210666</v>
      </c>
      <c r="CB171" s="20">
        <f t="shared" si="171"/>
        <v>43.582452684375909</v>
      </c>
      <c r="CC171" s="59">
        <f t="shared" si="119"/>
        <v>332.06976088336046</v>
      </c>
      <c r="CD171" s="59">
        <f ca="1">AVERAGE(OFFSET($CC$3,0,0,'Données projet'!$E$12+1,1))-AVERAGE(OFFSET($H$3,0,0,'Données projet'!$E$12+1,1))</f>
        <v>592.58528888957346</v>
      </c>
      <c r="CE171" s="59">
        <f t="shared" si="148"/>
        <v>311.31528017256846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140.04892977247499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140.04892977247499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369.00000000000011</v>
      </c>
      <c r="CU171" s="17">
        <f>CT171*VLOOKUP('Données projet'!$B$13,Paramètres!$A$1:$I$89,3,0)*VLOOKUP('Données projet'!$B$13,Paramètres!$A$1:$I$89,5,0)</f>
        <v>333.87120000000004</v>
      </c>
      <c r="CV171" s="13">
        <f t="shared" si="173"/>
        <v>78.232360111376309</v>
      </c>
      <c r="CW171" s="20">
        <f t="shared" si="174"/>
        <v>717.74703386064709</v>
      </c>
      <c r="CX171" s="59">
        <f t="shared" si="122"/>
        <v>1006.2343420596317</v>
      </c>
      <c r="CY171" s="59">
        <f ca="1">AVERAGE(OFFSET($CX$3,0,0,'Données projet'!$E$13+1,1))-AVERAGE(OFFSET($H$3,0,0,'Données projet'!$E$13+1,1))</f>
        <v>446.2695382688679</v>
      </c>
      <c r="CZ171" s="59">
        <f t="shared" si="150"/>
        <v>630.54710489646072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0.68739375756399945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0.68739375756399945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367.99999999999972</v>
      </c>
      <c r="DP171" s="17">
        <f>DO171*VLOOKUP('Données projet'!$B$14,Paramètres!$A$1:$I$89,3,0)*VLOOKUP('Données projet'!$B$14,Paramètres!$A$1:$I$89,5,0)</f>
        <v>269.8175999999998</v>
      </c>
      <c r="DQ171" s="13">
        <f t="shared" si="176"/>
        <v>64.810557882019467</v>
      </c>
      <c r="DR171" s="20">
        <f t="shared" si="177"/>
        <v>582.81070831118348</v>
      </c>
      <c r="DS171" s="59">
        <f t="shared" si="125"/>
        <v>871.29801651016805</v>
      </c>
      <c r="DT171" s="59">
        <f ca="1">AVERAGE(OFFSET($DS$3,0,0,'Données projet'!$E$14+1,1))-AVERAGE(OFFSET($H$3,0,0,'Données projet'!$E$14+1,1))</f>
        <v>400.48995908576177</v>
      </c>
      <c r="DU171" s="59">
        <f t="shared" si="152"/>
        <v>384.86917865380076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8.0659582059891477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8.0659582059891477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6">
        <f t="shared" si="110"/>
        <v>183.33333333333334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19.8100000000004</v>
      </c>
      <c r="O172" s="13">
        <f>N172*VLOOKUP('Données projet'!$B$9,Paramètres!$A$1:$I$89,3,0)*VLOOKUP('Données projet'!$B$9,Paramètres!$A$1:$I$89,5,0)</f>
        <v>20.08734000000041</v>
      </c>
      <c r="P172" s="13">
        <f t="shared" si="141"/>
        <v>6.5285137703520215</v>
      </c>
      <c r="Q172" s="20">
        <f t="shared" si="162"/>
        <v>46.355945316697152</v>
      </c>
      <c r="R172" s="59">
        <f t="shared" si="109"/>
        <v>334.92732121767358</v>
      </c>
      <c r="S172" s="59">
        <f ca="1">AVERAGE(OFFSET($R$3,0,0,'Données projet'!$E$9+1,1))-AVERAGE(OFFSET($H$3,0,0,'Données projet'!$E$9+1,1))</f>
        <v>626.09203985399904</v>
      </c>
      <c r="T172" s="59">
        <f t="shared" si="142"/>
        <v>327.65191293226667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146.30610851259348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146.30610851259348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19.8100000000004</v>
      </c>
      <c r="AJ172" s="13">
        <f>AI172*VLOOKUP('Données projet'!$B$10,Paramètres!$A$1:$I$89,3,0)*VLOOKUP('Données projet'!$B$10,Paramètres!$A$1:$I$89,5,0)</f>
        <v>17.924088000000364</v>
      </c>
      <c r="AK172" s="13">
        <f t="shared" si="164"/>
        <v>5.9032212091029486</v>
      </c>
      <c r="AL172" s="20">
        <f t="shared" si="165"/>
        <v>41.499230205854936</v>
      </c>
      <c r="AM172" s="59">
        <f t="shared" si="113"/>
        <v>330.07060610683135</v>
      </c>
      <c r="AN172" s="59">
        <f ca="1">AVERAGE(OFFSET($AM$3,0,0,'Données projet'!$E$10+1,1))-AVERAGE(OFFSET($H$3,0,0,'Données projet'!$E$10+1,1))</f>
        <v>567.42635821336114</v>
      </c>
      <c r="AO172" s="59">
        <f t="shared" si="144"/>
        <v>299.0473530693472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130.55006605739109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130.55006605739109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367.99999999999972</v>
      </c>
      <c r="BE172" s="13">
        <f>BD172*VLOOKUP('Données projet'!$B$11,Paramètres!$A$1:$I$89,3,0)*VLOOKUP('Données projet'!$B$11,Paramètres!$A$1:$I$89,5,0)</f>
        <v>298.52159999999981</v>
      </c>
      <c r="BF172" s="13">
        <f t="shared" si="167"/>
        <v>70.866444995542437</v>
      </c>
      <c r="BG172" s="20">
        <f t="shared" si="168"/>
        <v>643.35084503390271</v>
      </c>
      <c r="BH172" s="59">
        <f t="shared" si="116"/>
        <v>931.92222093487908</v>
      </c>
      <c r="BI172" s="59">
        <f ca="1">AVERAGE(OFFSET($BH$3,0,0,'Données projet'!$E$11+1,1))-AVERAGE(OFFSET($H$3,0,0,'Données projet'!$E$11+1,1))</f>
        <v>436.50252985867149</v>
      </c>
      <c r="BJ172" s="59">
        <f t="shared" si="146"/>
        <v>419.00806288456329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10.783705280919133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10.783705280919133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19.8100000000004</v>
      </c>
      <c r="BZ172" s="13">
        <f>BY172*VLOOKUP('Données projet'!$B$12,Paramètres!$A$1:$I$89,3,0)*VLOOKUP('Données projet'!$B$12,Paramètres!$A$1:$I$89,5,0)</f>
        <v>18.851196000000382</v>
      </c>
      <c r="CA172" s="13">
        <f t="shared" si="170"/>
        <v>6.172221809210666</v>
      </c>
      <c r="CB172" s="20">
        <f t="shared" si="171"/>
        <v>43.582452684375909</v>
      </c>
      <c r="CC172" s="59">
        <f t="shared" si="119"/>
        <v>332.15382858535236</v>
      </c>
      <c r="CD172" s="59">
        <f ca="1">AVERAGE(OFFSET($CC$3,0,0,'Données projet'!$E$12+1,1))-AVERAGE(OFFSET($H$3,0,0,'Données projet'!$E$12+1,1))</f>
        <v>592.58528888957346</v>
      </c>
      <c r="CE172" s="59">
        <f t="shared" si="148"/>
        <v>311.31528017256846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137.30265568104926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137.30265568104926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369.00000000000011</v>
      </c>
      <c r="CU172" s="17">
        <f>CT172*VLOOKUP('Données projet'!$B$13,Paramètres!$A$1:$I$89,3,0)*VLOOKUP('Données projet'!$B$13,Paramètres!$A$1:$I$89,5,0)</f>
        <v>333.87120000000004</v>
      </c>
      <c r="CV172" s="13">
        <f t="shared" si="173"/>
        <v>78.232360111376309</v>
      </c>
      <c r="CW172" s="20">
        <f t="shared" si="174"/>
        <v>717.74703386064709</v>
      </c>
      <c r="CX172" s="59">
        <f t="shared" si="122"/>
        <v>1006.3184097616236</v>
      </c>
      <c r="CY172" s="59">
        <f ca="1">AVERAGE(OFFSET($CX$3,0,0,'Données projet'!$E$13+1,1))-AVERAGE(OFFSET($H$3,0,0,'Données projet'!$E$13+1,1))</f>
        <v>446.2695382688679</v>
      </c>
      <c r="CZ172" s="59">
        <f t="shared" si="150"/>
        <v>630.54710489646072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0.67391438524696223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0.67391438524696223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367.99999999999972</v>
      </c>
      <c r="DP172" s="17">
        <f>DO172*VLOOKUP('Données projet'!$B$14,Paramètres!$A$1:$I$89,3,0)*VLOOKUP('Données projet'!$B$14,Paramètres!$A$1:$I$89,5,0)</f>
        <v>269.8175999999998</v>
      </c>
      <c r="DQ172" s="13">
        <f t="shared" si="176"/>
        <v>64.810557882019467</v>
      </c>
      <c r="DR172" s="20">
        <f t="shared" si="177"/>
        <v>582.81070831118348</v>
      </c>
      <c r="DS172" s="59">
        <f t="shared" si="125"/>
        <v>871.38208421215995</v>
      </c>
      <c r="DT172" s="59">
        <f ca="1">AVERAGE(OFFSET($DS$3,0,0,'Données projet'!$E$14+1,1))-AVERAGE(OFFSET($H$3,0,0,'Données projet'!$E$14+1,1))</f>
        <v>400.48995908576177</v>
      </c>
      <c r="DU172" s="59">
        <f t="shared" si="152"/>
        <v>384.86917865380076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7.9077896853184217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7.9077896853184217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6">
        <f t="shared" si="110"/>
        <v>183.33333333333334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19.8100000000004</v>
      </c>
      <c r="O173" s="13">
        <f>N173*VLOOKUP('Données projet'!$B$9,Paramètres!$A$1:$I$89,3,0)*VLOOKUP('Données projet'!$B$9,Paramètres!$A$1:$I$89,5,0)</f>
        <v>20.08734000000041</v>
      </c>
      <c r="P173" s="13">
        <f t="shared" si="141"/>
        <v>6.5285137703520215</v>
      </c>
      <c r="Q173" s="20">
        <f t="shared" si="162"/>
        <v>46.355945316697152</v>
      </c>
      <c r="R173" s="59">
        <f t="shared" si="109"/>
        <v>335.00993053298305</v>
      </c>
      <c r="S173" s="59">
        <f ca="1">AVERAGE(OFFSET($R$3,0,0,'Données projet'!$E$9+1,1))-AVERAGE(OFFSET($H$3,0,0,'Données projet'!$E$9+1,1))</f>
        <v>626.09203985399904</v>
      </c>
      <c r="T173" s="59">
        <f t="shared" si="142"/>
        <v>327.65191293226667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143.43713496257621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143.43713496257621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19.8100000000004</v>
      </c>
      <c r="AJ173" s="13">
        <f>AI173*VLOOKUP('Données projet'!$B$10,Paramètres!$A$1:$I$89,3,0)*VLOOKUP('Données projet'!$B$10,Paramètres!$A$1:$I$89,5,0)</f>
        <v>17.924088000000364</v>
      </c>
      <c r="AK173" s="13">
        <f t="shared" si="164"/>
        <v>5.9032212091029486</v>
      </c>
      <c r="AL173" s="20">
        <f t="shared" si="165"/>
        <v>41.499230205854936</v>
      </c>
      <c r="AM173" s="59">
        <f t="shared" si="113"/>
        <v>330.15321542214082</v>
      </c>
      <c r="AN173" s="59">
        <f ca="1">AVERAGE(OFFSET($AM$3,0,0,'Données projet'!$E$10+1,1))-AVERAGE(OFFSET($H$3,0,0,'Données projet'!$E$10+1,1))</f>
        <v>567.42635821336114</v>
      </c>
      <c r="AO173" s="59">
        <f t="shared" si="144"/>
        <v>299.0473530693472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127.99005888968337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127.99005888968337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367.99999999999972</v>
      </c>
      <c r="BE173" s="13">
        <f>BD173*VLOOKUP('Données projet'!$B$11,Paramètres!$A$1:$I$89,3,0)*VLOOKUP('Données projet'!$B$11,Paramètres!$A$1:$I$89,5,0)</f>
        <v>298.52159999999981</v>
      </c>
      <c r="BF173" s="13">
        <f t="shared" si="167"/>
        <v>70.866444995542437</v>
      </c>
      <c r="BG173" s="20">
        <f t="shared" si="168"/>
        <v>643.35084503390271</v>
      </c>
      <c r="BH173" s="59">
        <f t="shared" si="116"/>
        <v>932.00483025018866</v>
      </c>
      <c r="BI173" s="59">
        <f ca="1">AVERAGE(OFFSET($BH$3,0,0,'Données projet'!$E$11+1,1))-AVERAGE(OFFSET($H$3,0,0,'Données projet'!$E$11+1,1))</f>
        <v>436.50252985867149</v>
      </c>
      <c r="BJ173" s="59">
        <f t="shared" si="146"/>
        <v>419.00806288456329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10.572243397771064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10.572243397771064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19.8100000000004</v>
      </c>
      <c r="BZ173" s="13">
        <f>BY173*VLOOKUP('Données projet'!$B$12,Paramètres!$A$1:$I$89,3,0)*VLOOKUP('Données projet'!$B$12,Paramètres!$A$1:$I$89,5,0)</f>
        <v>18.851196000000382</v>
      </c>
      <c r="CA173" s="13">
        <f t="shared" si="170"/>
        <v>6.172221809210666</v>
      </c>
      <c r="CB173" s="20">
        <f t="shared" si="171"/>
        <v>43.582452684375909</v>
      </c>
      <c r="CC173" s="59">
        <f t="shared" si="119"/>
        <v>332.23643790066183</v>
      </c>
      <c r="CD173" s="59">
        <f ca="1">AVERAGE(OFFSET($CC$3,0,0,'Données projet'!$E$12+1,1))-AVERAGE(OFFSET($H$3,0,0,'Données projet'!$E$12+1,1))</f>
        <v>592.58528888957346</v>
      </c>
      <c r="CE173" s="59">
        <f t="shared" si="148"/>
        <v>311.31528017256846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134.61023434949459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134.61023434949459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369.00000000000011</v>
      </c>
      <c r="CU173" s="17">
        <f>CT173*VLOOKUP('Données projet'!$B$13,Paramètres!$A$1:$I$89,3,0)*VLOOKUP('Données projet'!$B$13,Paramètres!$A$1:$I$89,5,0)</f>
        <v>333.87120000000004</v>
      </c>
      <c r="CV173" s="13">
        <f t="shared" si="173"/>
        <v>78.232360111376309</v>
      </c>
      <c r="CW173" s="20">
        <f t="shared" si="174"/>
        <v>717.74703386064709</v>
      </c>
      <c r="CX173" s="59">
        <f t="shared" si="122"/>
        <v>1006.4010190769329</v>
      </c>
      <c r="CY173" s="59">
        <f ca="1">AVERAGE(OFFSET($CX$3,0,0,'Données projet'!$E$13+1,1))-AVERAGE(OFFSET($H$3,0,0,'Données projet'!$E$13+1,1))</f>
        <v>446.2695382688679</v>
      </c>
      <c r="CZ173" s="59">
        <f t="shared" si="150"/>
        <v>630.54710489646072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0.66069933519945678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0.66069933519945678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367.99999999999972</v>
      </c>
      <c r="DP173" s="17">
        <f>DO173*VLOOKUP('Données projet'!$B$14,Paramètres!$A$1:$I$89,3,0)*VLOOKUP('Données projet'!$B$14,Paramètres!$A$1:$I$89,5,0)</f>
        <v>269.8175999999998</v>
      </c>
      <c r="DQ173" s="13">
        <f t="shared" si="176"/>
        <v>64.810557882019467</v>
      </c>
      <c r="DR173" s="20">
        <f t="shared" si="177"/>
        <v>582.81070831118348</v>
      </c>
      <c r="DS173" s="59">
        <f t="shared" si="125"/>
        <v>871.46469352746931</v>
      </c>
      <c r="DT173" s="59">
        <f ca="1">AVERAGE(OFFSET($DS$3,0,0,'Données projet'!$E$14+1,1))-AVERAGE(OFFSET($H$3,0,0,'Données projet'!$E$14+1,1))</f>
        <v>400.48995908576177</v>
      </c>
      <c r="DU173" s="59">
        <f t="shared" si="152"/>
        <v>384.86917865380076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7.7527227528647771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7.7527227528647771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6">
        <f t="shared" si="110"/>
        <v>183.33333333333334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19.8100000000004</v>
      </c>
      <c r="O174" s="13">
        <f>N174*VLOOKUP('Données projet'!$B$9,Paramètres!$A$1:$I$89,3,0)*VLOOKUP('Données projet'!$B$9,Paramètres!$A$1:$I$89,5,0)</f>
        <v>20.08734000000041</v>
      </c>
      <c r="P174" s="13">
        <f t="shared" si="141"/>
        <v>6.5285137703520215</v>
      </c>
      <c r="Q174" s="20">
        <f t="shared" si="162"/>
        <v>46.355945316697152</v>
      </c>
      <c r="R174" s="59">
        <f t="shared" si="109"/>
        <v>335.09110676135867</v>
      </c>
      <c r="S174" s="59">
        <f ca="1">AVERAGE(OFFSET($R$3,0,0,'Données projet'!$E$9+1,1))-AVERAGE(OFFSET($H$3,0,0,'Données projet'!$E$9+1,1))</f>
        <v>626.09203985399904</v>
      </c>
      <c r="T174" s="59">
        <f t="shared" si="142"/>
        <v>327.65191293226667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140.62442023397369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140.62442023397369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19.8100000000004</v>
      </c>
      <c r="AJ174" s="13">
        <f>AI174*VLOOKUP('Données projet'!$B$10,Paramètres!$A$1:$I$89,3,0)*VLOOKUP('Données projet'!$B$10,Paramètres!$A$1:$I$89,5,0)</f>
        <v>17.924088000000364</v>
      </c>
      <c r="AK174" s="13">
        <f t="shared" si="164"/>
        <v>5.9032212091029486</v>
      </c>
      <c r="AL174" s="20">
        <f t="shared" si="165"/>
        <v>41.499230205854936</v>
      </c>
      <c r="AM174" s="59">
        <f t="shared" si="113"/>
        <v>330.23439165051644</v>
      </c>
      <c r="AN174" s="59">
        <f ca="1">AVERAGE(OFFSET($AM$3,0,0,'Données projet'!$E$10+1,1))-AVERAGE(OFFSET($H$3,0,0,'Données projet'!$E$10+1,1))</f>
        <v>567.42635821336114</v>
      </c>
      <c r="AO174" s="59">
        <f t="shared" si="144"/>
        <v>299.0473530693472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125.4802519010842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125.4802519010842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367.99999999999972</v>
      </c>
      <c r="BE174" s="13">
        <f>BD174*VLOOKUP('Données projet'!$B$11,Paramètres!$A$1:$I$89,3,0)*VLOOKUP('Données projet'!$B$11,Paramètres!$A$1:$I$89,5,0)</f>
        <v>298.52159999999981</v>
      </c>
      <c r="BF174" s="13">
        <f t="shared" si="167"/>
        <v>70.866444995542437</v>
      </c>
      <c r="BG174" s="20">
        <f t="shared" si="168"/>
        <v>643.35084503390271</v>
      </c>
      <c r="BH174" s="59">
        <f t="shared" si="116"/>
        <v>932.08600647856429</v>
      </c>
      <c r="BI174" s="59">
        <f ca="1">AVERAGE(OFFSET($BH$3,0,0,'Données projet'!$E$11+1,1))-AVERAGE(OFFSET($H$3,0,0,'Données projet'!$E$11+1,1))</f>
        <v>436.50252985867149</v>
      </c>
      <c r="BJ174" s="59">
        <f t="shared" si="146"/>
        <v>419.00806288456329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10.364928153172517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10.364928153172517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19.8100000000004</v>
      </c>
      <c r="BZ174" s="13">
        <f>BY174*VLOOKUP('Données projet'!$B$12,Paramètres!$A$1:$I$89,3,0)*VLOOKUP('Données projet'!$B$12,Paramètres!$A$1:$I$89,5,0)</f>
        <v>18.851196000000382</v>
      </c>
      <c r="CA174" s="13">
        <f t="shared" si="170"/>
        <v>6.172221809210666</v>
      </c>
      <c r="CB174" s="20">
        <f t="shared" si="171"/>
        <v>43.582452684375909</v>
      </c>
      <c r="CC174" s="59">
        <f t="shared" si="119"/>
        <v>332.31761412903745</v>
      </c>
      <c r="CD174" s="59">
        <f ca="1">AVERAGE(OFFSET($CC$3,0,0,'Données projet'!$E$12+1,1))-AVERAGE(OFFSET($H$3,0,0,'Données projet'!$E$12+1,1))</f>
        <v>592.58528888957346</v>
      </c>
      <c r="CE174" s="59">
        <f t="shared" si="148"/>
        <v>311.31528017256846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131.97060975803686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131.97060975803686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369.00000000000011</v>
      </c>
      <c r="CU174" s="17">
        <f>CT174*VLOOKUP('Données projet'!$B$13,Paramètres!$A$1:$I$89,3,0)*VLOOKUP('Données projet'!$B$13,Paramètres!$A$1:$I$89,5,0)</f>
        <v>333.87120000000004</v>
      </c>
      <c r="CV174" s="13">
        <f t="shared" si="173"/>
        <v>78.232360111376309</v>
      </c>
      <c r="CW174" s="20">
        <f t="shared" si="174"/>
        <v>717.74703386064709</v>
      </c>
      <c r="CX174" s="59">
        <f t="shared" si="122"/>
        <v>1006.4821953053086</v>
      </c>
      <c r="CY174" s="59">
        <f ca="1">AVERAGE(OFFSET($CX$3,0,0,'Données projet'!$E$13+1,1))-AVERAGE(OFFSET($H$3,0,0,'Données projet'!$E$13+1,1))</f>
        <v>446.2695382688679</v>
      </c>
      <c r="CZ174" s="59">
        <f t="shared" si="150"/>
        <v>630.54710489646072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0.64774342422299824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0.64774342422299824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367.99999999999972</v>
      </c>
      <c r="DP174" s="17">
        <f>DO174*VLOOKUP('Données projet'!$B$14,Paramètres!$A$1:$I$89,3,0)*VLOOKUP('Données projet'!$B$14,Paramètres!$A$1:$I$89,5,0)</f>
        <v>269.8175999999998</v>
      </c>
      <c r="DQ174" s="13">
        <f t="shared" si="176"/>
        <v>64.810557882019467</v>
      </c>
      <c r="DR174" s="20">
        <f t="shared" si="177"/>
        <v>582.81070831118348</v>
      </c>
      <c r="DS174" s="59">
        <f t="shared" si="125"/>
        <v>871.54586975584493</v>
      </c>
      <c r="DT174" s="59">
        <f ca="1">AVERAGE(OFFSET($DS$3,0,0,'Données projet'!$E$14+1,1))-AVERAGE(OFFSET($H$3,0,0,'Données projet'!$E$14+1,1))</f>
        <v>400.48995908576177</v>
      </c>
      <c r="DU174" s="59">
        <f t="shared" si="152"/>
        <v>384.86917865380076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7.6006965883750581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7.6006965883750581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6">
        <f t="shared" si="110"/>
        <v>183.33333333333334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19.8100000000004</v>
      </c>
      <c r="O175" s="13">
        <f>N175*VLOOKUP('Données projet'!$B$9,Paramètres!$A$1:$I$89,3,0)*VLOOKUP('Données projet'!$B$9,Paramètres!$A$1:$I$89,5,0)</f>
        <v>20.08734000000041</v>
      </c>
      <c r="P175" s="13">
        <f t="shared" si="141"/>
        <v>6.5285137703520215</v>
      </c>
      <c r="Q175" s="20">
        <f t="shared" si="162"/>
        <v>46.355945316697152</v>
      </c>
      <c r="R175" s="59">
        <f t="shared" si="109"/>
        <v>335.17087476365481</v>
      </c>
      <c r="S175" s="59">
        <f ca="1">AVERAGE(OFFSET($R$3,0,0,'Données projet'!$E$9+1,1))-AVERAGE(OFFSET($H$3,0,0,'Données projet'!$E$9+1,1))</f>
        <v>626.09203985399904</v>
      </c>
      <c r="T175" s="59">
        <f t="shared" si="142"/>
        <v>327.65191293226667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137.8668611256125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137.8668611256125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19.8100000000004</v>
      </c>
      <c r="AJ175" s="13">
        <f>AI175*VLOOKUP('Données projet'!$B$10,Paramètres!$A$1:$I$89,3,0)*VLOOKUP('Données projet'!$B$10,Paramètres!$A$1:$I$89,5,0)</f>
        <v>17.924088000000364</v>
      </c>
      <c r="AK175" s="13">
        <f t="shared" si="164"/>
        <v>5.9032212091029486</v>
      </c>
      <c r="AL175" s="20">
        <f t="shared" si="165"/>
        <v>41.499230205854936</v>
      </c>
      <c r="AM175" s="59">
        <f t="shared" si="113"/>
        <v>330.31415965281258</v>
      </c>
      <c r="AN175" s="59">
        <f ca="1">AVERAGE(OFFSET($AM$3,0,0,'Données projet'!$E$10+1,1))-AVERAGE(OFFSET($H$3,0,0,'Données projet'!$E$10+1,1))</f>
        <v>567.42635821336114</v>
      </c>
      <c r="AO175" s="59">
        <f t="shared" si="144"/>
        <v>299.0473530693472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123.01966069670036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123.01966069670036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367.99999999999972</v>
      </c>
      <c r="BE175" s="13">
        <f>BD175*VLOOKUP('Données projet'!$B$11,Paramètres!$A$1:$I$89,3,0)*VLOOKUP('Données projet'!$B$11,Paramètres!$A$1:$I$89,5,0)</f>
        <v>298.52159999999981</v>
      </c>
      <c r="BF175" s="13">
        <f t="shared" si="167"/>
        <v>70.866444995542437</v>
      </c>
      <c r="BG175" s="20">
        <f t="shared" si="168"/>
        <v>643.35084503390271</v>
      </c>
      <c r="BH175" s="59">
        <f t="shared" si="116"/>
        <v>932.16577448086036</v>
      </c>
      <c r="BI175" s="59">
        <f ca="1">AVERAGE(OFFSET($BH$3,0,0,'Données projet'!$E$11+1,1))-AVERAGE(OFFSET($H$3,0,0,'Données projet'!$E$11+1,1))</f>
        <v>436.50252985867149</v>
      </c>
      <c r="BJ175" s="59">
        <f t="shared" si="146"/>
        <v>419.00806288456329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10.161678234070735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10.161678234070735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19.8100000000004</v>
      </c>
      <c r="BZ175" s="13">
        <f>BY175*VLOOKUP('Données projet'!$B$12,Paramètres!$A$1:$I$89,3,0)*VLOOKUP('Données projet'!$B$12,Paramètres!$A$1:$I$89,5,0)</f>
        <v>18.851196000000382</v>
      </c>
      <c r="CA175" s="13">
        <f t="shared" si="170"/>
        <v>6.172221809210666</v>
      </c>
      <c r="CB175" s="20">
        <f t="shared" si="171"/>
        <v>43.582452684375909</v>
      </c>
      <c r="CC175" s="59">
        <f t="shared" si="119"/>
        <v>332.39738213133353</v>
      </c>
      <c r="CD175" s="59">
        <f ca="1">AVERAGE(OFFSET($CC$3,0,0,'Données projet'!$E$12+1,1))-AVERAGE(OFFSET($H$3,0,0,'Données projet'!$E$12+1,1))</f>
        <v>592.58528888957346</v>
      </c>
      <c r="CE175" s="59">
        <f t="shared" si="148"/>
        <v>311.31528017256846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129.38274659480558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129.38274659480558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369.00000000000011</v>
      </c>
      <c r="CU175" s="17">
        <f>CT175*VLOOKUP('Données projet'!$B$13,Paramètres!$A$1:$I$89,3,0)*VLOOKUP('Données projet'!$B$13,Paramètres!$A$1:$I$89,5,0)</f>
        <v>333.87120000000004</v>
      </c>
      <c r="CV175" s="13">
        <f t="shared" si="173"/>
        <v>78.232360111376309</v>
      </c>
      <c r="CW175" s="20">
        <f t="shared" si="174"/>
        <v>717.74703386064709</v>
      </c>
      <c r="CX175" s="59">
        <f t="shared" si="122"/>
        <v>1006.5619633076047</v>
      </c>
      <c r="CY175" s="59">
        <f ca="1">AVERAGE(OFFSET($CX$3,0,0,'Données projet'!$E$13+1,1))-AVERAGE(OFFSET($H$3,0,0,'Données projet'!$E$13+1,1))</f>
        <v>446.2695382688679</v>
      </c>
      <c r="CZ175" s="59">
        <f t="shared" si="150"/>
        <v>630.54710489646072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0.63504157075846268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0.63504157075846268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367.99999999999972</v>
      </c>
      <c r="DP175" s="17">
        <f>DO175*VLOOKUP('Données projet'!$B$14,Paramètres!$A$1:$I$89,3,0)*VLOOKUP('Données projet'!$B$14,Paramètres!$A$1:$I$89,5,0)</f>
        <v>269.8175999999998</v>
      </c>
      <c r="DQ175" s="13">
        <f t="shared" si="176"/>
        <v>64.810557882019467</v>
      </c>
      <c r="DR175" s="20">
        <f t="shared" si="177"/>
        <v>582.81070831118348</v>
      </c>
      <c r="DS175" s="59">
        <f t="shared" si="125"/>
        <v>871.62563775814112</v>
      </c>
      <c r="DT175" s="59">
        <f ca="1">AVERAGE(OFFSET($DS$3,0,0,'Données projet'!$E$14+1,1))-AVERAGE(OFFSET($H$3,0,0,'Données projet'!$E$14+1,1))</f>
        <v>400.48995908576177</v>
      </c>
      <c r="DU175" s="59">
        <f t="shared" si="152"/>
        <v>384.86917865380076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7.4516515642441785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7.4516515642441785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6">
        <f t="shared" si="110"/>
        <v>183.33333333333334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19.8100000000004</v>
      </c>
      <c r="O176" s="13">
        <f>N176*VLOOKUP('Données projet'!$B$9,Paramètres!$A$1:$I$89,3,0)*VLOOKUP('Données projet'!$B$9,Paramètres!$A$1:$I$89,5,0)</f>
        <v>20.08734000000041</v>
      </c>
      <c r="P176" s="13">
        <f t="shared" si="141"/>
        <v>6.5285137703520215</v>
      </c>
      <c r="Q176" s="20">
        <f t="shared" si="162"/>
        <v>46.355945316697152</v>
      </c>
      <c r="R176" s="59">
        <f t="shared" si="109"/>
        <v>335.24925896944563</v>
      </c>
      <c r="S176" s="59">
        <f ca="1">AVERAGE(OFFSET($R$3,0,0,'Données projet'!$E$9+1,1))-AVERAGE(OFFSET($H$3,0,0,'Données projet'!$E$9+1,1))</f>
        <v>626.09203985399904</v>
      </c>
      <c r="T176" s="59">
        <f t="shared" si="142"/>
        <v>327.65191293226667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135.16337606942128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135.16337606942128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19.8100000000004</v>
      </c>
      <c r="AJ176" s="13">
        <f>AI176*VLOOKUP('Données projet'!$B$10,Paramètres!$A$1:$I$89,3,0)*VLOOKUP('Données projet'!$B$10,Paramètres!$A$1:$I$89,5,0)</f>
        <v>17.924088000000364</v>
      </c>
      <c r="AK176" s="13">
        <f t="shared" si="164"/>
        <v>5.9032212091029486</v>
      </c>
      <c r="AL176" s="20">
        <f t="shared" si="165"/>
        <v>41.499230205854936</v>
      </c>
      <c r="AM176" s="59">
        <f t="shared" si="113"/>
        <v>330.3925438586034</v>
      </c>
      <c r="AN176" s="59">
        <f ca="1">AVERAGE(OFFSET($AM$3,0,0,'Données projet'!$E$10+1,1))-AVERAGE(OFFSET($H$3,0,0,'Données projet'!$E$10+1,1))</f>
        <v>567.42635821336114</v>
      </c>
      <c r="AO176" s="59">
        <f t="shared" si="144"/>
        <v>299.0473530693472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120.60732018502203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120.60732018502203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367.99999999999972</v>
      </c>
      <c r="BE176" s="13">
        <f>BD176*VLOOKUP('Données projet'!$B$11,Paramètres!$A$1:$I$89,3,0)*VLOOKUP('Données projet'!$B$11,Paramètres!$A$1:$I$89,5,0)</f>
        <v>298.52159999999981</v>
      </c>
      <c r="BF176" s="13">
        <f t="shared" si="167"/>
        <v>70.866444995542437</v>
      </c>
      <c r="BG176" s="20">
        <f t="shared" si="168"/>
        <v>643.35084503390271</v>
      </c>
      <c r="BH176" s="59">
        <f t="shared" si="116"/>
        <v>932.24415868665119</v>
      </c>
      <c r="BI176" s="59">
        <f ca="1">AVERAGE(OFFSET($BH$3,0,0,'Données projet'!$E$11+1,1))-AVERAGE(OFFSET($H$3,0,0,'Données projet'!$E$11+1,1))</f>
        <v>436.50252985867149</v>
      </c>
      <c r="BJ176" s="59">
        <f t="shared" si="146"/>
        <v>419.00806288456329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9.9624139219123276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9.9624139219123276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19.8100000000004</v>
      </c>
      <c r="BZ176" s="13">
        <f>BY176*VLOOKUP('Données projet'!$B$12,Paramètres!$A$1:$I$89,3,0)*VLOOKUP('Données projet'!$B$12,Paramètres!$A$1:$I$89,5,0)</f>
        <v>18.851196000000382</v>
      </c>
      <c r="CA176" s="13">
        <f t="shared" si="170"/>
        <v>6.172221809210666</v>
      </c>
      <c r="CB176" s="20">
        <f t="shared" si="171"/>
        <v>43.582452684375909</v>
      </c>
      <c r="CC176" s="59">
        <f t="shared" si="119"/>
        <v>332.47576633712436</v>
      </c>
      <c r="CD176" s="59">
        <f ca="1">AVERAGE(OFFSET($CC$3,0,0,'Données projet'!$E$12+1,1))-AVERAGE(OFFSET($H$3,0,0,'Données projet'!$E$12+1,1))</f>
        <v>592.58528888957346</v>
      </c>
      <c r="CE176" s="59">
        <f t="shared" si="148"/>
        <v>311.31528017256846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126.84562984976459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126.84562984976459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369.00000000000011</v>
      </c>
      <c r="CU176" s="17">
        <f>CT176*VLOOKUP('Données projet'!$B$13,Paramètres!$A$1:$I$89,3,0)*VLOOKUP('Données projet'!$B$13,Paramètres!$A$1:$I$89,5,0)</f>
        <v>333.87120000000004</v>
      </c>
      <c r="CV176" s="13">
        <f t="shared" si="173"/>
        <v>78.232360111376309</v>
      </c>
      <c r="CW176" s="20">
        <f t="shared" si="174"/>
        <v>717.74703386064709</v>
      </c>
      <c r="CX176" s="59">
        <f t="shared" si="122"/>
        <v>1006.6403475133956</v>
      </c>
      <c r="CY176" s="59">
        <f ca="1">AVERAGE(OFFSET($CX$3,0,0,'Données projet'!$E$13+1,1))-AVERAGE(OFFSET($H$3,0,0,'Données projet'!$E$13+1,1))</f>
        <v>446.2695382688679</v>
      </c>
      <c r="CZ176" s="59">
        <f t="shared" si="150"/>
        <v>630.54710489646072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0.62258879289300106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0.62258879289300106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367.99999999999972</v>
      </c>
      <c r="DP176" s="17">
        <f>DO176*VLOOKUP('Données projet'!$B$14,Paramètres!$A$1:$I$89,3,0)*VLOOKUP('Données projet'!$B$14,Paramètres!$A$1:$I$89,5,0)</f>
        <v>269.8175999999998</v>
      </c>
      <c r="DQ176" s="13">
        <f t="shared" si="176"/>
        <v>64.810557882019467</v>
      </c>
      <c r="DR176" s="20">
        <f t="shared" si="177"/>
        <v>582.81070831118348</v>
      </c>
      <c r="DS176" s="59">
        <f t="shared" si="125"/>
        <v>871.70402196393195</v>
      </c>
      <c r="DT176" s="59">
        <f ca="1">AVERAGE(OFFSET($DS$3,0,0,'Données projet'!$E$14+1,1))-AVERAGE(OFFSET($H$3,0,0,'Données projet'!$E$14+1,1))</f>
        <v>400.48995908576177</v>
      </c>
      <c r="DU176" s="59">
        <f t="shared" si="152"/>
        <v>384.86917865380076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7.3055292221280173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7.3055292221280173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6">
        <f t="shared" si="110"/>
        <v>183.33333333333334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19.8100000000004</v>
      </c>
      <c r="O177" s="13">
        <f>N177*VLOOKUP('Données projet'!$B$9,Paramètres!$A$1:$I$89,3,0)*VLOOKUP('Données projet'!$B$9,Paramètres!$A$1:$I$89,5,0)</f>
        <v>20.08734000000041</v>
      </c>
      <c r="P177" s="13">
        <f t="shared" si="141"/>
        <v>6.5285137703520215</v>
      </c>
      <c r="Q177" s="20">
        <f t="shared" si="162"/>
        <v>46.355945316697152</v>
      </c>
      <c r="R177" s="59">
        <f t="shared" si="109"/>
        <v>335.32628338450689</v>
      </c>
      <c r="S177" s="59">
        <f ca="1">AVERAGE(OFFSET($R$3,0,0,'Données projet'!$E$9+1,1))-AVERAGE(OFFSET($H$3,0,0,'Données projet'!$E$9+1,1))</f>
        <v>626.09203985399904</v>
      </c>
      <c r="T177" s="59">
        <f t="shared" si="142"/>
        <v>327.65191293226667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132.5129047062189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132.5129047062189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19.8100000000004</v>
      </c>
      <c r="AJ177" s="13">
        <f>AI177*VLOOKUP('Données projet'!$B$10,Paramètres!$A$1:$I$89,3,0)*VLOOKUP('Données projet'!$B$10,Paramètres!$A$1:$I$89,5,0)</f>
        <v>17.924088000000364</v>
      </c>
      <c r="AK177" s="13">
        <f t="shared" si="164"/>
        <v>5.9032212091029486</v>
      </c>
      <c r="AL177" s="20">
        <f t="shared" si="165"/>
        <v>41.499230205854936</v>
      </c>
      <c r="AM177" s="59">
        <f t="shared" si="113"/>
        <v>330.46956827366466</v>
      </c>
      <c r="AN177" s="59">
        <f ca="1">AVERAGE(OFFSET($AM$3,0,0,'Données projet'!$E$10+1,1))-AVERAGE(OFFSET($H$3,0,0,'Données projet'!$E$10+1,1))</f>
        <v>567.42635821336114</v>
      </c>
      <c r="AO177" s="59">
        <f t="shared" si="144"/>
        <v>299.0473530693472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118.2422841993953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118.2422841993953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367.99999999999972</v>
      </c>
      <c r="BE177" s="13">
        <f>BD177*VLOOKUP('Données projet'!$B$11,Paramètres!$A$1:$I$89,3,0)*VLOOKUP('Données projet'!$B$11,Paramètres!$A$1:$I$89,5,0)</f>
        <v>298.52159999999981</v>
      </c>
      <c r="BF177" s="13">
        <f t="shared" si="167"/>
        <v>70.866444995542437</v>
      </c>
      <c r="BG177" s="20">
        <f t="shared" si="168"/>
        <v>643.35084503390271</v>
      </c>
      <c r="BH177" s="59">
        <f t="shared" si="116"/>
        <v>932.32118310171245</v>
      </c>
      <c r="BI177" s="59">
        <f ca="1">AVERAGE(OFFSET($BH$3,0,0,'Données projet'!$E$11+1,1))-AVERAGE(OFFSET($H$3,0,0,'Données projet'!$E$11+1,1))</f>
        <v>436.50252985867149</v>
      </c>
      <c r="BJ177" s="59">
        <f t="shared" si="146"/>
        <v>419.00806288456329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9.7670570613761178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9.7670570613761178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19.8100000000004</v>
      </c>
      <c r="BZ177" s="13">
        <f>BY177*VLOOKUP('Données projet'!$B$12,Paramètres!$A$1:$I$89,3,0)*VLOOKUP('Données projet'!$B$12,Paramètres!$A$1:$I$89,5,0)</f>
        <v>18.851196000000382</v>
      </c>
      <c r="CA177" s="13">
        <f t="shared" si="170"/>
        <v>6.172221809210666</v>
      </c>
      <c r="CB177" s="20">
        <f t="shared" si="171"/>
        <v>43.582452684375909</v>
      </c>
      <c r="CC177" s="59">
        <f t="shared" si="119"/>
        <v>332.55279075218562</v>
      </c>
      <c r="CD177" s="59">
        <f ca="1">AVERAGE(OFFSET($CC$3,0,0,'Données projet'!$E$12+1,1))-AVERAGE(OFFSET($H$3,0,0,'Données projet'!$E$12+1,1))</f>
        <v>592.58528888957346</v>
      </c>
      <c r="CE177" s="59">
        <f t="shared" si="148"/>
        <v>311.31528017256846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124.35826441660544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124.35826441660544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369.00000000000011</v>
      </c>
      <c r="CU177" s="17">
        <f>CT177*VLOOKUP('Données projet'!$B$13,Paramètres!$A$1:$I$89,3,0)*VLOOKUP('Données projet'!$B$13,Paramètres!$A$1:$I$89,5,0)</f>
        <v>333.87120000000004</v>
      </c>
      <c r="CV177" s="13">
        <f t="shared" si="173"/>
        <v>78.232360111376309</v>
      </c>
      <c r="CW177" s="20">
        <f t="shared" si="174"/>
        <v>717.74703386064709</v>
      </c>
      <c r="CX177" s="59">
        <f t="shared" si="122"/>
        <v>1006.7173719284568</v>
      </c>
      <c r="CY177" s="59">
        <f ca="1">AVERAGE(OFFSET($CX$3,0,0,'Données projet'!$E$13+1,1))-AVERAGE(OFFSET($H$3,0,0,'Données projet'!$E$13+1,1))</f>
        <v>446.2695382688679</v>
      </c>
      <c r="CZ177" s="59">
        <f t="shared" si="150"/>
        <v>630.54710489646072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0.61038020640603663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0.61038020640603663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367.99999999999972</v>
      </c>
      <c r="DP177" s="17">
        <f>DO177*VLOOKUP('Données projet'!$B$14,Paramètres!$A$1:$I$89,3,0)*VLOOKUP('Données projet'!$B$14,Paramètres!$A$1:$I$89,5,0)</f>
        <v>269.8175999999998</v>
      </c>
      <c r="DQ177" s="13">
        <f t="shared" si="176"/>
        <v>64.810557882019467</v>
      </c>
      <c r="DR177" s="20">
        <f t="shared" si="177"/>
        <v>582.81070831118348</v>
      </c>
      <c r="DS177" s="59">
        <f t="shared" si="125"/>
        <v>871.78104637899321</v>
      </c>
      <c r="DT177" s="59">
        <f ca="1">AVERAGE(OFFSET($DS$3,0,0,'Données projet'!$E$14+1,1))-AVERAGE(OFFSET($H$3,0,0,'Données projet'!$E$14+1,1))</f>
        <v>400.48995908576177</v>
      </c>
      <c r="DU177" s="59">
        <f t="shared" si="152"/>
        <v>384.86917865380076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7.1622722500149258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7.1622722500149258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6">
        <f t="shared" si="110"/>
        <v>183.33333333333334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19.8100000000004</v>
      </c>
      <c r="O178" s="13">
        <f>N178*VLOOKUP('Données projet'!$B$9,Paramètres!$A$1:$I$89,3,0)*VLOOKUP('Données projet'!$B$9,Paramètres!$A$1:$I$89,5,0)</f>
        <v>20.08734000000041</v>
      </c>
      <c r="P178" s="13">
        <f t="shared" si="141"/>
        <v>6.5285137703520215</v>
      </c>
      <c r="Q178" s="20">
        <f t="shared" si="162"/>
        <v>46.355945316697152</v>
      </c>
      <c r="R178" s="59">
        <f t="shared" si="109"/>
        <v>335.40197159816756</v>
      </c>
      <c r="S178" s="59">
        <f ca="1">AVERAGE(OFFSET($R$3,0,0,'Données projet'!$E$9+1,1))-AVERAGE(OFFSET($H$3,0,0,'Données projet'!$E$9+1,1))</f>
        <v>626.09203985399904</v>
      </c>
      <c r="T178" s="59">
        <f t="shared" si="142"/>
        <v>327.65191293226667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129.91440746982101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129.91440746982101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19.8100000000004</v>
      </c>
      <c r="AJ178" s="13">
        <f>AI178*VLOOKUP('Données projet'!$B$10,Paramètres!$A$1:$I$89,3,0)*VLOOKUP('Données projet'!$B$10,Paramètres!$A$1:$I$89,5,0)</f>
        <v>17.924088000000364</v>
      </c>
      <c r="AK178" s="13">
        <f t="shared" si="164"/>
        <v>5.9032212091029486</v>
      </c>
      <c r="AL178" s="20">
        <f t="shared" si="165"/>
        <v>41.499230205854936</v>
      </c>
      <c r="AM178" s="59">
        <f t="shared" si="113"/>
        <v>330.54525648732533</v>
      </c>
      <c r="AN178" s="59">
        <f ca="1">AVERAGE(OFFSET($AM$3,0,0,'Données projet'!$E$10+1,1))-AVERAGE(OFFSET($H$3,0,0,'Données projet'!$E$10+1,1))</f>
        <v>567.42635821336114</v>
      </c>
      <c r="AO178" s="59">
        <f t="shared" si="144"/>
        <v>299.0473530693472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115.9236251269172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115.9236251269172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367.99999999999972</v>
      </c>
      <c r="BE178" s="13">
        <f>BD178*VLOOKUP('Données projet'!$B$11,Paramètres!$A$1:$I$89,3,0)*VLOOKUP('Données projet'!$B$11,Paramètres!$A$1:$I$89,5,0)</f>
        <v>298.52159999999981</v>
      </c>
      <c r="BF178" s="13">
        <f t="shared" si="167"/>
        <v>70.866444995542437</v>
      </c>
      <c r="BG178" s="20">
        <f t="shared" si="168"/>
        <v>643.35084503390271</v>
      </c>
      <c r="BH178" s="59">
        <f t="shared" si="116"/>
        <v>932.39687131537312</v>
      </c>
      <c r="BI178" s="59">
        <f ca="1">AVERAGE(OFFSET($BH$3,0,0,'Données projet'!$E$11+1,1))-AVERAGE(OFFSET($H$3,0,0,'Données projet'!$E$11+1,1))</f>
        <v>436.50252985867149</v>
      </c>
      <c r="BJ178" s="59">
        <f t="shared" si="146"/>
        <v>419.00806288456329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9.5755310297191034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9.5755310297191034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19.8100000000004</v>
      </c>
      <c r="BZ178" s="13">
        <f>BY178*VLOOKUP('Données projet'!$B$12,Paramètres!$A$1:$I$89,3,0)*VLOOKUP('Données projet'!$B$12,Paramètres!$A$1:$I$89,5,0)</f>
        <v>18.851196000000382</v>
      </c>
      <c r="CA178" s="13">
        <f t="shared" si="170"/>
        <v>6.172221809210666</v>
      </c>
      <c r="CB178" s="20">
        <f t="shared" si="171"/>
        <v>43.582452684375909</v>
      </c>
      <c r="CC178" s="59">
        <f t="shared" si="119"/>
        <v>332.62847896584628</v>
      </c>
      <c r="CD178" s="59">
        <f ca="1">AVERAGE(OFFSET($CC$3,0,0,'Données projet'!$E$12+1,1))-AVERAGE(OFFSET($H$3,0,0,'Données projet'!$E$12+1,1))</f>
        <v>592.58528888957346</v>
      </c>
      <c r="CE178" s="59">
        <f t="shared" si="148"/>
        <v>311.31528017256846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121.91967470244742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121.91967470244742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369.00000000000011</v>
      </c>
      <c r="CU178" s="17">
        <f>CT178*VLOOKUP('Données projet'!$B$13,Paramètres!$A$1:$I$89,3,0)*VLOOKUP('Données projet'!$B$13,Paramètres!$A$1:$I$89,5,0)</f>
        <v>333.87120000000004</v>
      </c>
      <c r="CV178" s="13">
        <f t="shared" si="173"/>
        <v>78.232360111376309</v>
      </c>
      <c r="CW178" s="20">
        <f t="shared" si="174"/>
        <v>717.74703386064709</v>
      </c>
      <c r="CX178" s="59">
        <f t="shared" si="122"/>
        <v>1006.7930601421175</v>
      </c>
      <c r="CY178" s="59">
        <f ca="1">AVERAGE(OFFSET($CX$3,0,0,'Données projet'!$E$13+1,1))-AVERAGE(OFFSET($H$3,0,0,'Données projet'!$E$13+1,1))</f>
        <v>446.2695382688679</v>
      </c>
      <c r="CZ178" s="59">
        <f t="shared" si="150"/>
        <v>630.54710489646072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0.59841102285357906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0.59841102285357906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367.99999999999972</v>
      </c>
      <c r="DP178" s="17">
        <f>DO178*VLOOKUP('Données projet'!$B$14,Paramètres!$A$1:$I$89,3,0)*VLOOKUP('Données projet'!$B$14,Paramètres!$A$1:$I$89,5,0)</f>
        <v>269.8175999999998</v>
      </c>
      <c r="DQ178" s="13">
        <f t="shared" si="176"/>
        <v>64.810557882019467</v>
      </c>
      <c r="DR178" s="20">
        <f t="shared" si="177"/>
        <v>582.81070831118348</v>
      </c>
      <c r="DS178" s="59">
        <f t="shared" si="125"/>
        <v>871.85673459265388</v>
      </c>
      <c r="DT178" s="59">
        <f ca="1">AVERAGE(OFFSET($DS$3,0,0,'Données projet'!$E$14+1,1))-AVERAGE(OFFSET($H$3,0,0,'Données projet'!$E$14+1,1))</f>
        <v>400.48995908576177</v>
      </c>
      <c r="DU178" s="59">
        <f t="shared" si="152"/>
        <v>384.86917865380076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7.0218244597468464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7.0218244597468464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6">
        <f t="shared" si="110"/>
        <v>183.33333333333334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19.8100000000004</v>
      </c>
      <c r="O179" s="13">
        <f>N179*VLOOKUP('Données projet'!$B$9,Paramètres!$A$1:$I$89,3,0)*VLOOKUP('Données projet'!$B$9,Paramètres!$A$1:$I$89,5,0)</f>
        <v>20.08734000000041</v>
      </c>
      <c r="P179" s="13">
        <f t="shared" si="141"/>
        <v>6.5285137703520215</v>
      </c>
      <c r="Q179" s="20">
        <f t="shared" si="162"/>
        <v>46.355945316697152</v>
      </c>
      <c r="R179" s="59">
        <f t="shared" si="109"/>
        <v>335.47634679053476</v>
      </c>
      <c r="S179" s="59">
        <f ca="1">AVERAGE(OFFSET($R$3,0,0,'Données projet'!$E$9+1,1))-AVERAGE(OFFSET($H$3,0,0,'Données projet'!$E$9+1,1))</f>
        <v>626.09203985399904</v>
      </c>
      <c r="T179" s="59">
        <f t="shared" si="142"/>
        <v>327.65191293226667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127.36686517930208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127.36686517930208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19.8100000000004</v>
      </c>
      <c r="AJ179" s="13">
        <f>AI179*VLOOKUP('Données projet'!$B$10,Paramètres!$A$1:$I$89,3,0)*VLOOKUP('Données projet'!$B$10,Paramètres!$A$1:$I$89,5,0)</f>
        <v>17.924088000000364</v>
      </c>
      <c r="AK179" s="13">
        <f t="shared" si="164"/>
        <v>5.9032212091029486</v>
      </c>
      <c r="AL179" s="20">
        <f t="shared" si="165"/>
        <v>41.499230205854936</v>
      </c>
      <c r="AM179" s="59">
        <f t="shared" si="113"/>
        <v>330.61963167969253</v>
      </c>
      <c r="AN179" s="59">
        <f ca="1">AVERAGE(OFFSET($AM$3,0,0,'Données projet'!$E$10+1,1))-AVERAGE(OFFSET($H$3,0,0,'Données projet'!$E$10+1,1))</f>
        <v>567.42635821336114</v>
      </c>
      <c r="AO179" s="59">
        <f t="shared" si="144"/>
        <v>299.0473530693472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113.65043354460801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113.65043354460801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367.99999999999972</v>
      </c>
      <c r="BE179" s="13">
        <f>BD179*VLOOKUP('Données projet'!$B$11,Paramètres!$A$1:$I$89,3,0)*VLOOKUP('Données projet'!$B$11,Paramètres!$A$1:$I$89,5,0)</f>
        <v>298.52159999999981</v>
      </c>
      <c r="BF179" s="13">
        <f t="shared" si="167"/>
        <v>70.866444995542437</v>
      </c>
      <c r="BG179" s="20">
        <f t="shared" si="168"/>
        <v>643.35084503390271</v>
      </c>
      <c r="BH179" s="59">
        <f t="shared" si="116"/>
        <v>932.47124650774026</v>
      </c>
      <c r="BI179" s="59">
        <f ca="1">AVERAGE(OFFSET($BH$3,0,0,'Données projet'!$E$11+1,1))-AVERAGE(OFFSET($H$3,0,0,'Données projet'!$E$11+1,1))</f>
        <v>436.50252985867149</v>
      </c>
      <c r="BJ179" s="59">
        <f t="shared" si="146"/>
        <v>419.00806288456329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9.3877607067235385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9.3877607067235385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19.8100000000004</v>
      </c>
      <c r="BZ179" s="13">
        <f>BY179*VLOOKUP('Données projet'!$B$12,Paramètres!$A$1:$I$89,3,0)*VLOOKUP('Données projet'!$B$12,Paramètres!$A$1:$I$89,5,0)</f>
        <v>18.851196000000382</v>
      </c>
      <c r="CA179" s="13">
        <f t="shared" si="170"/>
        <v>6.172221809210666</v>
      </c>
      <c r="CB179" s="20">
        <f t="shared" si="171"/>
        <v>43.582452684375909</v>
      </c>
      <c r="CC179" s="59">
        <f t="shared" si="119"/>
        <v>332.70285415821354</v>
      </c>
      <c r="CD179" s="59">
        <f ca="1">AVERAGE(OFFSET($CC$3,0,0,'Données projet'!$E$12+1,1))-AVERAGE(OFFSET($H$3,0,0,'Données projet'!$E$12+1,1))</f>
        <v>592.58528888957346</v>
      </c>
      <c r="CE179" s="59">
        <f t="shared" si="148"/>
        <v>311.31528017256846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119.5289042451912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119.5289042451912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369.00000000000011</v>
      </c>
      <c r="CU179" s="17">
        <f>CT179*VLOOKUP('Données projet'!$B$13,Paramètres!$A$1:$I$89,3,0)*VLOOKUP('Données projet'!$B$13,Paramètres!$A$1:$I$89,5,0)</f>
        <v>333.87120000000004</v>
      </c>
      <c r="CV179" s="13">
        <f t="shared" si="173"/>
        <v>78.232360111376309</v>
      </c>
      <c r="CW179" s="20">
        <f t="shared" si="174"/>
        <v>717.74703386064709</v>
      </c>
      <c r="CX179" s="59">
        <f t="shared" si="122"/>
        <v>1006.8674353344848</v>
      </c>
      <c r="CY179" s="59">
        <f ca="1">AVERAGE(OFFSET($CX$3,0,0,'Données projet'!$E$13+1,1))-AVERAGE(OFFSET($H$3,0,0,'Données projet'!$E$13+1,1))</f>
        <v>446.2695382688679</v>
      </c>
      <c r="CZ179" s="59">
        <f t="shared" si="150"/>
        <v>630.54710489646072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0.58667654769010413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0.58667654769010413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367.99999999999972</v>
      </c>
      <c r="DP179" s="17">
        <f>DO179*VLOOKUP('Données projet'!$B$14,Paramètres!$A$1:$I$89,3,0)*VLOOKUP('Données projet'!$B$14,Paramètres!$A$1:$I$89,5,0)</f>
        <v>269.8175999999998</v>
      </c>
      <c r="DQ179" s="13">
        <f t="shared" si="176"/>
        <v>64.810557882019467</v>
      </c>
      <c r="DR179" s="20">
        <f t="shared" si="177"/>
        <v>582.81070831118348</v>
      </c>
      <c r="DS179" s="59">
        <f t="shared" si="125"/>
        <v>871.93110978502114</v>
      </c>
      <c r="DT179" s="59">
        <f ca="1">AVERAGE(OFFSET($DS$3,0,0,'Données projet'!$E$14+1,1))-AVERAGE(OFFSET($H$3,0,0,'Données projet'!$E$14+1,1))</f>
        <v>400.48995908576177</v>
      </c>
      <c r="DU179" s="59">
        <f t="shared" si="152"/>
        <v>384.86917865380076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6.8841307649812311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6.8841307649812311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6">
        <f t="shared" si="110"/>
        <v>183.33333333333334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19.8100000000004</v>
      </c>
      <c r="O180" s="13">
        <f>N180*VLOOKUP('Données projet'!$B$9,Paramètres!$A$1:$I$89,3,0)*VLOOKUP('Données projet'!$B$9,Paramètres!$A$1:$I$89,5,0)</f>
        <v>20.08734000000041</v>
      </c>
      <c r="P180" s="13">
        <f t="shared" si="141"/>
        <v>6.5285137703520215</v>
      </c>
      <c r="Q180" s="20">
        <f t="shared" si="162"/>
        <v>46.355945316697152</v>
      </c>
      <c r="R180" s="59">
        <f t="shared" si="109"/>
        <v>335.54943173959242</v>
      </c>
      <c r="S180" s="59">
        <f ca="1">AVERAGE(OFFSET($R$3,0,0,'Données projet'!$E$9+1,1))-AVERAGE(OFFSET($H$3,0,0,'Données projet'!$E$9+1,1))</f>
        <v>626.09203985399904</v>
      </c>
      <c r="T180" s="59">
        <f t="shared" si="142"/>
        <v>327.65191293226667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124.86927863925285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124.86927863925285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19.8100000000004</v>
      </c>
      <c r="AJ180" s="13">
        <f>AI180*VLOOKUP('Données projet'!$B$10,Paramètres!$A$1:$I$89,3,0)*VLOOKUP('Données projet'!$B$10,Paramètres!$A$1:$I$89,5,0)</f>
        <v>17.924088000000364</v>
      </c>
      <c r="AK180" s="13">
        <f t="shared" si="164"/>
        <v>5.9032212091029486</v>
      </c>
      <c r="AL180" s="20">
        <f t="shared" si="165"/>
        <v>41.499230205854936</v>
      </c>
      <c r="AM180" s="59">
        <f t="shared" si="113"/>
        <v>330.69271662875019</v>
      </c>
      <c r="AN180" s="59">
        <f ca="1">AVERAGE(OFFSET($AM$3,0,0,'Données projet'!$E$10+1,1))-AVERAGE(OFFSET($H$3,0,0,'Données projet'!$E$10+1,1))</f>
        <v>567.42635821336114</v>
      </c>
      <c r="AO180" s="59">
        <f t="shared" si="144"/>
        <v>299.0473530693472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111.42181786271793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111.42181786271793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367.99999999999972</v>
      </c>
      <c r="BE180" s="13">
        <f>BD180*VLOOKUP('Données projet'!$B$11,Paramètres!$A$1:$I$89,3,0)*VLOOKUP('Données projet'!$B$11,Paramètres!$A$1:$I$89,5,0)</f>
        <v>298.52159999999981</v>
      </c>
      <c r="BF180" s="13">
        <f t="shared" si="167"/>
        <v>70.866444995542437</v>
      </c>
      <c r="BG180" s="20">
        <f t="shared" si="168"/>
        <v>643.35084503390271</v>
      </c>
      <c r="BH180" s="59">
        <f t="shared" si="116"/>
        <v>932.54433145679798</v>
      </c>
      <c r="BI180" s="59">
        <f ca="1">AVERAGE(OFFSET($BH$3,0,0,'Données projet'!$E$11+1,1))-AVERAGE(OFFSET($H$3,0,0,'Données projet'!$E$11+1,1))</f>
        <v>436.50252985867149</v>
      </c>
      <c r="BJ180" s="59">
        <f t="shared" si="146"/>
        <v>419.00806288456329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9.2036724452333285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9.2036724452333285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19.8100000000004</v>
      </c>
      <c r="BZ180" s="13">
        <f>BY180*VLOOKUP('Données projet'!$B$12,Paramètres!$A$1:$I$89,3,0)*VLOOKUP('Données projet'!$B$12,Paramètres!$A$1:$I$89,5,0)</f>
        <v>18.851196000000382</v>
      </c>
      <c r="CA180" s="13">
        <f t="shared" si="170"/>
        <v>6.172221809210666</v>
      </c>
      <c r="CB180" s="20">
        <f t="shared" si="171"/>
        <v>43.582452684375909</v>
      </c>
      <c r="CC180" s="59">
        <f t="shared" si="119"/>
        <v>332.77593910727114</v>
      </c>
      <c r="CD180" s="59">
        <f ca="1">AVERAGE(OFFSET($CC$3,0,0,'Données projet'!$E$12+1,1))-AVERAGE(OFFSET($H$3,0,0,'Données projet'!$E$12+1,1))</f>
        <v>592.58528888957346</v>
      </c>
      <c r="CE180" s="59">
        <f t="shared" si="148"/>
        <v>311.31528017256846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117.18501533837578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117.18501533837578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369.00000000000011</v>
      </c>
      <c r="CU180" s="17">
        <f>CT180*VLOOKUP('Données projet'!$B$13,Paramètres!$A$1:$I$89,3,0)*VLOOKUP('Données projet'!$B$13,Paramètres!$A$1:$I$89,5,0)</f>
        <v>333.87120000000004</v>
      </c>
      <c r="CV180" s="13">
        <f t="shared" si="173"/>
        <v>78.232360111376309</v>
      </c>
      <c r="CW180" s="20">
        <f t="shared" si="174"/>
        <v>717.74703386064709</v>
      </c>
      <c r="CX180" s="59">
        <f t="shared" si="122"/>
        <v>1006.9405202835424</v>
      </c>
      <c r="CY180" s="59">
        <f ca="1">AVERAGE(OFFSET($CX$3,0,0,'Données projet'!$E$13+1,1))-AVERAGE(OFFSET($H$3,0,0,'Données projet'!$E$13+1,1))</f>
        <v>446.2695382688679</v>
      </c>
      <c r="CZ180" s="59">
        <f t="shared" si="150"/>
        <v>630.54710489646072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0.57517217842726176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0.57517217842726176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367.99999999999972</v>
      </c>
      <c r="DP180" s="17">
        <f>DO180*VLOOKUP('Données projet'!$B$14,Paramètres!$A$1:$I$89,3,0)*VLOOKUP('Données projet'!$B$14,Paramètres!$A$1:$I$89,5,0)</f>
        <v>269.8175999999998</v>
      </c>
      <c r="DQ180" s="13">
        <f t="shared" si="176"/>
        <v>64.810557882019467</v>
      </c>
      <c r="DR180" s="20">
        <f t="shared" si="177"/>
        <v>582.81070831118348</v>
      </c>
      <c r="DS180" s="59">
        <f t="shared" si="125"/>
        <v>872.00419473407874</v>
      </c>
      <c r="DT180" s="59">
        <f ca="1">AVERAGE(OFFSET($DS$3,0,0,'Données projet'!$E$14+1,1))-AVERAGE(OFFSET($H$3,0,0,'Données projet'!$E$14+1,1))</f>
        <v>400.48995908576177</v>
      </c>
      <c r="DU180" s="59">
        <f t="shared" si="152"/>
        <v>384.86917865380076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6.749137159585108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6.749137159585108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6">
        <f t="shared" si="110"/>
        <v>183.33333333333334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19.8100000000004</v>
      </c>
      <c r="O181" s="13">
        <f>N181*VLOOKUP('Données projet'!$B$9,Paramètres!$A$1:$I$89,3,0)*VLOOKUP('Données projet'!$B$9,Paramètres!$A$1:$I$89,5,0)</f>
        <v>20.08734000000041</v>
      </c>
      <c r="P181" s="13">
        <f t="shared" si="141"/>
        <v>6.5285137703520215</v>
      </c>
      <c r="Q181" s="20">
        <f t="shared" si="162"/>
        <v>46.355945316697152</v>
      </c>
      <c r="R181" s="59">
        <f t="shared" si="109"/>
        <v>335.62124882817733</v>
      </c>
      <c r="S181" s="59">
        <f ca="1">AVERAGE(OFFSET($R$3,0,0,'Données projet'!$E$9+1,1))-AVERAGE(OFFSET($H$3,0,0,'Données projet'!$E$9+1,1))</f>
        <v>626.09203985399904</v>
      </c>
      <c r="T181" s="59">
        <f t="shared" si="142"/>
        <v>327.65191293226667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122.42066824787663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122.42066824787663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19.8100000000004</v>
      </c>
      <c r="AJ181" s="13">
        <f>AI181*VLOOKUP('Données projet'!$B$10,Paramètres!$A$1:$I$89,3,0)*VLOOKUP('Données projet'!$B$10,Paramètres!$A$1:$I$89,5,0)</f>
        <v>17.924088000000364</v>
      </c>
      <c r="AK181" s="13">
        <f t="shared" si="164"/>
        <v>5.9032212091029486</v>
      </c>
      <c r="AL181" s="20">
        <f t="shared" si="165"/>
        <v>41.499230205854936</v>
      </c>
      <c r="AM181" s="59">
        <f t="shared" si="113"/>
        <v>330.7645337173351</v>
      </c>
      <c r="AN181" s="59">
        <f ca="1">AVERAGE(OFFSET($AM$3,0,0,'Données projet'!$E$10+1,1))-AVERAGE(OFFSET($H$3,0,0,'Données projet'!$E$10+1,1))</f>
        <v>567.42635821336114</v>
      </c>
      <c r="AO181" s="59">
        <f t="shared" si="144"/>
        <v>299.0473530693472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109.23690397502837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109.23690397502837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367.99999999999972</v>
      </c>
      <c r="BE181" s="13">
        <f>BD181*VLOOKUP('Données projet'!$B$11,Paramètres!$A$1:$I$89,3,0)*VLOOKUP('Données projet'!$B$11,Paramètres!$A$1:$I$89,5,0)</f>
        <v>298.52159999999981</v>
      </c>
      <c r="BF181" s="13">
        <f t="shared" si="167"/>
        <v>70.866444995542437</v>
      </c>
      <c r="BG181" s="20">
        <f t="shared" si="168"/>
        <v>643.35084503390271</v>
      </c>
      <c r="BH181" s="59">
        <f t="shared" si="116"/>
        <v>932.61614854538288</v>
      </c>
      <c r="BI181" s="59">
        <f ca="1">AVERAGE(OFFSET($BH$3,0,0,'Données projet'!$E$11+1,1))-AVERAGE(OFFSET($H$3,0,0,'Données projet'!$E$11+1,1))</f>
        <v>436.50252985867149</v>
      </c>
      <c r="BJ181" s="59">
        <f t="shared" si="146"/>
        <v>419.00806288456329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9.0231940422681891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9.0231940422681891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19.8100000000004</v>
      </c>
      <c r="BZ181" s="13">
        <f>BY181*VLOOKUP('Données projet'!$B$12,Paramètres!$A$1:$I$89,3,0)*VLOOKUP('Données projet'!$B$12,Paramètres!$A$1:$I$89,5,0)</f>
        <v>18.851196000000382</v>
      </c>
      <c r="CA181" s="13">
        <f t="shared" si="170"/>
        <v>6.172221809210666</v>
      </c>
      <c r="CB181" s="20">
        <f t="shared" si="171"/>
        <v>43.582452684375909</v>
      </c>
      <c r="CC181" s="59">
        <f t="shared" si="119"/>
        <v>332.84775619585605</v>
      </c>
      <c r="CD181" s="59">
        <f ca="1">AVERAGE(OFFSET($CC$3,0,0,'Données projet'!$E$12+1,1))-AVERAGE(OFFSET($H$3,0,0,'Données projet'!$E$12+1,1))</f>
        <v>592.58528888957346</v>
      </c>
      <c r="CE181" s="59">
        <f t="shared" si="148"/>
        <v>311.31528017256846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114.88708866339194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114.88708866339194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369.00000000000011</v>
      </c>
      <c r="CU181" s="17">
        <f>CT181*VLOOKUP('Données projet'!$B$13,Paramètres!$A$1:$I$89,3,0)*VLOOKUP('Données projet'!$B$13,Paramètres!$A$1:$I$89,5,0)</f>
        <v>333.87120000000004</v>
      </c>
      <c r="CV181" s="13">
        <f t="shared" si="173"/>
        <v>78.232360111376309</v>
      </c>
      <c r="CW181" s="20">
        <f t="shared" si="174"/>
        <v>717.74703386064709</v>
      </c>
      <c r="CX181" s="59">
        <f t="shared" si="122"/>
        <v>1007.0123373721273</v>
      </c>
      <c r="CY181" s="59">
        <f ca="1">AVERAGE(OFFSET($CX$3,0,0,'Données projet'!$E$13+1,1))-AVERAGE(OFFSET($H$3,0,0,'Données projet'!$E$13+1,1))</f>
        <v>446.2695382688679</v>
      </c>
      <c r="CZ181" s="59">
        <f t="shared" si="150"/>
        <v>630.54710489646072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0.56389340282869138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0.56389340282869138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367.99999999999972</v>
      </c>
      <c r="DP181" s="17">
        <f>DO181*VLOOKUP('Données projet'!$B$14,Paramètres!$A$1:$I$89,3,0)*VLOOKUP('Données projet'!$B$14,Paramètres!$A$1:$I$89,5,0)</f>
        <v>269.8175999999998</v>
      </c>
      <c r="DQ181" s="13">
        <f t="shared" si="176"/>
        <v>64.810557882019467</v>
      </c>
      <c r="DR181" s="20">
        <f t="shared" si="177"/>
        <v>582.81070831118348</v>
      </c>
      <c r="DS181" s="59">
        <f t="shared" si="125"/>
        <v>872.07601182266365</v>
      </c>
      <c r="DT181" s="59">
        <f ca="1">AVERAGE(OFFSET($DS$3,0,0,'Données projet'!$E$14+1,1))-AVERAGE(OFFSET($H$3,0,0,'Données projet'!$E$14+1,1))</f>
        <v>400.48995908576177</v>
      </c>
      <c r="DU181" s="59">
        <f t="shared" si="152"/>
        <v>384.86917865380076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6.616790696452834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6.616790696452834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6">
        <f t="shared" si="110"/>
        <v>183.33333333333334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19.8100000000004</v>
      </c>
      <c r="O182" s="13">
        <f>N182*VLOOKUP('Données projet'!$B$9,Paramètres!$A$1:$I$89,3,0)*VLOOKUP('Données projet'!$B$9,Paramètres!$A$1:$I$89,5,0)</f>
        <v>20.08734000000041</v>
      </c>
      <c r="P182" s="13">
        <f t="shared" si="141"/>
        <v>6.5285137703520215</v>
      </c>
      <c r="Q182" s="20">
        <f t="shared" si="162"/>
        <v>46.355945316697152</v>
      </c>
      <c r="R182" s="59">
        <f t="shared" si="109"/>
        <v>335.69182005083428</v>
      </c>
      <c r="S182" s="59">
        <f ca="1">AVERAGE(OFFSET($R$3,0,0,'Données projet'!$E$9+1,1))-AVERAGE(OFFSET($H$3,0,0,'Données projet'!$E$9+1,1))</f>
        <v>626.09203985399904</v>
      </c>
      <c r="T182" s="59">
        <f t="shared" si="142"/>
        <v>327.65191293226667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120.02007361277043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120.02007361277043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19.8100000000004</v>
      </c>
      <c r="AJ182" s="13">
        <f>AI182*VLOOKUP('Données projet'!$B$10,Paramètres!$A$1:$I$89,3,0)*VLOOKUP('Données projet'!$B$10,Paramètres!$A$1:$I$89,5,0)</f>
        <v>17.924088000000364</v>
      </c>
      <c r="AK182" s="13">
        <f t="shared" si="164"/>
        <v>5.9032212091029486</v>
      </c>
      <c r="AL182" s="20">
        <f t="shared" si="165"/>
        <v>41.499230205854936</v>
      </c>
      <c r="AM182" s="59">
        <f t="shared" si="113"/>
        <v>330.83510493999205</v>
      </c>
      <c r="AN182" s="59">
        <f ca="1">AVERAGE(OFFSET($AM$3,0,0,'Données projet'!$E$10+1,1))-AVERAGE(OFFSET($H$3,0,0,'Données projet'!$E$10+1,1))</f>
        <v>567.42635821336114</v>
      </c>
      <c r="AO182" s="59">
        <f t="shared" si="144"/>
        <v>299.0473530693472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107.09483491601053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107.09483491601053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367.99999999999972</v>
      </c>
      <c r="BE182" s="13">
        <f>BD182*VLOOKUP('Données projet'!$B$11,Paramètres!$A$1:$I$89,3,0)*VLOOKUP('Données projet'!$B$11,Paramètres!$A$1:$I$89,5,0)</f>
        <v>298.52159999999981</v>
      </c>
      <c r="BF182" s="13">
        <f t="shared" si="167"/>
        <v>70.866444995542437</v>
      </c>
      <c r="BG182" s="20">
        <f t="shared" si="168"/>
        <v>643.35084503390271</v>
      </c>
      <c r="BH182" s="59">
        <f t="shared" si="116"/>
        <v>932.68671976803989</v>
      </c>
      <c r="BI182" s="59">
        <f ca="1">AVERAGE(OFFSET($BH$3,0,0,'Données projet'!$E$11+1,1))-AVERAGE(OFFSET($H$3,0,0,'Données projet'!$E$11+1,1))</f>
        <v>436.50252985867149</v>
      </c>
      <c r="BJ182" s="59">
        <f t="shared" si="146"/>
        <v>419.00806288456329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8.8462547107042404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8.8462547107042404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19.8100000000004</v>
      </c>
      <c r="BZ182" s="13">
        <f>BY182*VLOOKUP('Données projet'!$B$12,Paramètres!$A$1:$I$89,3,0)*VLOOKUP('Données projet'!$B$12,Paramètres!$A$1:$I$89,5,0)</f>
        <v>18.851196000000382</v>
      </c>
      <c r="CA182" s="13">
        <f t="shared" si="170"/>
        <v>6.172221809210666</v>
      </c>
      <c r="CB182" s="20">
        <f t="shared" si="171"/>
        <v>43.582452684375909</v>
      </c>
      <c r="CC182" s="59">
        <f t="shared" si="119"/>
        <v>332.91832741851306</v>
      </c>
      <c r="CD182" s="59">
        <f ca="1">AVERAGE(OFFSET($CC$3,0,0,'Données projet'!$E$12+1,1))-AVERAGE(OFFSET($H$3,0,0,'Données projet'!$E$12+1,1))</f>
        <v>592.58528888957346</v>
      </c>
      <c r="CE182" s="59">
        <f t="shared" si="148"/>
        <v>311.31528017256846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112.63422292890765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112.63422292890765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369.00000000000011</v>
      </c>
      <c r="CU182" s="17">
        <f>CT182*VLOOKUP('Données projet'!$B$13,Paramètres!$A$1:$I$89,3,0)*VLOOKUP('Données projet'!$B$13,Paramètres!$A$1:$I$89,5,0)</f>
        <v>333.87120000000004</v>
      </c>
      <c r="CV182" s="13">
        <f t="shared" si="173"/>
        <v>78.232360111376309</v>
      </c>
      <c r="CW182" s="20">
        <f t="shared" si="174"/>
        <v>717.74703386064709</v>
      </c>
      <c r="CX182" s="59">
        <f t="shared" si="122"/>
        <v>1007.0829085947842</v>
      </c>
      <c r="CY182" s="59">
        <f ca="1">AVERAGE(OFFSET($CX$3,0,0,'Données projet'!$E$13+1,1))-AVERAGE(OFFSET($H$3,0,0,'Données projet'!$E$13+1,1))</f>
        <v>446.2695382688679</v>
      </c>
      <c r="CZ182" s="59">
        <f t="shared" si="150"/>
        <v>630.54710489646072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0.55283579714023512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0.55283579714023512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367.99999999999972</v>
      </c>
      <c r="DP182" s="17">
        <f>DO182*VLOOKUP('Données projet'!$B$14,Paramètres!$A$1:$I$89,3,0)*VLOOKUP('Données projet'!$B$14,Paramètres!$A$1:$I$89,5,0)</f>
        <v>269.8175999999998</v>
      </c>
      <c r="DQ182" s="13">
        <f t="shared" si="176"/>
        <v>64.810557882019467</v>
      </c>
      <c r="DR182" s="20">
        <f t="shared" si="177"/>
        <v>582.81070831118348</v>
      </c>
      <c r="DS182" s="59">
        <f t="shared" si="125"/>
        <v>872.14658304532054</v>
      </c>
      <c r="DT182" s="59">
        <f ca="1">AVERAGE(OFFSET($DS$3,0,0,'Données projet'!$E$14+1,1))-AVERAGE(OFFSET($H$3,0,0,'Données projet'!$E$14+1,1))</f>
        <v>400.48995908576177</v>
      </c>
      <c r="DU182" s="59">
        <f t="shared" si="152"/>
        <v>384.86917865380076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6.4870394667392119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6.4870394667392119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6">
        <f t="shared" si="110"/>
        <v>183.33333333333334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19.8100000000004</v>
      </c>
      <c r="O183" s="13">
        <f>N183*VLOOKUP('Données projet'!$B$9,Paramètres!$A$1:$I$89,3,0)*VLOOKUP('Données projet'!$B$9,Paramètres!$A$1:$I$89,5,0)</f>
        <v>20.08734000000041</v>
      </c>
      <c r="P183" s="13">
        <f t="shared" si="141"/>
        <v>6.5285137703520215</v>
      </c>
      <c r="Q183" s="20">
        <f t="shared" si="162"/>
        <v>46.355945316697152</v>
      </c>
      <c r="R183" s="59">
        <f t="shared" si="109"/>
        <v>335.7611670205518</v>
      </c>
      <c r="S183" s="59">
        <f ca="1">AVERAGE(OFFSET($R$3,0,0,'Données projet'!$E$9+1,1))-AVERAGE(OFFSET($H$3,0,0,'Données projet'!$E$9+1,1))</f>
        <v>626.09203985399904</v>
      </c>
      <c r="T183" s="59">
        <f t="shared" si="142"/>
        <v>327.65191293226667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117.66655317424052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117.66655317424052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19.8100000000004</v>
      </c>
      <c r="AJ183" s="13">
        <f>AI183*VLOOKUP('Données projet'!$B$10,Paramètres!$A$1:$I$89,3,0)*VLOOKUP('Données projet'!$B$10,Paramètres!$A$1:$I$89,5,0)</f>
        <v>17.924088000000364</v>
      </c>
      <c r="AK183" s="13">
        <f t="shared" si="164"/>
        <v>5.9032212091029486</v>
      </c>
      <c r="AL183" s="20">
        <f t="shared" si="165"/>
        <v>41.499230205854936</v>
      </c>
      <c r="AM183" s="59">
        <f t="shared" si="113"/>
        <v>330.90445190970956</v>
      </c>
      <c r="AN183" s="59">
        <f ca="1">AVERAGE(OFFSET($AM$3,0,0,'Données projet'!$E$10+1,1))-AVERAGE(OFFSET($H$3,0,0,'Données projet'!$E$10+1,1))</f>
        <v>567.42635821336114</v>
      </c>
      <c r="AO183" s="59">
        <f t="shared" si="144"/>
        <v>299.0473530693472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104.99477052470691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104.99477052470691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367.99999999999972</v>
      </c>
      <c r="BE183" s="13">
        <f>BD183*VLOOKUP('Données projet'!$B$11,Paramètres!$A$1:$I$89,3,0)*VLOOKUP('Données projet'!$B$11,Paramètres!$A$1:$I$89,5,0)</f>
        <v>298.52159999999981</v>
      </c>
      <c r="BF183" s="13">
        <f t="shared" si="167"/>
        <v>70.866444995542437</v>
      </c>
      <c r="BG183" s="20">
        <f t="shared" si="168"/>
        <v>643.35084503390271</v>
      </c>
      <c r="BH183" s="59">
        <f t="shared" si="116"/>
        <v>932.75606673775735</v>
      </c>
      <c r="BI183" s="59">
        <f ca="1">AVERAGE(OFFSET($BH$3,0,0,'Données projet'!$E$11+1,1))-AVERAGE(OFFSET($H$3,0,0,'Données projet'!$E$11+1,1))</f>
        <v>436.50252985867149</v>
      </c>
      <c r="BJ183" s="59">
        <f t="shared" si="146"/>
        <v>419.00806288456329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8.6727850515099245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8.6727850515099245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19.8100000000004</v>
      </c>
      <c r="BZ183" s="13">
        <f>BY183*VLOOKUP('Données projet'!$B$12,Paramètres!$A$1:$I$89,3,0)*VLOOKUP('Données projet'!$B$12,Paramètres!$A$1:$I$89,5,0)</f>
        <v>18.851196000000382</v>
      </c>
      <c r="CA183" s="13">
        <f t="shared" si="170"/>
        <v>6.172221809210666</v>
      </c>
      <c r="CB183" s="20">
        <f t="shared" si="171"/>
        <v>43.582452684375909</v>
      </c>
      <c r="CC183" s="59">
        <f t="shared" si="119"/>
        <v>332.98767438823052</v>
      </c>
      <c r="CD183" s="59">
        <f ca="1">AVERAGE(OFFSET($CC$3,0,0,'Données projet'!$E$12+1,1))-AVERAGE(OFFSET($H$3,0,0,'Données projet'!$E$12+1,1))</f>
        <v>592.58528888957346</v>
      </c>
      <c r="CE183" s="59">
        <f t="shared" si="148"/>
        <v>311.31528017256846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110.42553451736418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110.42553451736418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369.00000000000011</v>
      </c>
      <c r="CU183" s="17">
        <f>CT183*VLOOKUP('Données projet'!$B$13,Paramètres!$A$1:$I$89,3,0)*VLOOKUP('Données projet'!$B$13,Paramètres!$A$1:$I$89,5,0)</f>
        <v>333.87120000000004</v>
      </c>
      <c r="CV183" s="13">
        <f t="shared" si="173"/>
        <v>78.232360111376309</v>
      </c>
      <c r="CW183" s="20">
        <f t="shared" si="174"/>
        <v>717.74703386064709</v>
      </c>
      <c r="CX183" s="59">
        <f t="shared" si="122"/>
        <v>1007.1522555645017</v>
      </c>
      <c r="CY183" s="59">
        <f ca="1">AVERAGE(OFFSET($CX$3,0,0,'Données projet'!$E$13+1,1))-AVERAGE(OFFSET($H$3,0,0,'Données projet'!$E$13+1,1))</f>
        <v>446.2695382688679</v>
      </c>
      <c r="CZ183" s="59">
        <f t="shared" si="150"/>
        <v>630.54710489646072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0.54199502435485603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0.54199502435485603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367.99999999999972</v>
      </c>
      <c r="DP183" s="17">
        <f>DO183*VLOOKUP('Données projet'!$B$14,Paramètres!$A$1:$I$89,3,0)*VLOOKUP('Données projet'!$B$14,Paramètres!$A$1:$I$89,5,0)</f>
        <v>269.8175999999998</v>
      </c>
      <c r="DQ183" s="13">
        <f t="shared" si="176"/>
        <v>64.810557882019467</v>
      </c>
      <c r="DR183" s="20">
        <f t="shared" si="177"/>
        <v>582.81070831118348</v>
      </c>
      <c r="DS183" s="59">
        <f t="shared" si="125"/>
        <v>872.21593001503811</v>
      </c>
      <c r="DT183" s="59">
        <f ca="1">AVERAGE(OFFSET($DS$3,0,0,'Données projet'!$E$14+1,1))-AVERAGE(OFFSET($H$3,0,0,'Données projet'!$E$14+1,1))</f>
        <v>400.48995908576177</v>
      </c>
      <c r="DU183" s="59">
        <f t="shared" si="152"/>
        <v>384.86917865380076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6.3598325794998383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6.3598325794998383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6">
        <f t="shared" si="110"/>
        <v>183.33333333333334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19.8100000000004</v>
      </c>
      <c r="O184" s="13">
        <f>N184*VLOOKUP('Données projet'!$B$9,Paramètres!$A$1:$I$89,3,0)*VLOOKUP('Données projet'!$B$9,Paramètres!$A$1:$I$89,5,0)</f>
        <v>20.08734000000041</v>
      </c>
      <c r="P184" s="13">
        <f t="shared" si="141"/>
        <v>6.5285137703520215</v>
      </c>
      <c r="Q184" s="20">
        <f t="shared" si="162"/>
        <v>46.355945316697152</v>
      </c>
      <c r="R184" s="59">
        <f t="shared" si="109"/>
        <v>335.82931097538125</v>
      </c>
      <c r="S184" s="59">
        <f ca="1">AVERAGE(OFFSET($R$3,0,0,'Données projet'!$E$9+1,1))-AVERAGE(OFFSET($H$3,0,0,'Données projet'!$E$9+1,1))</f>
        <v>626.09203985399904</v>
      </c>
      <c r="T184" s="59">
        <f t="shared" si="142"/>
        <v>327.65191293226667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115.35918383600445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115.35918383600445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19.8100000000004</v>
      </c>
      <c r="AJ184" s="13">
        <f>AI184*VLOOKUP('Données projet'!$B$10,Paramètres!$A$1:$I$89,3,0)*VLOOKUP('Données projet'!$B$10,Paramètres!$A$1:$I$89,5,0)</f>
        <v>17.924088000000364</v>
      </c>
      <c r="AK184" s="13">
        <f t="shared" si="164"/>
        <v>5.9032212091029486</v>
      </c>
      <c r="AL184" s="20">
        <f t="shared" si="165"/>
        <v>41.499230205854936</v>
      </c>
      <c r="AM184" s="59">
        <f t="shared" si="113"/>
        <v>330.97259586453902</v>
      </c>
      <c r="AN184" s="59">
        <f ca="1">AVERAGE(OFFSET($AM$3,0,0,'Données projet'!$E$10+1,1))-AVERAGE(OFFSET($H$3,0,0,'Données projet'!$E$10+1,1))</f>
        <v>567.42635821336114</v>
      </c>
      <c r="AO184" s="59">
        <f t="shared" si="144"/>
        <v>299.0473530693472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102.93588711520395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102.93588711520395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367.99999999999972</v>
      </c>
      <c r="BE184" s="13">
        <f>BD184*VLOOKUP('Données projet'!$B$11,Paramètres!$A$1:$I$89,3,0)*VLOOKUP('Données projet'!$B$11,Paramètres!$A$1:$I$89,5,0)</f>
        <v>298.52159999999981</v>
      </c>
      <c r="BF184" s="13">
        <f t="shared" si="167"/>
        <v>70.866444995542437</v>
      </c>
      <c r="BG184" s="20">
        <f t="shared" si="168"/>
        <v>643.35084503390271</v>
      </c>
      <c r="BH184" s="59">
        <f t="shared" si="116"/>
        <v>932.8242106925868</v>
      </c>
      <c r="BI184" s="59">
        <f ca="1">AVERAGE(OFFSET($BH$3,0,0,'Données projet'!$E$11+1,1))-AVERAGE(OFFSET($H$3,0,0,'Données projet'!$E$11+1,1))</f>
        <v>436.50252985867149</v>
      </c>
      <c r="BJ184" s="59">
        <f t="shared" si="146"/>
        <v>419.00806288456329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8.5027170265263639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8.5027170265263639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19.8100000000004</v>
      </c>
      <c r="BZ184" s="13">
        <f>BY184*VLOOKUP('Données projet'!$B$12,Paramètres!$A$1:$I$89,3,0)*VLOOKUP('Données projet'!$B$12,Paramètres!$A$1:$I$89,5,0)</f>
        <v>18.851196000000382</v>
      </c>
      <c r="CA184" s="13">
        <f t="shared" si="170"/>
        <v>6.172221809210666</v>
      </c>
      <c r="CB184" s="20">
        <f t="shared" si="171"/>
        <v>43.582452684375909</v>
      </c>
      <c r="CC184" s="59">
        <f t="shared" si="119"/>
        <v>333.05581834305997</v>
      </c>
      <c r="CD184" s="59">
        <f ca="1">AVERAGE(OFFSET($CC$3,0,0,'Données projet'!$E$12+1,1))-AVERAGE(OFFSET($H$3,0,0,'Données projet'!$E$12+1,1))</f>
        <v>592.58528888957346</v>
      </c>
      <c r="CE184" s="59">
        <f t="shared" si="148"/>
        <v>311.31528017256846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108.26015713840418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108.26015713840418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369.00000000000011</v>
      </c>
      <c r="CU184" s="17">
        <f>CT184*VLOOKUP('Données projet'!$B$13,Paramètres!$A$1:$I$89,3,0)*VLOOKUP('Données projet'!$B$13,Paramètres!$A$1:$I$89,5,0)</f>
        <v>333.87120000000004</v>
      </c>
      <c r="CV184" s="13">
        <f t="shared" si="173"/>
        <v>78.232360111376309</v>
      </c>
      <c r="CW184" s="20">
        <f t="shared" si="174"/>
        <v>717.74703386064709</v>
      </c>
      <c r="CX184" s="59">
        <f t="shared" si="122"/>
        <v>1007.2203995193312</v>
      </c>
      <c r="CY184" s="59">
        <f ca="1">AVERAGE(OFFSET($CX$3,0,0,'Données projet'!$E$13+1,1))-AVERAGE(OFFSET($H$3,0,0,'Données projet'!$E$13+1,1))</f>
        <v>446.2695382688679</v>
      </c>
      <c r="CZ184" s="59">
        <f t="shared" si="150"/>
        <v>630.54710489646072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0.53136683251157968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0.53136683251157968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367.99999999999972</v>
      </c>
      <c r="DP184" s="17">
        <f>DO184*VLOOKUP('Données projet'!$B$14,Paramètres!$A$1:$I$89,3,0)*VLOOKUP('Données projet'!$B$14,Paramètres!$A$1:$I$89,5,0)</f>
        <v>269.8175999999998</v>
      </c>
      <c r="DQ184" s="13">
        <f t="shared" si="176"/>
        <v>64.810557882019467</v>
      </c>
      <c r="DR184" s="20">
        <f t="shared" si="177"/>
        <v>582.81070831118348</v>
      </c>
      <c r="DS184" s="59">
        <f t="shared" si="125"/>
        <v>872.28407396986756</v>
      </c>
      <c r="DT184" s="59">
        <f ca="1">AVERAGE(OFFSET($DS$3,0,0,'Données projet'!$E$14+1,1))-AVERAGE(OFFSET($H$3,0,0,'Données projet'!$E$14+1,1))</f>
        <v>400.48995908576177</v>
      </c>
      <c r="DU184" s="59">
        <f t="shared" si="152"/>
        <v>384.86917865380076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6.2351201417306887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6.2351201417306887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6">
        <f t="shared" si="110"/>
        <v>183.33333333333334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19.8100000000004</v>
      </c>
      <c r="O185" s="13">
        <f>N185*VLOOKUP('Données projet'!$B$9,Paramètres!$A$1:$I$89,3,0)*VLOOKUP('Données projet'!$B$9,Paramètres!$A$1:$I$89,5,0)</f>
        <v>20.08734000000041</v>
      </c>
      <c r="P185" s="13">
        <f t="shared" si="141"/>
        <v>6.5285137703520215</v>
      </c>
      <c r="Q185" s="20">
        <f t="shared" si="162"/>
        <v>46.355945316697152</v>
      </c>
      <c r="R185" s="59">
        <f t="shared" si="109"/>
        <v>335.89627278494157</v>
      </c>
      <c r="S185" s="59">
        <f ca="1">AVERAGE(OFFSET($R$3,0,0,'Données projet'!$E$9+1,1))-AVERAGE(OFFSET($H$3,0,0,'Données projet'!$E$9+1,1))</f>
        <v>626.09203985399904</v>
      </c>
      <c r="T185" s="59">
        <f t="shared" si="142"/>
        <v>327.65191293226667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113.09706060313485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113.09706060313485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19.8100000000004</v>
      </c>
      <c r="AJ185" s="13">
        <f>AI185*VLOOKUP('Données projet'!$B$10,Paramètres!$A$1:$I$89,3,0)*VLOOKUP('Données projet'!$B$10,Paramètres!$A$1:$I$89,5,0)</f>
        <v>17.924088000000364</v>
      </c>
      <c r="AK185" s="13">
        <f t="shared" si="164"/>
        <v>5.9032212091029486</v>
      </c>
      <c r="AL185" s="20">
        <f t="shared" si="165"/>
        <v>41.499230205854936</v>
      </c>
      <c r="AM185" s="59">
        <f t="shared" si="113"/>
        <v>331.03955767409934</v>
      </c>
      <c r="AN185" s="59">
        <f ca="1">AVERAGE(OFFSET($AM$3,0,0,'Données projet'!$E$10+1,1))-AVERAGE(OFFSET($H$3,0,0,'Données projet'!$E$10+1,1))</f>
        <v>567.42635821336114</v>
      </c>
      <c r="AO185" s="59">
        <f t="shared" si="144"/>
        <v>299.0473530693472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100.91737715356648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100.91737715356648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367.99999999999972</v>
      </c>
      <c r="BE185" s="13">
        <f>BD185*VLOOKUP('Données projet'!$B$11,Paramètres!$A$1:$I$89,3,0)*VLOOKUP('Données projet'!$B$11,Paramètres!$A$1:$I$89,5,0)</f>
        <v>298.52159999999981</v>
      </c>
      <c r="BF185" s="13">
        <f t="shared" si="167"/>
        <v>70.866444995542437</v>
      </c>
      <c r="BG185" s="20">
        <f t="shared" si="168"/>
        <v>643.35084503390271</v>
      </c>
      <c r="BH185" s="59">
        <f t="shared" si="116"/>
        <v>932.89117250214713</v>
      </c>
      <c r="BI185" s="59">
        <f ca="1">AVERAGE(OFFSET($BH$3,0,0,'Données projet'!$E$11+1,1))-AVERAGE(OFFSET($H$3,0,0,'Données projet'!$E$11+1,1))</f>
        <v>436.50252985867149</v>
      </c>
      <c r="BJ185" s="59">
        <f t="shared" si="146"/>
        <v>419.00806288456329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8.3359839317814792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8.3359839317814792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19.8100000000004</v>
      </c>
      <c r="BZ185" s="13">
        <f>BY185*VLOOKUP('Données projet'!$B$12,Paramètres!$A$1:$I$89,3,0)*VLOOKUP('Données projet'!$B$12,Paramètres!$A$1:$I$89,5,0)</f>
        <v>18.851196000000382</v>
      </c>
      <c r="CA185" s="13">
        <f t="shared" si="170"/>
        <v>6.172221809210666</v>
      </c>
      <c r="CB185" s="20">
        <f t="shared" si="171"/>
        <v>43.582452684375909</v>
      </c>
      <c r="CC185" s="59">
        <f t="shared" si="119"/>
        <v>333.12278015262029</v>
      </c>
      <c r="CD185" s="59">
        <f ca="1">AVERAGE(OFFSET($CC$3,0,0,'Données projet'!$E$12+1,1))-AVERAGE(OFFSET($H$3,0,0,'Données projet'!$E$12+1,1))</f>
        <v>592.58528888957346</v>
      </c>
      <c r="CE185" s="59">
        <f t="shared" si="148"/>
        <v>311.31528017256846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106.1372414890958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106.1372414890958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369.00000000000011</v>
      </c>
      <c r="CU185" s="17">
        <f>CT185*VLOOKUP('Données projet'!$B$13,Paramètres!$A$1:$I$89,3,0)*VLOOKUP('Données projet'!$B$13,Paramètres!$A$1:$I$89,5,0)</f>
        <v>333.87120000000004</v>
      </c>
      <c r="CV185" s="13">
        <f t="shared" si="173"/>
        <v>78.232360111376309</v>
      </c>
      <c r="CW185" s="20">
        <f t="shared" si="174"/>
        <v>717.74703386064709</v>
      </c>
      <c r="CX185" s="59">
        <f t="shared" si="122"/>
        <v>1007.2873613288915</v>
      </c>
      <c r="CY185" s="59">
        <f ca="1">AVERAGE(OFFSET($CX$3,0,0,'Données projet'!$E$13+1,1))-AVERAGE(OFFSET($H$3,0,0,'Données projet'!$E$13+1,1))</f>
        <v>446.2695382688679</v>
      </c>
      <c r="CZ185" s="59">
        <f t="shared" si="150"/>
        <v>630.54710489646072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0.52094705302779309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0.52094705302779309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367.99999999999972</v>
      </c>
      <c r="DP185" s="17">
        <f>DO185*VLOOKUP('Données projet'!$B$14,Paramètres!$A$1:$I$89,3,0)*VLOOKUP('Données projet'!$B$14,Paramètres!$A$1:$I$89,5,0)</f>
        <v>269.8175999999998</v>
      </c>
      <c r="DQ185" s="13">
        <f t="shared" si="176"/>
        <v>64.810557882019467</v>
      </c>
      <c r="DR185" s="20">
        <f t="shared" si="177"/>
        <v>582.81070831118348</v>
      </c>
      <c r="DS185" s="59">
        <f t="shared" si="125"/>
        <v>872.35103577942789</v>
      </c>
      <c r="DT185" s="59">
        <f ca="1">AVERAGE(OFFSET($DS$3,0,0,'Données projet'!$E$14+1,1))-AVERAGE(OFFSET($H$3,0,0,'Données projet'!$E$14+1,1))</f>
        <v>400.48995908576177</v>
      </c>
      <c r="DU185" s="59">
        <f t="shared" si="152"/>
        <v>384.86917865380076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6.1128532387991168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6.1128532387991168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6">
        <f t="shared" si="110"/>
        <v>183.33333333333334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19.8100000000004</v>
      </c>
      <c r="O186" s="13">
        <f>N186*VLOOKUP('Données projet'!$B$9,Paramètres!$A$1:$I$89,3,0)*VLOOKUP('Données projet'!$B$9,Paramètres!$A$1:$I$89,5,0)</f>
        <v>20.08734000000041</v>
      </c>
      <c r="P186" s="13">
        <f t="shared" si="141"/>
        <v>6.5285137703520215</v>
      </c>
      <c r="Q186" s="20">
        <f t="shared" si="162"/>
        <v>46.355945316697152</v>
      </c>
      <c r="R186" s="59">
        <f t="shared" si="109"/>
        <v>335.96207295681012</v>
      </c>
      <c r="S186" s="59">
        <f ca="1">AVERAGE(OFFSET($R$3,0,0,'Données projet'!$E$9+1,1))-AVERAGE(OFFSET($H$3,0,0,'Données projet'!$E$9+1,1))</f>
        <v>626.09203985399904</v>
      </c>
      <c r="T186" s="59">
        <f t="shared" si="142"/>
        <v>327.65191293226667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110.8792962271029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110.8792962271029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19.8100000000004</v>
      </c>
      <c r="AJ186" s="13">
        <f>AI186*VLOOKUP('Données projet'!$B$10,Paramètres!$A$1:$I$89,3,0)*VLOOKUP('Données projet'!$B$10,Paramètres!$A$1:$I$89,5,0)</f>
        <v>17.924088000000364</v>
      </c>
      <c r="AK186" s="13">
        <f t="shared" si="164"/>
        <v>5.9032212091029486</v>
      </c>
      <c r="AL186" s="20">
        <f t="shared" si="165"/>
        <v>41.499230205854936</v>
      </c>
      <c r="AM186" s="59">
        <f t="shared" si="113"/>
        <v>331.10535784596789</v>
      </c>
      <c r="AN186" s="59">
        <f ca="1">AVERAGE(OFFSET($AM$3,0,0,'Données projet'!$E$10+1,1))-AVERAGE(OFFSET($H$3,0,0,'Données projet'!$E$10+1,1))</f>
        <v>567.42635821336114</v>
      </c>
      <c r="AO186" s="59">
        <f t="shared" si="144"/>
        <v>299.0473530693472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98.938448941107197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98.938448941107197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367.99999999999972</v>
      </c>
      <c r="BE186" s="13">
        <f>BD186*VLOOKUP('Données projet'!$B$11,Paramètres!$A$1:$I$89,3,0)*VLOOKUP('Données projet'!$B$11,Paramètres!$A$1:$I$89,5,0)</f>
        <v>298.52159999999981</v>
      </c>
      <c r="BF186" s="13">
        <f t="shared" si="167"/>
        <v>70.866444995542437</v>
      </c>
      <c r="BG186" s="20">
        <f t="shared" si="168"/>
        <v>643.35084503390271</v>
      </c>
      <c r="BH186" s="59">
        <f t="shared" si="116"/>
        <v>932.95697267401567</v>
      </c>
      <c r="BI186" s="59">
        <f ca="1">AVERAGE(OFFSET($BH$3,0,0,'Données projet'!$E$11+1,1))-AVERAGE(OFFSET($H$3,0,0,'Données projet'!$E$11+1,1))</f>
        <v>436.50252985867149</v>
      </c>
      <c r="BJ186" s="59">
        <f t="shared" si="146"/>
        <v>419.00806288456329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8.1725203713273959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8.1725203713273959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19.8100000000004</v>
      </c>
      <c r="BZ186" s="13">
        <f>BY186*VLOOKUP('Données projet'!$B$12,Paramètres!$A$1:$I$89,3,0)*VLOOKUP('Données projet'!$B$12,Paramètres!$A$1:$I$89,5,0)</f>
        <v>18.851196000000382</v>
      </c>
      <c r="CA186" s="13">
        <f t="shared" si="170"/>
        <v>6.172221809210666</v>
      </c>
      <c r="CB186" s="20">
        <f t="shared" si="171"/>
        <v>43.582452684375909</v>
      </c>
      <c r="CC186" s="59">
        <f t="shared" si="119"/>
        <v>333.18858032448884</v>
      </c>
      <c r="CD186" s="59">
        <f ca="1">AVERAGE(OFFSET($CC$3,0,0,'Données projet'!$E$12+1,1))-AVERAGE(OFFSET($H$3,0,0,'Données projet'!$E$12+1,1))</f>
        <v>592.58528888957346</v>
      </c>
      <c r="CE186" s="59">
        <f t="shared" si="148"/>
        <v>311.31528017256846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104.05595492081966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104.05595492081966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369.00000000000011</v>
      </c>
      <c r="CU186" s="17">
        <f>CT186*VLOOKUP('Données projet'!$B$13,Paramètres!$A$1:$I$89,3,0)*VLOOKUP('Données projet'!$B$13,Paramètres!$A$1:$I$89,5,0)</f>
        <v>333.87120000000004</v>
      </c>
      <c r="CV186" s="13">
        <f t="shared" si="173"/>
        <v>78.232360111376309</v>
      </c>
      <c r="CW186" s="20">
        <f t="shared" si="174"/>
        <v>717.74703386064709</v>
      </c>
      <c r="CX186" s="59">
        <f t="shared" si="122"/>
        <v>1007.3531615007601</v>
      </c>
      <c r="CY186" s="59">
        <f ca="1">AVERAGE(OFFSET($CX$3,0,0,'Données projet'!$E$13+1,1))-AVERAGE(OFFSET($H$3,0,0,'Données projet'!$E$13+1,1))</f>
        <v>446.2695382688679</v>
      </c>
      <c r="CZ186" s="59">
        <f t="shared" si="150"/>
        <v>630.54710489646072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0.51073159906424559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0.51073159906424559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367.99999999999972</v>
      </c>
      <c r="DP186" s="17">
        <f>DO186*VLOOKUP('Données projet'!$B$14,Paramètres!$A$1:$I$89,3,0)*VLOOKUP('Données projet'!$B$14,Paramètres!$A$1:$I$89,5,0)</f>
        <v>269.8175999999998</v>
      </c>
      <c r="DQ186" s="13">
        <f t="shared" si="176"/>
        <v>64.810557882019467</v>
      </c>
      <c r="DR186" s="20">
        <f t="shared" si="177"/>
        <v>582.81070831118348</v>
      </c>
      <c r="DS186" s="59">
        <f t="shared" si="125"/>
        <v>872.41683595129643</v>
      </c>
      <c r="DT186" s="59">
        <f ca="1">AVERAGE(OFFSET($DS$3,0,0,'Données projet'!$E$14+1,1))-AVERAGE(OFFSET($H$3,0,0,'Données projet'!$E$14+1,1))</f>
        <v>400.48995908576177</v>
      </c>
      <c r="DU186" s="59">
        <f t="shared" si="152"/>
        <v>384.86917865380076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5.992983915258586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5.992983915258586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6">
        <f t="shared" si="110"/>
        <v>183.33333333333334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19.8100000000004</v>
      </c>
      <c r="O187" s="13">
        <f>N187*VLOOKUP('Données projet'!$B$9,Paramètres!$A$1:$I$89,3,0)*VLOOKUP('Données projet'!$B$9,Paramètres!$A$1:$I$89,5,0)</f>
        <v>20.08734000000041</v>
      </c>
      <c r="P187" s="13">
        <f t="shared" si="141"/>
        <v>6.5285137703520215</v>
      </c>
      <c r="Q187" s="20">
        <f t="shared" si="162"/>
        <v>46.355945316697152</v>
      </c>
      <c r="R187" s="59">
        <f t="shared" si="109"/>
        <v>336.0267316428039</v>
      </c>
      <c r="S187" s="59">
        <f ca="1">AVERAGE(OFFSET($R$3,0,0,'Données projet'!$E$9+1,1))-AVERAGE(OFFSET($H$3,0,0,'Données projet'!$E$9+1,1))</f>
        <v>626.09203985399904</v>
      </c>
      <c r="T187" s="59">
        <f t="shared" si="142"/>
        <v>327.65191293226667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108.70502085778223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108.70502085778223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19.8100000000004</v>
      </c>
      <c r="AJ187" s="13">
        <f>AI187*VLOOKUP('Données projet'!$B$10,Paramètres!$A$1:$I$89,3,0)*VLOOKUP('Données projet'!$B$10,Paramètres!$A$1:$I$89,5,0)</f>
        <v>17.924088000000364</v>
      </c>
      <c r="AK187" s="13">
        <f t="shared" si="164"/>
        <v>5.9032212091029486</v>
      </c>
      <c r="AL187" s="20">
        <f t="shared" si="165"/>
        <v>41.499230205854936</v>
      </c>
      <c r="AM187" s="59">
        <f t="shared" si="113"/>
        <v>331.17001653196166</v>
      </c>
      <c r="AN187" s="59">
        <f ca="1">AVERAGE(OFFSET($AM$3,0,0,'Données projet'!$E$10+1,1))-AVERAGE(OFFSET($H$3,0,0,'Données projet'!$E$10+1,1))</f>
        <v>567.42635821336114</v>
      </c>
      <c r="AO187" s="59">
        <f t="shared" si="144"/>
        <v>299.0473530693472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96.998326303867216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96.998326303867216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367.99999999999972</v>
      </c>
      <c r="BE187" s="13">
        <f>BD187*VLOOKUP('Données projet'!$B$11,Paramètres!$A$1:$I$89,3,0)*VLOOKUP('Données projet'!$B$11,Paramètres!$A$1:$I$89,5,0)</f>
        <v>298.52159999999981</v>
      </c>
      <c r="BF187" s="13">
        <f t="shared" si="167"/>
        <v>70.866444995542437</v>
      </c>
      <c r="BG187" s="20">
        <f t="shared" si="168"/>
        <v>643.35084503390271</v>
      </c>
      <c r="BH187" s="59">
        <f t="shared" si="116"/>
        <v>933.02163136000945</v>
      </c>
      <c r="BI187" s="59">
        <f ca="1">AVERAGE(OFFSET($BH$3,0,0,'Données projet'!$E$11+1,1))-AVERAGE(OFFSET($H$3,0,0,'Données projet'!$E$11+1,1))</f>
        <v>436.50252985867149</v>
      </c>
      <c r="BJ187" s="59">
        <f t="shared" si="146"/>
        <v>419.00806288456329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8.0122622315908902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8.0122622315908902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19.8100000000004</v>
      </c>
      <c r="BZ187" s="13">
        <f>BY187*VLOOKUP('Données projet'!$B$12,Paramètres!$A$1:$I$89,3,0)*VLOOKUP('Données projet'!$B$12,Paramètres!$A$1:$I$89,5,0)</f>
        <v>18.851196000000382</v>
      </c>
      <c r="CA187" s="13">
        <f t="shared" si="170"/>
        <v>6.172221809210666</v>
      </c>
      <c r="CB187" s="20">
        <f t="shared" si="171"/>
        <v>43.582452684375909</v>
      </c>
      <c r="CC187" s="59">
        <f t="shared" si="119"/>
        <v>333.25323901048262</v>
      </c>
      <c r="CD187" s="59">
        <f ca="1">AVERAGE(OFFSET($CC$3,0,0,'Données projet'!$E$12+1,1))-AVERAGE(OFFSET($H$3,0,0,'Données projet'!$E$12+1,1))</f>
        <v>592.58528888957346</v>
      </c>
      <c r="CE187" s="59">
        <f t="shared" si="148"/>
        <v>311.31528017256846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102.01548111268795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102.01548111268795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369.00000000000011</v>
      </c>
      <c r="CU187" s="17">
        <f>CT187*VLOOKUP('Données projet'!$B$13,Paramètres!$A$1:$I$89,3,0)*VLOOKUP('Données projet'!$B$13,Paramètres!$A$1:$I$89,5,0)</f>
        <v>333.87120000000004</v>
      </c>
      <c r="CV187" s="13">
        <f t="shared" si="173"/>
        <v>78.232360111376309</v>
      </c>
      <c r="CW187" s="20">
        <f t="shared" si="174"/>
        <v>717.74703386064709</v>
      </c>
      <c r="CX187" s="59">
        <f t="shared" si="122"/>
        <v>1007.4178201867538</v>
      </c>
      <c r="CY187" s="59">
        <f ca="1">AVERAGE(OFFSET($CX$3,0,0,'Données projet'!$E$13+1,1))-AVERAGE(OFFSET($H$3,0,0,'Données projet'!$E$13+1,1))</f>
        <v>446.2695382688679</v>
      </c>
      <c r="CZ187" s="59">
        <f t="shared" si="150"/>
        <v>630.54710489646072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0.50071646392211155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0.50071646392211155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367.99999999999972</v>
      </c>
      <c r="DP187" s="17">
        <f>DO187*VLOOKUP('Données projet'!$B$14,Paramètres!$A$1:$I$89,3,0)*VLOOKUP('Données projet'!$B$14,Paramètres!$A$1:$I$89,5,0)</f>
        <v>269.8175999999998</v>
      </c>
      <c r="DQ187" s="13">
        <f t="shared" si="176"/>
        <v>64.810557882019467</v>
      </c>
      <c r="DR187" s="20">
        <f t="shared" si="177"/>
        <v>582.81070831118348</v>
      </c>
      <c r="DS187" s="59">
        <f t="shared" si="125"/>
        <v>872.48149463729021</v>
      </c>
      <c r="DT187" s="59">
        <f ca="1">AVERAGE(OFFSET($DS$3,0,0,'Données projet'!$E$14+1,1))-AVERAGE(OFFSET($H$3,0,0,'Données projet'!$E$14+1,1))</f>
        <v>400.48995908576177</v>
      </c>
      <c r="DU187" s="59">
        <f t="shared" si="152"/>
        <v>384.86917865380076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5.8754651560396169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5.8754651560396169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6">
        <f t="shared" si="110"/>
        <v>183.33333333333334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19.8100000000004</v>
      </c>
      <c r="O188" s="13">
        <f>N188*VLOOKUP('Données projet'!$B$9,Paramètres!$A$1:$I$89,3,0)*VLOOKUP('Données projet'!$B$9,Paramètres!$A$1:$I$89,5,0)</f>
        <v>20.08734000000041</v>
      </c>
      <c r="P188" s="13">
        <f t="shared" si="141"/>
        <v>6.5285137703520215</v>
      </c>
      <c r="Q188" s="20">
        <f t="shared" si="162"/>
        <v>46.355945316697152</v>
      </c>
      <c r="R188" s="59">
        <f t="shared" si="109"/>
        <v>336.0902686451509</v>
      </c>
      <c r="S188" s="59">
        <f ca="1">AVERAGE(OFFSET($R$3,0,0,'Données projet'!$E$9+1,1))-AVERAGE(OFFSET($H$3,0,0,'Données projet'!$E$9+1,1))</f>
        <v>626.09203985399904</v>
      </c>
      <c r="T188" s="59">
        <f t="shared" si="142"/>
        <v>327.65191293226667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106.57338170227692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106.57338170227692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19.8100000000004</v>
      </c>
      <c r="AJ188" s="13">
        <f>AI188*VLOOKUP('Données projet'!$B$10,Paramètres!$A$1:$I$89,3,0)*VLOOKUP('Données projet'!$B$10,Paramètres!$A$1:$I$89,5,0)</f>
        <v>17.924088000000364</v>
      </c>
      <c r="AK188" s="13">
        <f t="shared" si="164"/>
        <v>5.9032212091029486</v>
      </c>
      <c r="AL188" s="20">
        <f t="shared" si="165"/>
        <v>41.499230205854936</v>
      </c>
      <c r="AM188" s="59">
        <f t="shared" si="113"/>
        <v>331.23355353430867</v>
      </c>
      <c r="AN188" s="59">
        <f ca="1">AVERAGE(OFFSET($AM$3,0,0,'Données projet'!$E$10+1,1))-AVERAGE(OFFSET($H$3,0,0,'Données projet'!$E$10+1,1))</f>
        <v>567.42635821336114</v>
      </c>
      <c r="AO188" s="59">
        <f t="shared" si="144"/>
        <v>299.0473530693472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95.096248288185549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95.096248288185549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367.99999999999972</v>
      </c>
      <c r="BE188" s="13">
        <f>BD188*VLOOKUP('Données projet'!$B$11,Paramètres!$A$1:$I$89,3,0)*VLOOKUP('Données projet'!$B$11,Paramètres!$A$1:$I$89,5,0)</f>
        <v>298.52159999999981</v>
      </c>
      <c r="BF188" s="13">
        <f t="shared" si="167"/>
        <v>70.866444995542437</v>
      </c>
      <c r="BG188" s="20">
        <f t="shared" si="168"/>
        <v>643.35084503390271</v>
      </c>
      <c r="BH188" s="59">
        <f t="shared" si="116"/>
        <v>933.0851683623564</v>
      </c>
      <c r="BI188" s="59">
        <f ca="1">AVERAGE(OFFSET($BH$3,0,0,'Données projet'!$E$11+1,1))-AVERAGE(OFFSET($H$3,0,0,'Données projet'!$E$11+1,1))</f>
        <v>436.50252985867149</v>
      </c>
      <c r="BJ188" s="59">
        <f t="shared" si="146"/>
        <v>419.00806288456329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7.8551466562268031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7.8551466562268031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19.8100000000004</v>
      </c>
      <c r="BZ188" s="13">
        <f>BY188*VLOOKUP('Données projet'!$B$12,Paramètres!$A$1:$I$89,3,0)*VLOOKUP('Données projet'!$B$12,Paramètres!$A$1:$I$89,5,0)</f>
        <v>18.851196000000382</v>
      </c>
      <c r="CA188" s="13">
        <f t="shared" si="170"/>
        <v>6.172221809210666</v>
      </c>
      <c r="CB188" s="20">
        <f t="shared" si="171"/>
        <v>43.582452684375909</v>
      </c>
      <c r="CC188" s="59">
        <f t="shared" si="119"/>
        <v>333.31677601282968</v>
      </c>
      <c r="CD188" s="59">
        <f ca="1">AVERAGE(OFFSET($CC$3,0,0,'Données projet'!$E$12+1,1))-AVERAGE(OFFSET($H$3,0,0,'Données projet'!$E$12+1,1))</f>
        <v>592.58528888957346</v>
      </c>
      <c r="CE188" s="59">
        <f t="shared" si="148"/>
        <v>311.31528017256846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100.01501975136757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100.01501975136757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369.00000000000011</v>
      </c>
      <c r="CU188" s="17">
        <f>CT188*VLOOKUP('Données projet'!$B$13,Paramètres!$A$1:$I$89,3,0)*VLOOKUP('Données projet'!$B$13,Paramètres!$A$1:$I$89,5,0)</f>
        <v>333.87120000000004</v>
      </c>
      <c r="CV188" s="13">
        <f t="shared" si="173"/>
        <v>78.232360111376309</v>
      </c>
      <c r="CW188" s="20">
        <f t="shared" si="174"/>
        <v>717.74703386064709</v>
      </c>
      <c r="CX188" s="59">
        <f t="shared" si="122"/>
        <v>1007.4813571891009</v>
      </c>
      <c r="CY188" s="59">
        <f ca="1">AVERAGE(OFFSET($CX$3,0,0,'Données projet'!$E$13+1,1))-AVERAGE(OFFSET($H$3,0,0,'Données projet'!$E$13+1,1))</f>
        <v>446.2695382688679</v>
      </c>
      <c r="CZ188" s="59">
        <f t="shared" si="150"/>
        <v>630.54710489646072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0.49089771947148553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0.49089771947148553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367.99999999999972</v>
      </c>
      <c r="DP188" s="17">
        <f>DO188*VLOOKUP('Données projet'!$B$14,Paramètres!$A$1:$I$89,3,0)*VLOOKUP('Données projet'!$B$14,Paramètres!$A$1:$I$89,5,0)</f>
        <v>269.8175999999998</v>
      </c>
      <c r="DQ188" s="13">
        <f t="shared" si="176"/>
        <v>64.810557882019467</v>
      </c>
      <c r="DR188" s="20">
        <f t="shared" si="177"/>
        <v>582.81070831118348</v>
      </c>
      <c r="DS188" s="59">
        <f t="shared" si="125"/>
        <v>872.54503163963727</v>
      </c>
      <c r="DT188" s="59">
        <f ca="1">AVERAGE(OFFSET($DS$3,0,0,'Données projet'!$E$14+1,1))-AVERAGE(OFFSET($H$3,0,0,'Données projet'!$E$14+1,1))</f>
        <v>400.48995908576177</v>
      </c>
      <c r="DU188" s="59">
        <f t="shared" si="152"/>
        <v>384.86917865380076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5.7602508680095665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5.7602508680095665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6">
        <f t="shared" si="110"/>
        <v>183.33333333333334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19.8100000000004</v>
      </c>
      <c r="O189" s="13">
        <f>N189*VLOOKUP('Données projet'!$B$9,Paramètres!$A$1:$I$89,3,0)*VLOOKUP('Données projet'!$B$9,Paramètres!$A$1:$I$89,5,0)</f>
        <v>20.08734000000041</v>
      </c>
      <c r="P189" s="13">
        <f t="shared" si="141"/>
        <v>6.5285137703520215</v>
      </c>
      <c r="Q189" s="20">
        <f t="shared" si="162"/>
        <v>46.355945316697152</v>
      </c>
      <c r="R189" s="59">
        <f t="shared" si="109"/>
        <v>336.15270342255457</v>
      </c>
      <c r="S189" s="59">
        <f ca="1">AVERAGE(OFFSET($R$3,0,0,'Données projet'!$E$9+1,1))-AVERAGE(OFFSET($H$3,0,0,'Données projet'!$E$9+1,1))</f>
        <v>626.09203985399904</v>
      </c>
      <c r="T189" s="59">
        <f t="shared" si="142"/>
        <v>327.65191293226667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104.48354269043956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104.48354269043956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19.8100000000004</v>
      </c>
      <c r="AJ189" s="13">
        <f>AI189*VLOOKUP('Données projet'!$B$10,Paramètres!$A$1:$I$89,3,0)*VLOOKUP('Données projet'!$B$10,Paramètres!$A$1:$I$89,5,0)</f>
        <v>17.924088000000364</v>
      </c>
      <c r="AK189" s="13">
        <f t="shared" si="164"/>
        <v>5.9032212091029486</v>
      </c>
      <c r="AL189" s="20">
        <f t="shared" si="165"/>
        <v>41.499230205854936</v>
      </c>
      <c r="AM189" s="59">
        <f t="shared" si="113"/>
        <v>331.29598831171234</v>
      </c>
      <c r="AN189" s="59">
        <f ca="1">AVERAGE(OFFSET($AM$3,0,0,'Données projet'!$E$10+1,1))-AVERAGE(OFFSET($H$3,0,0,'Données projet'!$E$10+1,1))</f>
        <v>567.42635821336114</v>
      </c>
      <c r="AO189" s="59">
        <f t="shared" si="144"/>
        <v>299.0473530693472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93.231468862238373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93.231468862238373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367.99999999999972</v>
      </c>
      <c r="BE189" s="13">
        <f>BD189*VLOOKUP('Données projet'!$B$11,Paramètres!$A$1:$I$89,3,0)*VLOOKUP('Données projet'!$B$11,Paramètres!$A$1:$I$89,5,0)</f>
        <v>298.52159999999981</v>
      </c>
      <c r="BF189" s="13">
        <f t="shared" si="167"/>
        <v>70.866444995542437</v>
      </c>
      <c r="BG189" s="20">
        <f t="shared" si="168"/>
        <v>643.35084503390271</v>
      </c>
      <c r="BH189" s="59">
        <f t="shared" si="116"/>
        <v>933.14760313976012</v>
      </c>
      <c r="BI189" s="59">
        <f ca="1">AVERAGE(OFFSET($BH$3,0,0,'Données projet'!$E$11+1,1))-AVERAGE(OFFSET($H$3,0,0,'Données projet'!$E$11+1,1))</f>
        <v>436.50252985867149</v>
      </c>
      <c r="BJ189" s="59">
        <f t="shared" si="146"/>
        <v>419.00806288456329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7.7011120214645672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7.7011120214645672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19.8100000000004</v>
      </c>
      <c r="BZ189" s="13">
        <f>BY189*VLOOKUP('Données projet'!$B$12,Paramètres!$A$1:$I$89,3,0)*VLOOKUP('Données projet'!$B$12,Paramètres!$A$1:$I$89,5,0)</f>
        <v>18.851196000000382</v>
      </c>
      <c r="CA189" s="13">
        <f t="shared" si="170"/>
        <v>6.172221809210666</v>
      </c>
      <c r="CB189" s="20">
        <f t="shared" si="171"/>
        <v>43.582452684375909</v>
      </c>
      <c r="CC189" s="59">
        <f t="shared" si="119"/>
        <v>333.37921079023329</v>
      </c>
      <c r="CD189" s="59">
        <f ca="1">AVERAGE(OFFSET($CC$3,0,0,'Données projet'!$E$12+1,1))-AVERAGE(OFFSET($H$3,0,0,'Données projet'!$E$12+1,1))</f>
        <v>592.58528888957346</v>
      </c>
      <c r="CE189" s="59">
        <f t="shared" si="148"/>
        <v>311.31528017256846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98.053786217181752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98.053786217181752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369.00000000000011</v>
      </c>
      <c r="CU189" s="17">
        <f>CT189*VLOOKUP('Données projet'!$B$13,Paramètres!$A$1:$I$89,3,0)*VLOOKUP('Données projet'!$B$13,Paramètres!$A$1:$I$89,5,0)</f>
        <v>333.87120000000004</v>
      </c>
      <c r="CV189" s="13">
        <f t="shared" si="173"/>
        <v>78.232360111376309</v>
      </c>
      <c r="CW189" s="20">
        <f t="shared" si="174"/>
        <v>717.74703386064709</v>
      </c>
      <c r="CX189" s="59">
        <f t="shared" si="122"/>
        <v>1007.5437919665045</v>
      </c>
      <c r="CY189" s="59">
        <f ca="1">AVERAGE(OFFSET($CX$3,0,0,'Données projet'!$E$13+1,1))-AVERAGE(OFFSET($H$3,0,0,'Données projet'!$E$13+1,1))</f>
        <v>446.2695382688679</v>
      </c>
      <c r="CZ189" s="59">
        <f t="shared" si="150"/>
        <v>630.54710489646072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0.48127151461069351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0.48127151461069351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367.99999999999972</v>
      </c>
      <c r="DP189" s="17">
        <f>DO189*VLOOKUP('Données projet'!$B$14,Paramètres!$A$1:$I$89,3,0)*VLOOKUP('Données projet'!$B$14,Paramètres!$A$1:$I$89,5,0)</f>
        <v>269.8175999999998</v>
      </c>
      <c r="DQ189" s="13">
        <f t="shared" si="176"/>
        <v>64.810557882019467</v>
      </c>
      <c r="DR189" s="20">
        <f t="shared" si="177"/>
        <v>582.81070831118348</v>
      </c>
      <c r="DS189" s="59">
        <f t="shared" si="125"/>
        <v>872.60746641704088</v>
      </c>
      <c r="DT189" s="59">
        <f ca="1">AVERAGE(OFFSET($DS$3,0,0,'Données projet'!$E$14+1,1))-AVERAGE(OFFSET($H$3,0,0,'Données projet'!$E$14+1,1))</f>
        <v>400.48995908576177</v>
      </c>
      <c r="DU189" s="59">
        <f t="shared" si="152"/>
        <v>384.86917865380076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5.6472958618940083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5.6472958618940083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6">
        <f t="shared" si="110"/>
        <v>183.33333333333334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19.8100000000004</v>
      </c>
      <c r="O190" s="13">
        <f>N190*VLOOKUP('Données projet'!$B$9,Paramètres!$A$1:$I$89,3,0)*VLOOKUP('Données projet'!$B$9,Paramètres!$A$1:$I$89,5,0)</f>
        <v>20.08734000000041</v>
      </c>
      <c r="P190" s="13">
        <f t="shared" si="141"/>
        <v>6.5285137703520215</v>
      </c>
      <c r="Q190" s="20">
        <f t="shared" si="162"/>
        <v>46.355945316697152</v>
      </c>
      <c r="R190" s="59">
        <f t="shared" si="109"/>
        <v>336.21405509615357</v>
      </c>
      <c r="S190" s="59">
        <f ca="1">AVERAGE(OFFSET($R$3,0,0,'Données projet'!$E$9+1,1))-AVERAGE(OFFSET($H$3,0,0,'Données projet'!$E$9+1,1))</f>
        <v>626.09203985399904</v>
      </c>
      <c r="T190" s="59">
        <f t="shared" si="142"/>
        <v>327.65191293226667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102.4346841469484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102.4346841469484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19.8100000000004</v>
      </c>
      <c r="AJ190" s="13">
        <f>AI190*VLOOKUP('Données projet'!$B$10,Paramètres!$A$1:$I$89,3,0)*VLOOKUP('Données projet'!$B$10,Paramètres!$A$1:$I$89,5,0)</f>
        <v>17.924088000000364</v>
      </c>
      <c r="AK190" s="13">
        <f t="shared" si="164"/>
        <v>5.9032212091029486</v>
      </c>
      <c r="AL190" s="20">
        <f t="shared" si="165"/>
        <v>41.499230205854936</v>
      </c>
      <c r="AM190" s="59">
        <f t="shared" si="113"/>
        <v>331.35733998531134</v>
      </c>
      <c r="AN190" s="59">
        <f ca="1">AVERAGE(OFFSET($AM$3,0,0,'Données projet'!$E$10+1,1))-AVERAGE(OFFSET($H$3,0,0,'Données projet'!$E$10+1,1))</f>
        <v>567.42635821336114</v>
      </c>
      <c r="AO190" s="59">
        <f t="shared" si="144"/>
        <v>299.0473530693472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91.403256623430877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91.403256623430877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367.99999999999972</v>
      </c>
      <c r="BE190" s="13">
        <f>BD190*VLOOKUP('Données projet'!$B$11,Paramètres!$A$1:$I$89,3,0)*VLOOKUP('Données projet'!$B$11,Paramètres!$A$1:$I$89,5,0)</f>
        <v>298.52159999999981</v>
      </c>
      <c r="BF190" s="13">
        <f t="shared" si="167"/>
        <v>70.866444995542437</v>
      </c>
      <c r="BG190" s="20">
        <f t="shared" si="168"/>
        <v>643.35084503390271</v>
      </c>
      <c r="BH190" s="59">
        <f t="shared" si="116"/>
        <v>933.20895481335913</v>
      </c>
      <c r="BI190" s="59">
        <f ca="1">AVERAGE(OFFSET($BH$3,0,0,'Données projet'!$E$11+1,1))-AVERAGE(OFFSET($H$3,0,0,'Données projet'!$E$11+1,1))</f>
        <v>436.50252985867149</v>
      </c>
      <c r="BJ190" s="59">
        <f t="shared" si="146"/>
        <v>419.00806288456329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7.5500979119381686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7.5500979119381686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19.8100000000004</v>
      </c>
      <c r="BZ190" s="13">
        <f>BY190*VLOOKUP('Données projet'!$B$12,Paramètres!$A$1:$I$89,3,0)*VLOOKUP('Données projet'!$B$12,Paramètres!$A$1:$I$89,5,0)</f>
        <v>18.851196000000382</v>
      </c>
      <c r="CA190" s="13">
        <f t="shared" si="170"/>
        <v>6.172221809210666</v>
      </c>
      <c r="CB190" s="20">
        <f t="shared" si="171"/>
        <v>43.582452684375909</v>
      </c>
      <c r="CC190" s="59">
        <f t="shared" si="119"/>
        <v>333.44056246383229</v>
      </c>
      <c r="CD190" s="59">
        <f ca="1">AVERAGE(OFFSET($CC$3,0,0,'Données projet'!$E$12+1,1))-AVERAGE(OFFSET($H$3,0,0,'Données projet'!$E$12+1,1))</f>
        <v>592.58528888957346</v>
      </c>
      <c r="CE190" s="59">
        <f t="shared" si="148"/>
        <v>311.31528017256846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96.131011276366962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96.131011276366962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369.00000000000011</v>
      </c>
      <c r="CU190" s="17">
        <f>CT190*VLOOKUP('Données projet'!$B$13,Paramètres!$A$1:$I$89,3,0)*VLOOKUP('Données projet'!$B$13,Paramètres!$A$1:$I$89,5,0)</f>
        <v>333.87120000000004</v>
      </c>
      <c r="CV190" s="13">
        <f t="shared" si="173"/>
        <v>78.232360111376309</v>
      </c>
      <c r="CW190" s="20">
        <f t="shared" si="174"/>
        <v>717.74703386064709</v>
      </c>
      <c r="CX190" s="59">
        <f t="shared" si="122"/>
        <v>1007.6051436401035</v>
      </c>
      <c r="CY190" s="59">
        <f ca="1">AVERAGE(OFFSET($CX$3,0,0,'Données projet'!$E$13+1,1))-AVERAGE(OFFSET($H$3,0,0,'Données projet'!$E$13+1,1))</f>
        <v>446.2695382688679</v>
      </c>
      <c r="CZ190" s="59">
        <f t="shared" si="150"/>
        <v>630.54710489646072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0.47183407375581637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0.47183407375581637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367.99999999999972</v>
      </c>
      <c r="DP190" s="17">
        <f>DO190*VLOOKUP('Données projet'!$B$14,Paramètres!$A$1:$I$89,3,0)*VLOOKUP('Données projet'!$B$14,Paramètres!$A$1:$I$89,5,0)</f>
        <v>269.8175999999998</v>
      </c>
      <c r="DQ190" s="13">
        <f t="shared" si="176"/>
        <v>64.810557882019467</v>
      </c>
      <c r="DR190" s="20">
        <f t="shared" si="177"/>
        <v>582.81070831118348</v>
      </c>
      <c r="DS190" s="59">
        <f t="shared" si="125"/>
        <v>872.66881809063989</v>
      </c>
      <c r="DT190" s="59">
        <f ca="1">AVERAGE(OFFSET($DS$3,0,0,'Données projet'!$E$14+1,1))-AVERAGE(OFFSET($H$3,0,0,'Données projet'!$E$14+1,1))</f>
        <v>400.48995908576177</v>
      </c>
      <c r="DU190" s="59">
        <f t="shared" si="152"/>
        <v>384.86917865380076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5.5365558345526251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5.5365558345526251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6">
        <f t="shared" si="110"/>
        <v>183.33333333333334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19.8100000000004</v>
      </c>
      <c r="O191" s="13">
        <f>N191*VLOOKUP('Données projet'!$B$9,Paramètres!$A$1:$I$89,3,0)*VLOOKUP('Données projet'!$B$9,Paramètres!$A$1:$I$89,5,0)</f>
        <v>20.08734000000041</v>
      </c>
      <c r="P191" s="13">
        <f t="shared" si="141"/>
        <v>6.5285137703520215</v>
      </c>
      <c r="Q191" s="20">
        <f t="shared" si="162"/>
        <v>46.355945316697152</v>
      </c>
      <c r="R191" s="59">
        <f t="shared" si="109"/>
        <v>336.27434245537739</v>
      </c>
      <c r="S191" s="59">
        <f ca="1">AVERAGE(OFFSET($R$3,0,0,'Données projet'!$E$9+1,1))-AVERAGE(OFFSET($H$3,0,0,'Données projet'!$E$9+1,1))</f>
        <v>626.09203985399904</v>
      </c>
      <c r="T191" s="59">
        <f t="shared" si="142"/>
        <v>327.65191293226667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100.42600246981478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100.42600246981478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19.8100000000004</v>
      </c>
      <c r="AJ191" s="13">
        <f>AI191*VLOOKUP('Données projet'!$B$10,Paramètres!$A$1:$I$89,3,0)*VLOOKUP('Données projet'!$B$10,Paramètres!$A$1:$I$89,5,0)</f>
        <v>17.924088000000364</v>
      </c>
      <c r="AK191" s="13">
        <f t="shared" si="164"/>
        <v>5.9032212091029486</v>
      </c>
      <c r="AL191" s="20">
        <f t="shared" si="165"/>
        <v>41.499230205854936</v>
      </c>
      <c r="AM191" s="59">
        <f t="shared" si="113"/>
        <v>331.41762734453516</v>
      </c>
      <c r="AN191" s="59">
        <f ca="1">AVERAGE(OFFSET($AM$3,0,0,'Données projet'!$E$10+1,1))-AVERAGE(OFFSET($H$3,0,0,'Données projet'!$E$10+1,1))</f>
        <v>567.42635821336114</v>
      </c>
      <c r="AO191" s="59">
        <f t="shared" si="144"/>
        <v>299.0473530693472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89.610894511527036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89.610894511527036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367.99999999999972</v>
      </c>
      <c r="BE191" s="13">
        <f>BD191*VLOOKUP('Données projet'!$B$11,Paramètres!$A$1:$I$89,3,0)*VLOOKUP('Données projet'!$B$11,Paramètres!$A$1:$I$89,5,0)</f>
        <v>298.52159999999981</v>
      </c>
      <c r="BF191" s="13">
        <f t="shared" si="167"/>
        <v>70.866444995542437</v>
      </c>
      <c r="BG191" s="20">
        <f t="shared" si="168"/>
        <v>643.35084503390271</v>
      </c>
      <c r="BH191" s="59">
        <f t="shared" si="116"/>
        <v>933.26924217258295</v>
      </c>
      <c r="BI191" s="59">
        <f ca="1">AVERAGE(OFFSET($BH$3,0,0,'Données projet'!$E$11+1,1))-AVERAGE(OFFSET($H$3,0,0,'Données projet'!$E$11+1,1))</f>
        <v>436.50252985867149</v>
      </c>
      <c r="BJ191" s="59">
        <f t="shared" si="146"/>
        <v>419.00806288456329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7.4020450969900713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7.4020450969900713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19.8100000000004</v>
      </c>
      <c r="BZ191" s="13">
        <f>BY191*VLOOKUP('Données projet'!$B$12,Paramètres!$A$1:$I$89,3,0)*VLOOKUP('Données projet'!$B$12,Paramètres!$A$1:$I$89,5,0)</f>
        <v>18.851196000000382</v>
      </c>
      <c r="CA191" s="13">
        <f t="shared" si="170"/>
        <v>6.172221809210666</v>
      </c>
      <c r="CB191" s="20">
        <f t="shared" si="171"/>
        <v>43.582452684375909</v>
      </c>
      <c r="CC191" s="59">
        <f t="shared" si="119"/>
        <v>333.50084982305611</v>
      </c>
      <c r="CD191" s="59">
        <f ca="1">AVERAGE(OFFSET($CC$3,0,0,'Données projet'!$E$12+1,1))-AVERAGE(OFFSET($H$3,0,0,'Données projet'!$E$12+1,1))</f>
        <v>592.58528888957346</v>
      </c>
      <c r="CE191" s="59">
        <f t="shared" si="148"/>
        <v>311.31528017256846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94.245940779364645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94.245940779364645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369.00000000000011</v>
      </c>
      <c r="CU191" s="17">
        <f>CT191*VLOOKUP('Données projet'!$B$13,Paramètres!$A$1:$I$89,3,0)*VLOOKUP('Données projet'!$B$13,Paramètres!$A$1:$I$89,5,0)</f>
        <v>333.87120000000004</v>
      </c>
      <c r="CV191" s="13">
        <f t="shared" si="173"/>
        <v>78.232360111376309</v>
      </c>
      <c r="CW191" s="20">
        <f t="shared" si="174"/>
        <v>717.74703386064709</v>
      </c>
      <c r="CX191" s="59">
        <f t="shared" si="122"/>
        <v>1007.6654309993273</v>
      </c>
      <c r="CY191" s="59">
        <f ca="1">AVERAGE(OFFSET($CX$3,0,0,'Données projet'!$E$13+1,1))-AVERAGE(OFFSET($H$3,0,0,'Données projet'!$E$13+1,1))</f>
        <v>446.2695382688679</v>
      </c>
      <c r="CZ191" s="59">
        <f t="shared" si="150"/>
        <v>630.54710489646072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0.46258169535983285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0.46258169535983285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367.99999999999972</v>
      </c>
      <c r="DP191" s="17">
        <f>DO191*VLOOKUP('Données projet'!$B$14,Paramètres!$A$1:$I$89,3,0)*VLOOKUP('Données projet'!$B$14,Paramètres!$A$1:$I$89,5,0)</f>
        <v>269.8175999999998</v>
      </c>
      <c r="DQ191" s="13">
        <f t="shared" si="176"/>
        <v>64.810557882019467</v>
      </c>
      <c r="DR191" s="20">
        <f t="shared" si="177"/>
        <v>582.81070831118348</v>
      </c>
      <c r="DS191" s="59">
        <f t="shared" si="125"/>
        <v>872.72910544986371</v>
      </c>
      <c r="DT191" s="59">
        <f ca="1">AVERAGE(OFFSET($DS$3,0,0,'Données projet'!$E$14+1,1))-AVERAGE(OFFSET($H$3,0,0,'Données projet'!$E$14+1,1))</f>
        <v>400.48995908576177</v>
      </c>
      <c r="DU191" s="59">
        <f t="shared" si="152"/>
        <v>384.86917865380076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5.4279873516026598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5.4279873516026598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6">
        <f t="shared" si="110"/>
        <v>183.33333333333334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19.8100000000004</v>
      </c>
      <c r="O192" s="13">
        <f>N192*VLOOKUP('Données projet'!$B$9,Paramètres!$A$1:$I$89,3,0)*VLOOKUP('Données projet'!$B$9,Paramètres!$A$1:$I$89,5,0)</f>
        <v>20.08734000000041</v>
      </c>
      <c r="P192" s="13">
        <f t="shared" si="141"/>
        <v>6.5285137703520215</v>
      </c>
      <c r="Q192" s="20">
        <f t="shared" si="162"/>
        <v>46.355945316697152</v>
      </c>
      <c r="R192" s="59">
        <f t="shared" si="109"/>
        <v>336.33358396370102</v>
      </c>
      <c r="S192" s="59">
        <f ca="1">AVERAGE(OFFSET($R$3,0,0,'Données projet'!$E$9+1,1))-AVERAGE(OFFSET($H$3,0,0,'Données projet'!$E$9+1,1))</f>
        <v>626.09203985399904</v>
      </c>
      <c r="T192" s="59">
        <f t="shared" si="142"/>
        <v>327.65191293226667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98.456709815194898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98.456709815194898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19.8100000000004</v>
      </c>
      <c r="AJ192" s="13">
        <f>AI192*VLOOKUP('Données projet'!$B$10,Paramètres!$A$1:$I$89,3,0)*VLOOKUP('Données projet'!$B$10,Paramètres!$A$1:$I$89,5,0)</f>
        <v>17.924088000000364</v>
      </c>
      <c r="AK192" s="13">
        <f t="shared" si="164"/>
        <v>5.9032212091029486</v>
      </c>
      <c r="AL192" s="20">
        <f t="shared" si="165"/>
        <v>41.499230205854936</v>
      </c>
      <c r="AM192" s="59">
        <f t="shared" si="113"/>
        <v>331.47686885285879</v>
      </c>
      <c r="AN192" s="59">
        <f ca="1">AVERAGE(OFFSET($AM$3,0,0,'Données projet'!$E$10+1,1))-AVERAGE(OFFSET($H$3,0,0,'Données projet'!$E$10+1,1))</f>
        <v>567.42635821336114</v>
      </c>
      <c r="AO192" s="59">
        <f t="shared" si="144"/>
        <v>299.0473530693472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87.853679527404694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87.853679527404694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367.99999999999972</v>
      </c>
      <c r="BE192" s="13">
        <f>BD192*VLOOKUP('Données projet'!$B$11,Paramètres!$A$1:$I$89,3,0)*VLOOKUP('Données projet'!$B$11,Paramètres!$A$1:$I$89,5,0)</f>
        <v>298.52159999999981</v>
      </c>
      <c r="BF192" s="13">
        <f t="shared" si="167"/>
        <v>70.866444995542437</v>
      </c>
      <c r="BG192" s="20">
        <f t="shared" si="168"/>
        <v>643.35084503390271</v>
      </c>
      <c r="BH192" s="59">
        <f t="shared" si="116"/>
        <v>933.32848368090663</v>
      </c>
      <c r="BI192" s="59">
        <f ca="1">AVERAGE(OFFSET($BH$3,0,0,'Données projet'!$E$11+1,1))-AVERAGE(OFFSET($H$3,0,0,'Données projet'!$E$11+1,1))</f>
        <v>436.50252985867149</v>
      </c>
      <c r="BJ192" s="59">
        <f t="shared" si="146"/>
        <v>419.00806288456329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7.2568955074398058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7.2568955074398058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19.8100000000004</v>
      </c>
      <c r="BZ192" s="13">
        <f>BY192*VLOOKUP('Données projet'!$B$12,Paramètres!$A$1:$I$89,3,0)*VLOOKUP('Données projet'!$B$12,Paramètres!$A$1:$I$89,5,0)</f>
        <v>18.851196000000382</v>
      </c>
      <c r="CA192" s="13">
        <f t="shared" si="170"/>
        <v>6.172221809210666</v>
      </c>
      <c r="CB192" s="20">
        <f t="shared" si="171"/>
        <v>43.582452684375909</v>
      </c>
      <c r="CC192" s="59">
        <f t="shared" si="119"/>
        <v>333.56009133137979</v>
      </c>
      <c r="CD192" s="59">
        <f ca="1">AVERAGE(OFFSET($CC$3,0,0,'Données projet'!$E$12+1,1))-AVERAGE(OFFSET($H$3,0,0,'Données projet'!$E$12+1,1))</f>
        <v>592.58528888957346</v>
      </c>
      <c r="CE192" s="59">
        <f t="shared" si="148"/>
        <v>311.31528017256846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92.397835365029067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92.397835365029067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369.00000000000011</v>
      </c>
      <c r="CU192" s="17">
        <f>CT192*VLOOKUP('Données projet'!$B$13,Paramètres!$A$1:$I$89,3,0)*VLOOKUP('Données projet'!$B$13,Paramètres!$A$1:$I$89,5,0)</f>
        <v>333.87120000000004</v>
      </c>
      <c r="CV192" s="13">
        <f t="shared" si="173"/>
        <v>78.232360111376309</v>
      </c>
      <c r="CW192" s="20">
        <f t="shared" si="174"/>
        <v>717.74703386064709</v>
      </c>
      <c r="CX192" s="59">
        <f t="shared" si="122"/>
        <v>1007.7246725076509</v>
      </c>
      <c r="CY192" s="59">
        <f ca="1">AVERAGE(OFFSET($CX$3,0,0,'Données projet'!$E$13+1,1))-AVERAGE(OFFSET($H$3,0,0,'Données projet'!$E$13+1,1))</f>
        <v>446.2695382688679</v>
      </c>
      <c r="CZ192" s="59">
        <f t="shared" si="150"/>
        <v>630.54710489646072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0.45351075046080097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0.45351075046080097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367.99999999999972</v>
      </c>
      <c r="DP192" s="17">
        <f>DO192*VLOOKUP('Données projet'!$B$14,Paramètres!$A$1:$I$89,3,0)*VLOOKUP('Données projet'!$B$14,Paramètres!$A$1:$I$89,5,0)</f>
        <v>269.8175999999998</v>
      </c>
      <c r="DQ192" s="13">
        <f t="shared" si="176"/>
        <v>64.810557882019467</v>
      </c>
      <c r="DR192" s="20">
        <f t="shared" si="177"/>
        <v>582.81070831118348</v>
      </c>
      <c r="DS192" s="59">
        <f t="shared" si="125"/>
        <v>872.78834695818728</v>
      </c>
      <c r="DT192" s="59">
        <f ca="1">AVERAGE(OFFSET($DS$3,0,0,'Données projet'!$E$14+1,1))-AVERAGE(OFFSET($H$3,0,0,'Données projet'!$E$14+1,1))</f>
        <v>400.48995908576177</v>
      </c>
      <c r="DU192" s="59">
        <f t="shared" si="152"/>
        <v>384.86917865380076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5.321547830383107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5.321547830383107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6">
        <f t="shared" si="110"/>
        <v>183.33333333333334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19.8100000000004</v>
      </c>
      <c r="O193" s="13">
        <f>N193*VLOOKUP('Données projet'!$B$9,Paramètres!$A$1:$I$89,3,0)*VLOOKUP('Données projet'!$B$9,Paramètres!$A$1:$I$89,5,0)</f>
        <v>20.08734000000041</v>
      </c>
      <c r="P193" s="13">
        <f t="shared" si="141"/>
        <v>6.5285137703520215</v>
      </c>
      <c r="Q193" s="20">
        <f t="shared" si="162"/>
        <v>46.355945316697152</v>
      </c>
      <c r="R193" s="59">
        <f t="shared" si="109"/>
        <v>336.39179776429944</v>
      </c>
      <c r="S193" s="59">
        <f ca="1">AVERAGE(OFFSET($R$3,0,0,'Données projet'!$E$9+1,1))-AVERAGE(OFFSET($H$3,0,0,'Données projet'!$E$9+1,1))</f>
        <v>626.09203985399904</v>
      </c>
      <c r="T193" s="59">
        <f t="shared" si="142"/>
        <v>327.65191293226667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96.526033788382207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96.526033788382207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19.8100000000004</v>
      </c>
      <c r="AJ193" s="13">
        <f>AI193*VLOOKUP('Données projet'!$B$10,Paramètres!$A$1:$I$89,3,0)*VLOOKUP('Données projet'!$B$10,Paramètres!$A$1:$I$89,5,0)</f>
        <v>17.924088000000364</v>
      </c>
      <c r="AK193" s="13">
        <f t="shared" si="164"/>
        <v>5.9032212091029486</v>
      </c>
      <c r="AL193" s="20">
        <f t="shared" si="165"/>
        <v>41.499230205854936</v>
      </c>
      <c r="AM193" s="59">
        <f t="shared" si="113"/>
        <v>331.53508265345721</v>
      </c>
      <c r="AN193" s="59">
        <f ca="1">AVERAGE(OFFSET($AM$3,0,0,'Données projet'!$E$10+1,1))-AVERAGE(OFFSET($H$3,0,0,'Données projet'!$E$10+1,1))</f>
        <v>567.42635821336114</v>
      </c>
      <c r="AO193" s="59">
        <f t="shared" si="144"/>
        <v>299.0473530693472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86.130922457325681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86.130922457325681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367.99999999999972</v>
      </c>
      <c r="BE193" s="13">
        <f>BD193*VLOOKUP('Données projet'!$B$11,Paramètres!$A$1:$I$89,3,0)*VLOOKUP('Données projet'!$B$11,Paramètres!$A$1:$I$89,5,0)</f>
        <v>298.52159999999981</v>
      </c>
      <c r="BF193" s="13">
        <f t="shared" si="167"/>
        <v>70.866444995542437</v>
      </c>
      <c r="BG193" s="20">
        <f t="shared" si="168"/>
        <v>643.35084503390271</v>
      </c>
      <c r="BH193" s="59">
        <f t="shared" si="116"/>
        <v>933.38669748150505</v>
      </c>
      <c r="BI193" s="59">
        <f ca="1">AVERAGE(OFFSET($BH$3,0,0,'Données projet'!$E$11+1,1))-AVERAGE(OFFSET($H$3,0,0,'Données projet'!$E$11+1,1))</f>
        <v>436.50252985867149</v>
      </c>
      <c r="BJ193" s="59">
        <f t="shared" si="146"/>
        <v>419.00806288456329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7.1145922128081134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7.1145922128081134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19.8100000000004</v>
      </c>
      <c r="BZ193" s="13">
        <f>BY193*VLOOKUP('Données projet'!$B$12,Paramètres!$A$1:$I$89,3,0)*VLOOKUP('Données projet'!$B$12,Paramètres!$A$1:$I$89,5,0)</f>
        <v>18.851196000000382</v>
      </c>
      <c r="CA193" s="13">
        <f t="shared" si="170"/>
        <v>6.172221809210666</v>
      </c>
      <c r="CB193" s="20">
        <f t="shared" si="171"/>
        <v>43.582452684375909</v>
      </c>
      <c r="CC193" s="59">
        <f t="shared" si="119"/>
        <v>333.61830513197822</v>
      </c>
      <c r="CD193" s="59">
        <f ca="1">AVERAGE(OFFSET($CC$3,0,0,'Données projet'!$E$12+1,1))-AVERAGE(OFFSET($H$3,0,0,'Données projet'!$E$12+1,1))</f>
        <v>592.58528888957346</v>
      </c>
      <c r="CE193" s="59">
        <f t="shared" si="148"/>
        <v>311.31528017256846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90.585970170635619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90.585970170635619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369.00000000000011</v>
      </c>
      <c r="CU193" s="17">
        <f>CT193*VLOOKUP('Données projet'!$B$13,Paramètres!$A$1:$I$89,3,0)*VLOOKUP('Données projet'!$B$13,Paramètres!$A$1:$I$89,5,0)</f>
        <v>333.87120000000004</v>
      </c>
      <c r="CV193" s="13">
        <f t="shared" si="173"/>
        <v>78.232360111376309</v>
      </c>
      <c r="CW193" s="20">
        <f t="shared" si="174"/>
        <v>717.74703386064709</v>
      </c>
      <c r="CX193" s="59">
        <f t="shared" si="122"/>
        <v>1007.7828863082493</v>
      </c>
      <c r="CY193" s="59">
        <f ca="1">AVERAGE(OFFSET($CX$3,0,0,'Données projet'!$E$13+1,1))-AVERAGE(OFFSET($H$3,0,0,'Données projet'!$E$13+1,1))</f>
        <v>446.2695382688679</v>
      </c>
      <c r="CZ193" s="59">
        <f t="shared" si="150"/>
        <v>630.54710489646072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0.44461768125850903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0.44461768125850903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367.99999999999972</v>
      </c>
      <c r="DP193" s="17">
        <f>DO193*VLOOKUP('Données projet'!$B$14,Paramètres!$A$1:$I$89,3,0)*VLOOKUP('Données projet'!$B$14,Paramètres!$A$1:$I$89,5,0)</f>
        <v>269.8175999999998</v>
      </c>
      <c r="DQ193" s="13">
        <f t="shared" si="176"/>
        <v>64.810557882019467</v>
      </c>
      <c r="DR193" s="20">
        <f t="shared" si="177"/>
        <v>582.81070831118348</v>
      </c>
      <c r="DS193" s="59">
        <f t="shared" si="125"/>
        <v>872.8465607587857</v>
      </c>
      <c r="DT193" s="59">
        <f ca="1">AVERAGE(OFFSET($DS$3,0,0,'Données projet'!$E$14+1,1))-AVERAGE(OFFSET($H$3,0,0,'Données projet'!$E$14+1,1))</f>
        <v>400.48995908576177</v>
      </c>
      <c r="DU193" s="59">
        <f t="shared" si="152"/>
        <v>384.86917865380076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5.2171955232529719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5.2171955232529719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6">
        <f t="shared" si="110"/>
        <v>183.33333333333334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19.8100000000004</v>
      </c>
      <c r="O194" s="13">
        <f>N194*VLOOKUP('Données projet'!$B$9,Paramètres!$A$1:$I$89,3,0)*VLOOKUP('Données projet'!$B$9,Paramètres!$A$1:$I$89,5,0)</f>
        <v>20.08734000000041</v>
      </c>
      <c r="P194" s="13">
        <f t="shared" si="141"/>
        <v>6.5285137703520215</v>
      </c>
      <c r="Q194" s="20">
        <f t="shared" si="162"/>
        <v>46.355945316697152</v>
      </c>
      <c r="R194" s="59">
        <f t="shared" si="109"/>
        <v>336.449001685604</v>
      </c>
      <c r="S194" s="59">
        <f ca="1">AVERAGE(OFFSET($R$3,0,0,'Données projet'!$E$9+1,1))-AVERAGE(OFFSET($H$3,0,0,'Données projet'!$E$9+1,1))</f>
        <v>626.09203985399904</v>
      </c>
      <c r="T194" s="59">
        <f t="shared" si="142"/>
        <v>327.65191293226667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94.633217140859216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94.633217140859216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19.8100000000004</v>
      </c>
      <c r="AJ194" s="13">
        <f>AI194*VLOOKUP('Données projet'!$B$10,Paramètres!$A$1:$I$89,3,0)*VLOOKUP('Données projet'!$B$10,Paramètres!$A$1:$I$89,5,0)</f>
        <v>17.924088000000364</v>
      </c>
      <c r="AK194" s="13">
        <f t="shared" si="164"/>
        <v>5.9032212091029486</v>
      </c>
      <c r="AL194" s="20">
        <f t="shared" si="165"/>
        <v>41.499230205854936</v>
      </c>
      <c r="AM194" s="59">
        <f t="shared" si="113"/>
        <v>331.59228657476177</v>
      </c>
      <c r="AN194" s="59">
        <f ca="1">AVERAGE(OFFSET($AM$3,0,0,'Données projet'!$E$10+1,1))-AVERAGE(OFFSET($H$3,0,0,'Données projet'!$E$10+1,1))</f>
        <v>567.42635821336114</v>
      </c>
      <c r="AO194" s="59">
        <f t="shared" si="144"/>
        <v>299.0473530693472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84.441947602612856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84.441947602612856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367.99999999999972</v>
      </c>
      <c r="BE194" s="13">
        <f>BD194*VLOOKUP('Données projet'!$B$11,Paramètres!$A$1:$I$89,3,0)*VLOOKUP('Données projet'!$B$11,Paramètres!$A$1:$I$89,5,0)</f>
        <v>298.52159999999981</v>
      </c>
      <c r="BF194" s="13">
        <f t="shared" si="167"/>
        <v>70.866444995542437</v>
      </c>
      <c r="BG194" s="20">
        <f t="shared" si="168"/>
        <v>643.35084503390271</v>
      </c>
      <c r="BH194" s="59">
        <f t="shared" si="116"/>
        <v>933.44390140280962</v>
      </c>
      <c r="BI194" s="59">
        <f ca="1">AVERAGE(OFFSET($BH$3,0,0,'Données projet'!$E$11+1,1))-AVERAGE(OFFSET($H$3,0,0,'Données projet'!$E$11+1,1))</f>
        <v>436.50252985867149</v>
      </c>
      <c r="BJ194" s="59">
        <f t="shared" si="146"/>
        <v>419.00806288456329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6.9750793989877087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6.9750793989877087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19.8100000000004</v>
      </c>
      <c r="BZ194" s="13">
        <f>BY194*VLOOKUP('Données projet'!$B$12,Paramètres!$A$1:$I$89,3,0)*VLOOKUP('Données projet'!$B$12,Paramètres!$A$1:$I$89,5,0)</f>
        <v>18.851196000000382</v>
      </c>
      <c r="CA194" s="13">
        <f t="shared" si="170"/>
        <v>6.172221809210666</v>
      </c>
      <c r="CB194" s="20">
        <f t="shared" si="171"/>
        <v>43.582452684375909</v>
      </c>
      <c r="CC194" s="59">
        <f t="shared" si="119"/>
        <v>333.67550905328278</v>
      </c>
      <c r="CD194" s="59">
        <f ca="1">AVERAGE(OFFSET($CC$3,0,0,'Données projet'!$E$12+1,1))-AVERAGE(OFFSET($H$3,0,0,'Données projet'!$E$12+1,1))</f>
        <v>592.58528888957346</v>
      </c>
      <c r="CE194" s="59">
        <f t="shared" si="148"/>
        <v>311.31528017256846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88.809634547575584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88.809634547575584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369.00000000000011</v>
      </c>
      <c r="CU194" s="17">
        <f>CT194*VLOOKUP('Données projet'!$B$13,Paramètres!$A$1:$I$89,3,0)*VLOOKUP('Données projet'!$B$13,Paramètres!$A$1:$I$89,5,0)</f>
        <v>333.87120000000004</v>
      </c>
      <c r="CV194" s="13">
        <f t="shared" si="173"/>
        <v>78.232360111376309</v>
      </c>
      <c r="CW194" s="20">
        <f t="shared" si="174"/>
        <v>717.74703386064709</v>
      </c>
      <c r="CX194" s="59">
        <f t="shared" si="122"/>
        <v>1007.8400902295539</v>
      </c>
      <c r="CY194" s="59">
        <f ca="1">AVERAGE(OFFSET($CX$3,0,0,'Données projet'!$E$13+1,1))-AVERAGE(OFFSET($H$3,0,0,'Données projet'!$E$13+1,1))</f>
        <v>446.2695382688679</v>
      </c>
      <c r="CZ194" s="59">
        <f t="shared" si="150"/>
        <v>630.54710489646072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0.43589899971903745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0.43589899971903745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367.99999999999972</v>
      </c>
      <c r="DP194" s="17">
        <f>DO194*VLOOKUP('Données projet'!$B$14,Paramètres!$A$1:$I$89,3,0)*VLOOKUP('Données projet'!$B$14,Paramètres!$A$1:$I$89,5,0)</f>
        <v>269.8175999999998</v>
      </c>
      <c r="DQ194" s="13">
        <f t="shared" si="176"/>
        <v>64.810557882019467</v>
      </c>
      <c r="DR194" s="20">
        <f t="shared" si="177"/>
        <v>582.81070831118348</v>
      </c>
      <c r="DS194" s="59">
        <f t="shared" si="125"/>
        <v>872.90376468009026</v>
      </c>
      <c r="DT194" s="59">
        <f ca="1">AVERAGE(OFFSET($DS$3,0,0,'Données projet'!$E$14+1,1))-AVERAGE(OFFSET($H$3,0,0,'Données projet'!$E$14+1,1))</f>
        <v>400.48995908576177</v>
      </c>
      <c r="DU194" s="59">
        <f t="shared" si="152"/>
        <v>384.86917865380076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5.1148895012170366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5.1148895012170366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6">
        <f t="shared" si="110"/>
        <v>183.33333333333334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19.8100000000004</v>
      </c>
      <c r="O195" s="13">
        <f>N195*VLOOKUP('Données projet'!$B$9,Paramètres!$A$1:$I$89,3,0)*VLOOKUP('Données projet'!$B$9,Paramètres!$A$1:$I$89,5,0)</f>
        <v>20.08734000000041</v>
      </c>
      <c r="P195" s="13">
        <f t="shared" si="141"/>
        <v>6.5285137703520215</v>
      </c>
      <c r="Q195" s="20">
        <f t="shared" si="162"/>
        <v>46.355945316697152</v>
      </c>
      <c r="R195" s="59">
        <f t="shared" ref="R195:R203" si="191">Q195+(I195+J195)*44/12</f>
        <v>336.50521324676282</v>
      </c>
      <c r="S195" s="59">
        <f ca="1">AVERAGE(OFFSET($R$3,0,0,'Données projet'!$E$9+1,1))-AVERAGE(OFFSET($H$3,0,0,'Données projet'!$E$9+1,1))</f>
        <v>626.09203985399904</v>
      </c>
      <c r="T195" s="59">
        <f t="shared" si="142"/>
        <v>327.65191293226667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92.77751747328999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92.77751747328999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19.8100000000004</v>
      </c>
      <c r="AJ195" s="13">
        <f>AI195*VLOOKUP('Données projet'!$B$10,Paramètres!$A$1:$I$89,3,0)*VLOOKUP('Données projet'!$B$10,Paramètres!$A$1:$I$89,5,0)</f>
        <v>17.924088000000364</v>
      </c>
      <c r="AK195" s="13">
        <f t="shared" si="164"/>
        <v>5.9032212091029486</v>
      </c>
      <c r="AL195" s="20">
        <f t="shared" si="165"/>
        <v>41.499230205854936</v>
      </c>
      <c r="AM195" s="59">
        <f t="shared" si="113"/>
        <v>331.64849813592059</v>
      </c>
      <c r="AN195" s="59">
        <f ca="1">AVERAGE(OFFSET($AM$3,0,0,'Données projet'!$E$10+1,1))-AVERAGE(OFFSET($H$3,0,0,'Données projet'!$E$10+1,1))</f>
        <v>567.42635821336114</v>
      </c>
      <c r="AO195" s="59">
        <f t="shared" si="144"/>
        <v>299.0473530693472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82.78609251462801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82.78609251462801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367.99999999999972</v>
      </c>
      <c r="BE195" s="13">
        <f>BD195*VLOOKUP('Données projet'!$B$11,Paramètres!$A$1:$I$89,3,0)*VLOOKUP('Données projet'!$B$11,Paramètres!$A$1:$I$89,5,0)</f>
        <v>298.52159999999981</v>
      </c>
      <c r="BF195" s="13">
        <f t="shared" si="167"/>
        <v>70.866444995542437</v>
      </c>
      <c r="BG195" s="20">
        <f t="shared" si="168"/>
        <v>643.35084503390271</v>
      </c>
      <c r="BH195" s="59">
        <f t="shared" si="116"/>
        <v>933.50011296396838</v>
      </c>
      <c r="BI195" s="59">
        <f ca="1">AVERAGE(OFFSET($BH$3,0,0,'Données projet'!$E$11+1,1))-AVERAGE(OFFSET($H$3,0,0,'Données projet'!$E$11+1,1))</f>
        <v>436.50252985867149</v>
      </c>
      <c r="BJ195" s="59">
        <f t="shared" si="146"/>
        <v>419.00806288456329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6.8383023463519077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6.8383023463519077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19.8100000000004</v>
      </c>
      <c r="BZ195" s="13">
        <f>BY195*VLOOKUP('Données projet'!$B$12,Paramètres!$A$1:$I$89,3,0)*VLOOKUP('Données projet'!$B$12,Paramètres!$A$1:$I$89,5,0)</f>
        <v>18.851196000000382</v>
      </c>
      <c r="CA195" s="13">
        <f t="shared" si="170"/>
        <v>6.172221809210666</v>
      </c>
      <c r="CB195" s="20">
        <f t="shared" si="171"/>
        <v>43.582452684375909</v>
      </c>
      <c r="CC195" s="59">
        <f t="shared" si="119"/>
        <v>333.73172061444154</v>
      </c>
      <c r="CD195" s="59">
        <f ca="1">AVERAGE(OFFSET($CC$3,0,0,'Données projet'!$E$12+1,1))-AVERAGE(OFFSET($H$3,0,0,'Données projet'!$E$12+1,1))</f>
        <v>592.58528888957346</v>
      </c>
      <c r="CE195" s="59">
        <f t="shared" si="148"/>
        <v>311.31528017256846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87.068131782625997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87.068131782625997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369.00000000000011</v>
      </c>
      <c r="CU195" s="17">
        <f>CT195*VLOOKUP('Données projet'!$B$13,Paramètres!$A$1:$I$89,3,0)*VLOOKUP('Données projet'!$B$13,Paramètres!$A$1:$I$89,5,0)</f>
        <v>333.87120000000004</v>
      </c>
      <c r="CV195" s="13">
        <f t="shared" si="173"/>
        <v>78.232360111376309</v>
      </c>
      <c r="CW195" s="20">
        <f t="shared" si="174"/>
        <v>717.74703386064709</v>
      </c>
      <c r="CX195" s="59">
        <f t="shared" si="122"/>
        <v>1007.8963017907128</v>
      </c>
      <c r="CY195" s="59">
        <f ca="1">AVERAGE(OFFSET($CX$3,0,0,'Données projet'!$E$13+1,1))-AVERAGE(OFFSET($H$3,0,0,'Données projet'!$E$13+1,1))</f>
        <v>446.2695382688679</v>
      </c>
      <c r="CZ195" s="59">
        <f t="shared" si="150"/>
        <v>630.54710489646072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0.42735128620668428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0.42735128620668428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367.99999999999972</v>
      </c>
      <c r="DP195" s="17">
        <f>DO195*VLOOKUP('Données projet'!$B$14,Paramètres!$A$1:$I$89,3,0)*VLOOKUP('Données projet'!$B$14,Paramètres!$A$1:$I$89,5,0)</f>
        <v>269.8175999999998</v>
      </c>
      <c r="DQ195" s="13">
        <f t="shared" si="176"/>
        <v>64.810557882019467</v>
      </c>
      <c r="DR195" s="20">
        <f t="shared" si="177"/>
        <v>582.81070831118348</v>
      </c>
      <c r="DS195" s="59">
        <f t="shared" si="125"/>
        <v>872.95997624124914</v>
      </c>
      <c r="DT195" s="59">
        <f ca="1">AVERAGE(OFFSET($DS$3,0,0,'Données projet'!$E$14+1,1))-AVERAGE(OFFSET($H$3,0,0,'Données projet'!$E$14+1,1))</f>
        <v>400.48995908576177</v>
      </c>
      <c r="DU195" s="59">
        <f t="shared" si="152"/>
        <v>384.86917865380076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5.0145896378727137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5.0145896378727137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6">
        <f t="shared" ref="H196:H203" si="192">(B196+E196+F196)*44/12+(C196+D196)*0.475*44/12</f>
        <v>183.33333333333334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19.8100000000004</v>
      </c>
      <c r="O196" s="13">
        <f>N196*VLOOKUP('Données projet'!$B$9,Paramètres!$A$1:$I$89,3,0)*VLOOKUP('Données projet'!$B$9,Paramètres!$A$1:$I$89,5,0)</f>
        <v>20.08734000000041</v>
      </c>
      <c r="P196" s="13">
        <f t="shared" si="141"/>
        <v>6.5285137703520215</v>
      </c>
      <c r="Q196" s="20">
        <f t="shared" si="162"/>
        <v>46.355945316697152</v>
      </c>
      <c r="R196" s="59">
        <f t="shared" si="191"/>
        <v>336.56044966300567</v>
      </c>
      <c r="S196" s="59">
        <f ca="1">AVERAGE(OFFSET($R$3,0,0,'Données projet'!$E$9+1,1))-AVERAGE(OFFSET($H$3,0,0,'Données projet'!$E$9+1,1))</f>
        <v>626.09203985399904</v>
      </c>
      <c r="T196" s="59">
        <f t="shared" si="142"/>
        <v>327.65191293226667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90.958206944336766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90.958206944336766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19.8100000000004</v>
      </c>
      <c r="AJ196" s="13">
        <f>AI196*VLOOKUP('Données projet'!$B$10,Paramètres!$A$1:$I$89,3,0)*VLOOKUP('Données projet'!$B$10,Paramètres!$A$1:$I$89,5,0)</f>
        <v>17.924088000000364</v>
      </c>
      <c r="AK196" s="13">
        <f t="shared" si="164"/>
        <v>5.9032212091029486</v>
      </c>
      <c r="AL196" s="20">
        <f t="shared" si="165"/>
        <v>41.499230205854936</v>
      </c>
      <c r="AM196" s="59">
        <f t="shared" ref="AM196:AM203" si="193">AL196+(AD196+AE196)*44/12</f>
        <v>331.70373455216344</v>
      </c>
      <c r="AN196" s="59">
        <f ca="1">AVERAGE(OFFSET($AM$3,0,0,'Données projet'!$E$10+1,1))-AVERAGE(OFFSET($H$3,0,0,'Données projet'!$E$10+1,1))</f>
        <v>567.42635821336114</v>
      </c>
      <c r="AO196" s="59">
        <f t="shared" si="144"/>
        <v>299.0473530693472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81.162707734946665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81.162707734946665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367.99999999999972</v>
      </c>
      <c r="BE196" s="13">
        <f>BD196*VLOOKUP('Données projet'!$B$11,Paramètres!$A$1:$I$89,3,0)*VLOOKUP('Données projet'!$B$11,Paramètres!$A$1:$I$89,5,0)</f>
        <v>298.52159999999981</v>
      </c>
      <c r="BF196" s="13">
        <f t="shared" si="167"/>
        <v>70.866444995542437</v>
      </c>
      <c r="BG196" s="20">
        <f t="shared" si="168"/>
        <v>643.35084503390271</v>
      </c>
      <c r="BH196" s="59">
        <f t="shared" ref="BH196:BH203" si="194">BG196+(AY196+AZ196)*44/12</f>
        <v>933.55534938021128</v>
      </c>
      <c r="BI196" s="59">
        <f ca="1">AVERAGE(OFFSET($BH$3,0,0,'Données projet'!$E$11+1,1))-AVERAGE(OFFSET($H$3,0,0,'Données projet'!$E$11+1,1))</f>
        <v>436.50252985867149</v>
      </c>
      <c r="BJ196" s="59">
        <f t="shared" si="146"/>
        <v>419.00806288456329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6.7042074082925307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6.7042074082925307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19.8100000000004</v>
      </c>
      <c r="BZ196" s="13">
        <f>BY196*VLOOKUP('Données projet'!$B$12,Paramètres!$A$1:$I$89,3,0)*VLOOKUP('Données projet'!$B$12,Paramètres!$A$1:$I$89,5,0)</f>
        <v>18.851196000000382</v>
      </c>
      <c r="CA196" s="13">
        <f t="shared" si="170"/>
        <v>6.172221809210666</v>
      </c>
      <c r="CB196" s="20">
        <f t="shared" si="171"/>
        <v>43.582452684375909</v>
      </c>
      <c r="CC196" s="59">
        <f t="shared" ref="CC196:CC203" si="195">CB196+(BT196+BU196)*44/12</f>
        <v>333.78695703068445</v>
      </c>
      <c r="CD196" s="59">
        <f ca="1">AVERAGE(OFFSET($CC$3,0,0,'Données projet'!$E$12+1,1))-AVERAGE(OFFSET($H$3,0,0,'Données projet'!$E$12+1,1))</f>
        <v>592.58528888957346</v>
      </c>
      <c r="CE196" s="59">
        <f t="shared" si="148"/>
        <v>311.31528017256846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85.360778824685269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85.360778824685269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369.00000000000011</v>
      </c>
      <c r="CU196" s="17">
        <f>CT196*VLOOKUP('Données projet'!$B$13,Paramètres!$A$1:$I$89,3,0)*VLOOKUP('Données projet'!$B$13,Paramètres!$A$1:$I$89,5,0)</f>
        <v>333.87120000000004</v>
      </c>
      <c r="CV196" s="13">
        <f t="shared" si="173"/>
        <v>78.232360111376309</v>
      </c>
      <c r="CW196" s="20">
        <f t="shared" si="174"/>
        <v>717.74703386064709</v>
      </c>
      <c r="CX196" s="59">
        <f t="shared" ref="CX196:CX203" si="196">CW196+(CO196+CP196)*44/12</f>
        <v>1007.9515382069555</v>
      </c>
      <c r="CY196" s="59">
        <f ca="1">AVERAGE(OFFSET($CX$3,0,0,'Données projet'!$E$13+1,1))-AVERAGE(OFFSET($H$3,0,0,'Données projet'!$E$13+1,1))</f>
        <v>446.2695382688679</v>
      </c>
      <c r="CZ196" s="59">
        <f t="shared" si="150"/>
        <v>630.54710489646072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0.41897118814271789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0.41897118814271789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367.99999999999972</v>
      </c>
      <c r="DP196" s="17">
        <f>DO196*VLOOKUP('Données projet'!$B$14,Paramètres!$A$1:$I$89,3,0)*VLOOKUP('Données projet'!$B$14,Paramètres!$A$1:$I$89,5,0)</f>
        <v>269.8175999999998</v>
      </c>
      <c r="DQ196" s="13">
        <f t="shared" si="176"/>
        <v>64.810557882019467</v>
      </c>
      <c r="DR196" s="20">
        <f t="shared" si="177"/>
        <v>582.81070831118348</v>
      </c>
      <c r="DS196" s="59">
        <f t="shared" ref="DS196:DS203" si="197">DR196+(DJ196+DK196)*44/12</f>
        <v>873.01521265749193</v>
      </c>
      <c r="DT196" s="59">
        <f ca="1">AVERAGE(OFFSET($DS$3,0,0,'Données projet'!$E$14+1,1))-AVERAGE(OFFSET($H$3,0,0,'Données projet'!$E$14+1,1))</f>
        <v>400.48995908576177</v>
      </c>
      <c r="DU196" s="59">
        <f t="shared" si="152"/>
        <v>384.86917865380076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4.9162565936716973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4.9162565936716973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6">
        <f t="shared" si="192"/>
        <v>183.33333333333334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19.8100000000004</v>
      </c>
      <c r="O197" s="13">
        <f>N197*VLOOKUP('Données projet'!$B$9,Paramètres!$A$1:$I$89,3,0)*VLOOKUP('Données projet'!$B$9,Paramètres!$A$1:$I$89,5,0)</f>
        <v>20.08734000000041</v>
      </c>
      <c r="P197" s="13">
        <f t="shared" ref="P197:P203" si="203">EXP(-1.0587+0.8836*LN(O197)+0.284)</f>
        <v>6.5285137703520215</v>
      </c>
      <c r="Q197" s="20">
        <f t="shared" si="162"/>
        <v>46.355945316697152</v>
      </c>
      <c r="R197" s="59">
        <f t="shared" si="191"/>
        <v>336.61472785091689</v>
      </c>
      <c r="S197" s="59">
        <f ca="1">AVERAGE(OFFSET($R$3,0,0,'Données projet'!$E$9+1,1))-AVERAGE(OFFSET($H$3,0,0,'Données projet'!$E$9+1,1))</f>
        <v>626.09203985399904</v>
      </c>
      <c r="T197" s="59">
        <f t="shared" ref="T197:T203" si="204">$T$3</f>
        <v>327.65191293226667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89.174571985186461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89.174571985186461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19.8100000000004</v>
      </c>
      <c r="AJ197" s="13">
        <f>AI197*VLOOKUP('Données projet'!$B$10,Paramètres!$A$1:$I$89,3,0)*VLOOKUP('Données projet'!$B$10,Paramètres!$A$1:$I$89,5,0)</f>
        <v>17.924088000000364</v>
      </c>
      <c r="AK197" s="13">
        <f t="shared" si="164"/>
        <v>5.9032212091029486</v>
      </c>
      <c r="AL197" s="20">
        <f t="shared" si="165"/>
        <v>41.499230205854936</v>
      </c>
      <c r="AM197" s="59">
        <f t="shared" si="193"/>
        <v>331.75801274007466</v>
      </c>
      <c r="AN197" s="59">
        <f ca="1">AVERAGE(OFFSET($AM$3,0,0,'Données projet'!$E$10+1,1))-AVERAGE(OFFSET($H$3,0,0,'Données projet'!$E$10+1,1))</f>
        <v>567.42635821336114</v>
      </c>
      <c r="AO197" s="59">
        <f t="shared" ref="AO197:AO203" si="205">$AO$3</f>
        <v>299.0473530693472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79.571156540627925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79.571156540627925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367.99999999999972</v>
      </c>
      <c r="BE197" s="13">
        <f>BD197*VLOOKUP('Données projet'!$B$11,Paramètres!$A$1:$I$89,3,0)*VLOOKUP('Données projet'!$B$11,Paramètres!$A$1:$I$89,5,0)</f>
        <v>298.52159999999981</v>
      </c>
      <c r="BF197" s="13">
        <f t="shared" si="167"/>
        <v>70.866444995542437</v>
      </c>
      <c r="BG197" s="20">
        <f t="shared" si="168"/>
        <v>643.35084503390271</v>
      </c>
      <c r="BH197" s="59">
        <f t="shared" si="194"/>
        <v>933.60962756812251</v>
      </c>
      <c r="BI197" s="59">
        <f ca="1">AVERAGE(OFFSET($BH$3,0,0,'Données projet'!$E$11+1,1))-AVERAGE(OFFSET($H$3,0,0,'Données projet'!$E$11+1,1))</f>
        <v>436.50252985867149</v>
      </c>
      <c r="BJ197" s="59">
        <f t="shared" ref="BJ197:BJ203" si="206">$BJ$3</f>
        <v>419.00806288456329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6.5727419901786623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6.5727419901786623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19.8100000000004</v>
      </c>
      <c r="BZ197" s="13">
        <f>BY197*VLOOKUP('Données projet'!$B$12,Paramètres!$A$1:$I$89,3,0)*VLOOKUP('Données projet'!$B$12,Paramètres!$A$1:$I$89,5,0)</f>
        <v>18.851196000000382</v>
      </c>
      <c r="CA197" s="13">
        <f t="shared" si="170"/>
        <v>6.172221809210666</v>
      </c>
      <c r="CB197" s="20">
        <f t="shared" si="171"/>
        <v>43.582452684375909</v>
      </c>
      <c r="CC197" s="59">
        <f t="shared" si="195"/>
        <v>333.84123521859567</v>
      </c>
      <c r="CD197" s="59">
        <f ca="1">AVERAGE(OFFSET($CC$3,0,0,'Données projet'!$E$12+1,1))-AVERAGE(OFFSET($H$3,0,0,'Données projet'!$E$12+1,1))</f>
        <v>592.58528888957346</v>
      </c>
      <c r="CE197" s="59">
        <f t="shared" ref="CE197:CE203" si="207">$CE$3</f>
        <v>311.31528017256846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83.686906016867283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83.686906016867283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369.00000000000011</v>
      </c>
      <c r="CU197" s="17">
        <f>CT197*VLOOKUP('Données projet'!$B$13,Paramètres!$A$1:$I$89,3,0)*VLOOKUP('Données projet'!$B$13,Paramètres!$A$1:$I$89,5,0)</f>
        <v>333.87120000000004</v>
      </c>
      <c r="CV197" s="13">
        <f t="shared" si="173"/>
        <v>78.232360111376309</v>
      </c>
      <c r="CW197" s="20">
        <f t="shared" si="174"/>
        <v>717.74703386064709</v>
      </c>
      <c r="CX197" s="59">
        <f t="shared" si="196"/>
        <v>1008.0058163948668</v>
      </c>
      <c r="CY197" s="59">
        <f ca="1">AVERAGE(OFFSET($CX$3,0,0,'Données projet'!$E$13+1,1))-AVERAGE(OFFSET($H$3,0,0,'Données projet'!$E$13+1,1))</f>
        <v>446.2695382688679</v>
      </c>
      <c r="CZ197" s="59">
        <f t="shared" ref="CZ197:CZ203" si="208">$CZ$3</f>
        <v>630.54710489646072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0.41075541869043075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0.41075541869043075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367.99999999999972</v>
      </c>
      <c r="DP197" s="17">
        <f>DO197*VLOOKUP('Données projet'!$B$14,Paramètres!$A$1:$I$89,3,0)*VLOOKUP('Données projet'!$B$14,Paramètres!$A$1:$I$89,5,0)</f>
        <v>269.8175999999998</v>
      </c>
      <c r="DQ197" s="13">
        <f t="shared" si="176"/>
        <v>64.810557882019467</v>
      </c>
      <c r="DR197" s="20">
        <f t="shared" si="177"/>
        <v>582.81070831118348</v>
      </c>
      <c r="DS197" s="59">
        <f t="shared" si="197"/>
        <v>873.06949084540315</v>
      </c>
      <c r="DT197" s="59">
        <f ca="1">AVERAGE(OFFSET($DS$3,0,0,'Données projet'!$E$14+1,1))-AVERAGE(OFFSET($H$3,0,0,'Données projet'!$E$14+1,1))</f>
        <v>400.48995908576177</v>
      </c>
      <c r="DU197" s="59">
        <f t="shared" ref="DU197:DU203" si="209">$DU$3</f>
        <v>384.86917865380076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4.8198518004902287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4.8198518004902287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6">
        <f t="shared" si="192"/>
        <v>183.33333333333334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19.8100000000004</v>
      </c>
      <c r="O198" s="13">
        <f>N198*VLOOKUP('Données projet'!$B$9,Paramètres!$A$1:$I$89,3,0)*VLOOKUP('Données projet'!$B$9,Paramètres!$A$1:$I$89,5,0)</f>
        <v>20.08734000000041</v>
      </c>
      <c r="P198" s="13">
        <f t="shared" si="203"/>
        <v>6.5285137703520215</v>
      </c>
      <c r="Q198" s="20">
        <f t="shared" si="162"/>
        <v>46.355945316697152</v>
      </c>
      <c r="R198" s="59">
        <f t="shared" si="191"/>
        <v>336.66806443361565</v>
      </c>
      <c r="S198" s="59">
        <f ca="1">AVERAGE(OFFSET($R$3,0,0,'Données projet'!$E$9+1,1))-AVERAGE(OFFSET($H$3,0,0,'Données projet'!$E$9+1,1))</f>
        <v>626.09203985399904</v>
      </c>
      <c r="T198" s="59">
        <f t="shared" si="204"/>
        <v>327.65191293226667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87.425913019675193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87.425913019675193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19.8100000000004</v>
      </c>
      <c r="AJ198" s="13">
        <f>AI198*VLOOKUP('Données projet'!$B$10,Paramètres!$A$1:$I$89,3,0)*VLOOKUP('Données projet'!$B$10,Paramètres!$A$1:$I$89,5,0)</f>
        <v>17.924088000000364</v>
      </c>
      <c r="AK198" s="13">
        <f t="shared" si="164"/>
        <v>5.9032212091029486</v>
      </c>
      <c r="AL198" s="20">
        <f t="shared" si="165"/>
        <v>41.499230205854936</v>
      </c>
      <c r="AM198" s="59">
        <f t="shared" si="193"/>
        <v>331.81134932277342</v>
      </c>
      <c r="AN198" s="59">
        <f ca="1">AVERAGE(OFFSET($AM$3,0,0,'Données projet'!$E$10+1,1))-AVERAGE(OFFSET($H$3,0,0,'Données projet'!$E$10+1,1))</f>
        <v>567.42635821336114</v>
      </c>
      <c r="AO198" s="59">
        <f t="shared" si="205"/>
        <v>299.0473530693472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78.010814694479407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78.010814694479407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367.99999999999972</v>
      </c>
      <c r="BE198" s="13">
        <f>BD198*VLOOKUP('Données projet'!$B$11,Paramètres!$A$1:$I$89,3,0)*VLOOKUP('Données projet'!$B$11,Paramètres!$A$1:$I$89,5,0)</f>
        <v>298.52159999999981</v>
      </c>
      <c r="BF198" s="13">
        <f t="shared" si="167"/>
        <v>70.866444995542437</v>
      </c>
      <c r="BG198" s="20">
        <f t="shared" si="168"/>
        <v>643.35084503390271</v>
      </c>
      <c r="BH198" s="59">
        <f t="shared" si="194"/>
        <v>933.66296415082115</v>
      </c>
      <c r="BI198" s="59">
        <f ca="1">AVERAGE(OFFSET($BH$3,0,0,'Données projet'!$E$11+1,1))-AVERAGE(OFFSET($H$3,0,0,'Données projet'!$E$11+1,1))</f>
        <v>436.50252985867149</v>
      </c>
      <c r="BJ198" s="59">
        <f t="shared" si="206"/>
        <v>419.00806288456329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6.4438545287280196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6.4438545287280196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19.8100000000004</v>
      </c>
      <c r="BZ198" s="13">
        <f>BY198*VLOOKUP('Données projet'!$B$12,Paramètres!$A$1:$I$89,3,0)*VLOOKUP('Données projet'!$B$12,Paramètres!$A$1:$I$89,5,0)</f>
        <v>18.851196000000382</v>
      </c>
      <c r="CA198" s="13">
        <f t="shared" si="170"/>
        <v>6.172221809210666</v>
      </c>
      <c r="CB198" s="20">
        <f t="shared" si="171"/>
        <v>43.582452684375909</v>
      </c>
      <c r="CC198" s="59">
        <f t="shared" si="195"/>
        <v>333.89457180129443</v>
      </c>
      <c r="CD198" s="59">
        <f ca="1">AVERAGE(OFFSET($CC$3,0,0,'Données projet'!$E$12+1,1))-AVERAGE(OFFSET($H$3,0,0,'Données projet'!$E$12+1,1))</f>
        <v>592.58528888957346</v>
      </c>
      <c r="CE198" s="59">
        <f t="shared" si="207"/>
        <v>311.31528017256846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82.045856833849015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82.045856833849015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369.00000000000011</v>
      </c>
      <c r="CU198" s="17">
        <f>CT198*VLOOKUP('Données projet'!$B$13,Paramètres!$A$1:$I$89,3,0)*VLOOKUP('Données projet'!$B$13,Paramètres!$A$1:$I$89,5,0)</f>
        <v>333.87120000000004</v>
      </c>
      <c r="CV198" s="13">
        <f t="shared" si="173"/>
        <v>78.232360111376309</v>
      </c>
      <c r="CW198" s="20">
        <f t="shared" si="174"/>
        <v>717.74703386064709</v>
      </c>
      <c r="CX198" s="59">
        <f t="shared" si="196"/>
        <v>1008.0591529775656</v>
      </c>
      <c r="CY198" s="59">
        <f ca="1">AVERAGE(OFFSET($CX$3,0,0,'Données projet'!$E$13+1,1))-AVERAGE(OFFSET($H$3,0,0,'Données projet'!$E$13+1,1))</f>
        <v>446.2695382688679</v>
      </c>
      <c r="CZ198" s="59">
        <f t="shared" si="208"/>
        <v>630.54710489646072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0.40270075546597844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0.40270075546597844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367.99999999999972</v>
      </c>
      <c r="DP198" s="17">
        <f>DO198*VLOOKUP('Données projet'!$B$14,Paramètres!$A$1:$I$89,3,0)*VLOOKUP('Données projet'!$B$14,Paramètres!$A$1:$I$89,5,0)</f>
        <v>269.8175999999998</v>
      </c>
      <c r="DQ198" s="13">
        <f t="shared" si="176"/>
        <v>64.810557882019467</v>
      </c>
      <c r="DR198" s="20">
        <f t="shared" si="177"/>
        <v>582.81070831118348</v>
      </c>
      <c r="DS198" s="59">
        <f t="shared" si="197"/>
        <v>873.12282742810203</v>
      </c>
      <c r="DT198" s="59">
        <f ca="1">AVERAGE(OFFSET($DS$3,0,0,'Données projet'!$E$14+1,1))-AVERAGE(OFFSET($H$3,0,0,'Données projet'!$E$14+1,1))</f>
        <v>400.48995908576177</v>
      </c>
      <c r="DU198" s="59">
        <f t="shared" si="209"/>
        <v>384.86917865380076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4.7253374465019302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4.7253374465019302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6">
        <f t="shared" si="192"/>
        <v>183.33333333333334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19.8100000000004</v>
      </c>
      <c r="O199" s="13">
        <f>N199*VLOOKUP('Données projet'!$B$9,Paramètres!$A$1:$I$89,3,0)*VLOOKUP('Données projet'!$B$9,Paramètres!$A$1:$I$89,5,0)</f>
        <v>20.08734000000041</v>
      </c>
      <c r="P199" s="13">
        <f t="shared" si="203"/>
        <v>6.5285137703520215</v>
      </c>
      <c r="Q199" s="20">
        <f t="shared" si="162"/>
        <v>46.355945316697152</v>
      </c>
      <c r="R199" s="59">
        <f t="shared" si="191"/>
        <v>336.72047574584735</v>
      </c>
      <c r="S199" s="59">
        <f ca="1">AVERAGE(OFFSET($R$3,0,0,'Données projet'!$E$9+1,1))-AVERAGE(OFFSET($H$3,0,0,'Données projet'!$E$9+1,1))</f>
        <v>626.09203985399904</v>
      </c>
      <c r="T199" s="59">
        <f t="shared" si="204"/>
        <v>327.65191293226667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85.711544189900948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85.711544189900948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19.8100000000004</v>
      </c>
      <c r="AJ199" s="13">
        <f>AI199*VLOOKUP('Données projet'!$B$10,Paramètres!$A$1:$I$89,3,0)*VLOOKUP('Données projet'!$B$10,Paramètres!$A$1:$I$89,5,0)</f>
        <v>17.924088000000364</v>
      </c>
      <c r="AK199" s="13">
        <f t="shared" si="164"/>
        <v>5.9032212091029486</v>
      </c>
      <c r="AL199" s="20">
        <f t="shared" si="165"/>
        <v>41.499230205854936</v>
      </c>
      <c r="AM199" s="59">
        <f t="shared" si="193"/>
        <v>331.86376063500512</v>
      </c>
      <c r="AN199" s="59">
        <f ca="1">AVERAGE(OFFSET($AM$3,0,0,'Données projet'!$E$10+1,1))-AVERAGE(OFFSET($H$3,0,0,'Données projet'!$E$10+1,1))</f>
        <v>567.42635821336114</v>
      </c>
      <c r="AO199" s="59">
        <f t="shared" si="205"/>
        <v>299.0473530693472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76.481070200219307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76.481070200219307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367.99999999999972</v>
      </c>
      <c r="BE199" s="13">
        <f>BD199*VLOOKUP('Données projet'!$B$11,Paramètres!$A$1:$I$89,3,0)*VLOOKUP('Données projet'!$B$11,Paramètres!$A$1:$I$89,5,0)</f>
        <v>298.52159999999981</v>
      </c>
      <c r="BF199" s="13">
        <f t="shared" si="167"/>
        <v>70.866444995542437</v>
      </c>
      <c r="BG199" s="20">
        <f t="shared" si="168"/>
        <v>643.35084503390271</v>
      </c>
      <c r="BH199" s="59">
        <f t="shared" si="194"/>
        <v>933.71537546305285</v>
      </c>
      <c r="BI199" s="59">
        <f ca="1">AVERAGE(OFFSET($BH$3,0,0,'Données projet'!$E$11+1,1))-AVERAGE(OFFSET($H$3,0,0,'Données projet'!$E$11+1,1))</f>
        <v>436.50252985867149</v>
      </c>
      <c r="BJ199" s="59">
        <f t="shared" si="206"/>
        <v>419.00806288456329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6.3174944717828341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6.3174944717828341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19.8100000000004</v>
      </c>
      <c r="BZ199" s="13">
        <f>BY199*VLOOKUP('Données projet'!$B$12,Paramètres!$A$1:$I$89,3,0)*VLOOKUP('Données projet'!$B$12,Paramètres!$A$1:$I$89,5,0)</f>
        <v>18.851196000000382</v>
      </c>
      <c r="CA199" s="13">
        <f t="shared" si="170"/>
        <v>6.172221809210666</v>
      </c>
      <c r="CB199" s="20">
        <f t="shared" si="171"/>
        <v>43.582452684375909</v>
      </c>
      <c r="CC199" s="59">
        <f t="shared" si="195"/>
        <v>333.94698311352613</v>
      </c>
      <c r="CD199" s="59">
        <f ca="1">AVERAGE(OFFSET($CC$3,0,0,'Données projet'!$E$12+1,1))-AVERAGE(OFFSET($H$3,0,0,'Données projet'!$E$12+1,1))</f>
        <v>592.58528888957346</v>
      </c>
      <c r="CE199" s="59">
        <f t="shared" si="207"/>
        <v>311.31528017256846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80.43698762436857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80.43698762436857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369.00000000000011</v>
      </c>
      <c r="CU199" s="17">
        <f>CT199*VLOOKUP('Données projet'!$B$13,Paramètres!$A$1:$I$89,3,0)*VLOOKUP('Données projet'!$B$13,Paramètres!$A$1:$I$89,5,0)</f>
        <v>333.87120000000004</v>
      </c>
      <c r="CV199" s="13">
        <f t="shared" si="173"/>
        <v>78.232360111376309</v>
      </c>
      <c r="CW199" s="20">
        <f t="shared" si="174"/>
        <v>717.74703386064709</v>
      </c>
      <c r="CX199" s="59">
        <f t="shared" si="196"/>
        <v>1008.1115642897973</v>
      </c>
      <c r="CY199" s="59">
        <f ca="1">AVERAGE(OFFSET($CX$3,0,0,'Données projet'!$E$13+1,1))-AVERAGE(OFFSET($H$3,0,0,'Données projet'!$E$13+1,1))</f>
        <v>446.2695382688679</v>
      </c>
      <c r="CZ199" s="59">
        <f t="shared" si="208"/>
        <v>630.54710489646072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0.39480403927449814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0.39480403927449814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367.99999999999972</v>
      </c>
      <c r="DP199" s="17">
        <f>DO199*VLOOKUP('Données projet'!$B$14,Paramètres!$A$1:$I$89,3,0)*VLOOKUP('Données projet'!$B$14,Paramètres!$A$1:$I$89,5,0)</f>
        <v>269.8175999999998</v>
      </c>
      <c r="DQ199" s="13">
        <f t="shared" si="176"/>
        <v>64.810557882019467</v>
      </c>
      <c r="DR199" s="20">
        <f t="shared" si="177"/>
        <v>582.81070831118348</v>
      </c>
      <c r="DS199" s="59">
        <f t="shared" si="197"/>
        <v>873.17523874033373</v>
      </c>
      <c r="DT199" s="59">
        <f ca="1">AVERAGE(OFFSET($DS$3,0,0,'Données projet'!$E$14+1,1))-AVERAGE(OFFSET($H$3,0,0,'Données projet'!$E$14+1,1))</f>
        <v>400.48995908576177</v>
      </c>
      <c r="DU199" s="59">
        <f t="shared" si="209"/>
        <v>384.86917865380076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4.6326764613472786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4.6326764613472786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6">
        <f t="shared" si="192"/>
        <v>183.33333333333334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19.8100000000004</v>
      </c>
      <c r="O200" s="13">
        <f>N200*VLOOKUP('Données projet'!$B$9,Paramètres!$A$1:$I$89,3,0)*VLOOKUP('Données projet'!$B$9,Paramètres!$A$1:$I$89,5,0)</f>
        <v>20.08734000000041</v>
      </c>
      <c r="P200" s="13">
        <f t="shared" si="203"/>
        <v>6.5285137703520215</v>
      </c>
      <c r="Q200" s="20">
        <f t="shared" si="162"/>
        <v>46.355945316697152</v>
      </c>
      <c r="R200" s="59">
        <f t="shared" si="191"/>
        <v>336.77197783898595</v>
      </c>
      <c r="S200" s="59">
        <f ca="1">AVERAGE(OFFSET($R$3,0,0,'Données projet'!$E$9+1,1))-AVERAGE(OFFSET($H$3,0,0,'Données projet'!$E$9+1,1))</f>
        <v>626.09203985399904</v>
      </c>
      <c r="T200" s="59">
        <f t="shared" si="204"/>
        <v>327.65191293226667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84.030793087216836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84.030793087216836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19.8100000000004</v>
      </c>
      <c r="AJ200" s="13">
        <f>AI200*VLOOKUP('Données projet'!$B$10,Paramètres!$A$1:$I$89,3,0)*VLOOKUP('Données projet'!$B$10,Paramètres!$A$1:$I$89,5,0)</f>
        <v>17.924088000000364</v>
      </c>
      <c r="AK200" s="13">
        <f t="shared" si="164"/>
        <v>5.9032212091029486</v>
      </c>
      <c r="AL200" s="20">
        <f t="shared" si="165"/>
        <v>41.499230205854936</v>
      </c>
      <c r="AM200" s="59">
        <f t="shared" si="193"/>
        <v>331.91526272814372</v>
      </c>
      <c r="AN200" s="59">
        <f ca="1">AVERAGE(OFFSET($AM$3,0,0,'Données projet'!$E$10+1,1))-AVERAGE(OFFSET($H$3,0,0,'Données projet'!$E$10+1,1))</f>
        <v>567.42635821336114</v>
      </c>
      <c r="AO200" s="59">
        <f t="shared" si="205"/>
        <v>299.0473530693472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74.981323062439643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74.981323062439643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367.99999999999972</v>
      </c>
      <c r="BE200" s="13">
        <f>BD200*VLOOKUP('Données projet'!$B$11,Paramètres!$A$1:$I$89,3,0)*VLOOKUP('Données projet'!$B$11,Paramètres!$A$1:$I$89,5,0)</f>
        <v>298.52159999999981</v>
      </c>
      <c r="BF200" s="13">
        <f t="shared" si="167"/>
        <v>70.866444995542437</v>
      </c>
      <c r="BG200" s="20">
        <f t="shared" si="168"/>
        <v>643.35084503390271</v>
      </c>
      <c r="BH200" s="59">
        <f t="shared" si="194"/>
        <v>933.7668775561915</v>
      </c>
      <c r="BI200" s="59">
        <f ca="1">AVERAGE(OFFSET($BH$3,0,0,'Données projet'!$E$11+1,1))-AVERAGE(OFFSET($H$3,0,0,'Données projet'!$E$11+1,1))</f>
        <v>436.50252985867149</v>
      </c>
      <c r="BJ200" s="59">
        <f t="shared" si="206"/>
        <v>419.00806288456329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6.1936122584823199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6.1936122584823199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19.8100000000004</v>
      </c>
      <c r="BZ200" s="13">
        <f>BY200*VLOOKUP('Données projet'!$B$12,Paramètres!$A$1:$I$89,3,0)*VLOOKUP('Données projet'!$B$12,Paramètres!$A$1:$I$89,5,0)</f>
        <v>18.851196000000382</v>
      </c>
      <c r="CA200" s="13">
        <f t="shared" si="170"/>
        <v>6.172221809210666</v>
      </c>
      <c r="CB200" s="20">
        <f t="shared" si="171"/>
        <v>43.582452684375909</v>
      </c>
      <c r="CC200" s="59">
        <f t="shared" si="195"/>
        <v>333.99848520666467</v>
      </c>
      <c r="CD200" s="59">
        <f ca="1">AVERAGE(OFFSET($CC$3,0,0,'Données projet'!$E$12+1,1))-AVERAGE(OFFSET($H$3,0,0,'Données projet'!$E$12+1,1))</f>
        <v>592.58528888957346</v>
      </c>
      <c r="CE200" s="59">
        <f t="shared" si="207"/>
        <v>311.31528017256846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78.859667358772711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78.859667358772711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369.00000000000011</v>
      </c>
      <c r="CU200" s="17">
        <f>CT200*VLOOKUP('Données projet'!$B$13,Paramètres!$A$1:$I$89,3,0)*VLOOKUP('Données projet'!$B$13,Paramètres!$A$1:$I$89,5,0)</f>
        <v>333.87120000000004</v>
      </c>
      <c r="CV200" s="13">
        <f t="shared" si="173"/>
        <v>78.232360111376309</v>
      </c>
      <c r="CW200" s="20">
        <f t="shared" si="174"/>
        <v>717.74703386064709</v>
      </c>
      <c r="CX200" s="59">
        <f t="shared" si="196"/>
        <v>1008.1630663829359</v>
      </c>
      <c r="CY200" s="59">
        <f ca="1">AVERAGE(OFFSET($CX$3,0,0,'Données projet'!$E$13+1,1))-AVERAGE(OFFSET($H$3,0,0,'Données projet'!$E$13+1,1))</f>
        <v>446.2695382688679</v>
      </c>
      <c r="CZ200" s="59">
        <f t="shared" si="208"/>
        <v>630.54710489646072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0.38706217287101152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0.38706217287101152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367.99999999999972</v>
      </c>
      <c r="DP200" s="17">
        <f>DO200*VLOOKUP('Données projet'!$B$14,Paramètres!$A$1:$I$89,3,0)*VLOOKUP('Données projet'!$B$14,Paramètres!$A$1:$I$89,5,0)</f>
        <v>269.8175999999998</v>
      </c>
      <c r="DQ200" s="13">
        <f t="shared" si="176"/>
        <v>64.810557882019467</v>
      </c>
      <c r="DR200" s="20">
        <f t="shared" si="177"/>
        <v>582.81070831118348</v>
      </c>
      <c r="DS200" s="59">
        <f t="shared" si="197"/>
        <v>873.22674083347226</v>
      </c>
      <c r="DT200" s="59">
        <f ca="1">AVERAGE(OFFSET($DS$3,0,0,'Données projet'!$E$14+1,1))-AVERAGE(OFFSET($H$3,0,0,'Données projet'!$E$14+1,1))</f>
        <v>400.48995908576177</v>
      </c>
      <c r="DU200" s="59">
        <f t="shared" si="209"/>
        <v>384.86917865380076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4.5418325015938894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4.5418325015938894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6">
        <f t="shared" si="192"/>
        <v>183.33333333333334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19.8100000000004</v>
      </c>
      <c r="O201" s="13">
        <f>N201*VLOOKUP('Données projet'!$B$9,Paramètres!$A$1:$I$89,3,0)*VLOOKUP('Données projet'!$B$9,Paramètres!$A$1:$I$89,5,0)</f>
        <v>20.08734000000041</v>
      </c>
      <c r="P201" s="13">
        <f t="shared" si="203"/>
        <v>6.5285137703520215</v>
      </c>
      <c r="Q201" s="20">
        <f t="shared" si="162"/>
        <v>46.355945316697152</v>
      </c>
      <c r="R201" s="59">
        <f t="shared" si="191"/>
        <v>336.82258648595007</v>
      </c>
      <c r="S201" s="59">
        <f ca="1">AVERAGE(OFFSET($R$3,0,0,'Données projet'!$E$9+1,1))-AVERAGE(OFFSET($H$3,0,0,'Données projet'!$E$9+1,1))</f>
        <v>626.09203985399904</v>
      </c>
      <c r="T201" s="59">
        <f t="shared" si="204"/>
        <v>327.65191293226667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82.383000488499405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82.383000488499405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19.8100000000004</v>
      </c>
      <c r="AJ201" s="13">
        <f>AI201*VLOOKUP('Données projet'!$B$10,Paramètres!$A$1:$I$89,3,0)*VLOOKUP('Données projet'!$B$10,Paramètres!$A$1:$I$89,5,0)</f>
        <v>17.924088000000364</v>
      </c>
      <c r="AK201" s="13">
        <f t="shared" si="164"/>
        <v>5.9032212091029486</v>
      </c>
      <c r="AL201" s="20">
        <f t="shared" si="165"/>
        <v>41.499230205854936</v>
      </c>
      <c r="AM201" s="59">
        <f t="shared" si="193"/>
        <v>331.96587137510784</v>
      </c>
      <c r="AN201" s="59">
        <f ca="1">AVERAGE(OFFSET($AM$3,0,0,'Données projet'!$E$10+1,1))-AVERAGE(OFFSET($H$3,0,0,'Données projet'!$E$10+1,1))</f>
        <v>567.42635821336114</v>
      </c>
      <c r="AO201" s="59">
        <f t="shared" si="205"/>
        <v>299.0473530693472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73.510985051276407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73.510985051276407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367.99999999999972</v>
      </c>
      <c r="BE201" s="13">
        <f>BD201*VLOOKUP('Données projet'!$B$11,Paramètres!$A$1:$I$89,3,0)*VLOOKUP('Données projet'!$B$11,Paramètres!$A$1:$I$89,5,0)</f>
        <v>298.52159999999981</v>
      </c>
      <c r="BF201" s="13">
        <f t="shared" si="167"/>
        <v>70.866444995542437</v>
      </c>
      <c r="BG201" s="20">
        <f t="shared" si="168"/>
        <v>643.35084503390271</v>
      </c>
      <c r="BH201" s="59">
        <f t="shared" si="194"/>
        <v>933.81748620315557</v>
      </c>
      <c r="BI201" s="59">
        <f ca="1">AVERAGE(OFFSET($BH$3,0,0,'Données projet'!$E$11+1,1))-AVERAGE(OFFSET($H$3,0,0,'Données projet'!$E$11+1,1))</f>
        <v>436.50252985867149</v>
      </c>
      <c r="BJ201" s="59">
        <f t="shared" si="206"/>
        <v>419.00806288456329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6.0721592998239391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6.0721592998239391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19.8100000000004</v>
      </c>
      <c r="BZ201" s="13">
        <f>BY201*VLOOKUP('Données projet'!$B$12,Paramètres!$A$1:$I$89,3,0)*VLOOKUP('Données projet'!$B$12,Paramètres!$A$1:$I$89,5,0)</f>
        <v>18.851196000000382</v>
      </c>
      <c r="CA201" s="13">
        <f t="shared" si="170"/>
        <v>6.172221809210666</v>
      </c>
      <c r="CB201" s="20">
        <f t="shared" si="171"/>
        <v>43.582452684375909</v>
      </c>
      <c r="CC201" s="59">
        <f t="shared" si="195"/>
        <v>334.04909385362885</v>
      </c>
      <c r="CD201" s="59">
        <f ca="1">AVERAGE(OFFSET($CC$3,0,0,'Données projet'!$E$12+1,1))-AVERAGE(OFFSET($H$3,0,0,'Données projet'!$E$12+1,1))</f>
        <v>592.58528888957346</v>
      </c>
      <c r="CE201" s="59">
        <f t="shared" si="207"/>
        <v>311.31528017256846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77.313277381514823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77.313277381514823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369.00000000000011</v>
      </c>
      <c r="CU201" s="17">
        <f>CT201*VLOOKUP('Données projet'!$B$13,Paramètres!$A$1:$I$89,3,0)*VLOOKUP('Données projet'!$B$13,Paramètres!$A$1:$I$89,5,0)</f>
        <v>333.87120000000004</v>
      </c>
      <c r="CV201" s="13">
        <f t="shared" si="173"/>
        <v>78.232360111376309</v>
      </c>
      <c r="CW201" s="20">
        <f t="shared" si="174"/>
        <v>717.74703386064709</v>
      </c>
      <c r="CX201" s="59">
        <f t="shared" si="196"/>
        <v>1008.2136750299001</v>
      </c>
      <c r="CY201" s="59">
        <f ca="1">AVERAGE(OFFSET($CX$3,0,0,'Données projet'!$E$13+1,1))-AVERAGE(OFFSET($H$3,0,0,'Données projet'!$E$13+1,1))</f>
        <v>446.2695382688679</v>
      </c>
      <c r="CZ201" s="59">
        <f t="shared" si="208"/>
        <v>630.54710489646072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0.379472119745625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0.379472119745625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367.99999999999972</v>
      </c>
      <c r="DP201" s="17">
        <f>DO201*VLOOKUP('Données projet'!$B$14,Paramètres!$A$1:$I$89,3,0)*VLOOKUP('Données projet'!$B$14,Paramètres!$A$1:$I$89,5,0)</f>
        <v>269.8175999999998</v>
      </c>
      <c r="DQ201" s="13">
        <f t="shared" si="176"/>
        <v>64.810557882019467</v>
      </c>
      <c r="DR201" s="20">
        <f t="shared" si="177"/>
        <v>582.81070831118348</v>
      </c>
      <c r="DS201" s="59">
        <f t="shared" si="197"/>
        <v>873.27734948043644</v>
      </c>
      <c r="DT201" s="59">
        <f ca="1">AVERAGE(OFFSET($DS$3,0,0,'Données projet'!$E$14+1,1))-AVERAGE(OFFSET($H$3,0,0,'Données projet'!$E$14+1,1))</f>
        <v>400.48995908576177</v>
      </c>
      <c r="DU201" s="59">
        <f t="shared" si="209"/>
        <v>384.86917865380076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4.4527699364819204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4.4527699364819204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6">
        <f t="shared" si="192"/>
        <v>183.33333333333334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19.8100000000004</v>
      </c>
      <c r="O202" s="13">
        <f>N202*VLOOKUP('Données projet'!$B$9,Paramètres!$A$1:$I$89,3,0)*VLOOKUP('Données projet'!$B$9,Paramètres!$A$1:$I$89,5,0)</f>
        <v>20.08734000000041</v>
      </c>
      <c r="P202" s="13">
        <f t="shared" si="203"/>
        <v>6.5285137703520215</v>
      </c>
      <c r="Q202" s="20">
        <f t="shared" si="162"/>
        <v>46.355945316697152</v>
      </c>
      <c r="R202" s="59">
        <f t="shared" si="191"/>
        <v>336.87231718603329</v>
      </c>
      <c r="S202" s="59">
        <f ca="1">AVERAGE(OFFSET($R$3,0,0,'Données projet'!$E$9+1,1))-AVERAGE(OFFSET($H$3,0,0,'Données projet'!$E$9+1,1))</f>
        <v>626.09203985399904</v>
      </c>
      <c r="T202" s="59">
        <f t="shared" si="204"/>
        <v>327.65191293226667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80.767520097588587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80.767520097588587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19.8100000000004</v>
      </c>
      <c r="AJ202" s="13">
        <f>AI202*VLOOKUP('Données projet'!$B$10,Paramètres!$A$1:$I$89,3,0)*VLOOKUP('Données projet'!$B$10,Paramètres!$A$1:$I$89,5,0)</f>
        <v>17.924088000000364</v>
      </c>
      <c r="AK202" s="13">
        <f t="shared" si="164"/>
        <v>5.9032212091029486</v>
      </c>
      <c r="AL202" s="20">
        <f t="shared" si="165"/>
        <v>41.499230205854936</v>
      </c>
      <c r="AM202" s="59">
        <f t="shared" si="193"/>
        <v>332.01560207519105</v>
      </c>
      <c r="AN202" s="59">
        <f ca="1">AVERAGE(OFFSET($AM$3,0,0,'Données projet'!$E$10+1,1))-AVERAGE(OFFSET($H$3,0,0,'Données projet'!$E$10+1,1))</f>
        <v>567.42635821336114</v>
      </c>
      <c r="AO202" s="59">
        <f t="shared" si="205"/>
        <v>299.0473530693472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72.06947947169445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72.06947947169445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367.99999999999972</v>
      </c>
      <c r="BE202" s="13">
        <f>BD202*VLOOKUP('Données projet'!$B$11,Paramètres!$A$1:$I$89,3,0)*VLOOKUP('Données projet'!$B$11,Paramètres!$A$1:$I$89,5,0)</f>
        <v>298.52159999999981</v>
      </c>
      <c r="BF202" s="13">
        <f t="shared" si="167"/>
        <v>70.866444995542437</v>
      </c>
      <c r="BG202" s="20">
        <f t="shared" si="168"/>
        <v>643.35084503390271</v>
      </c>
      <c r="BH202" s="59">
        <f t="shared" si="194"/>
        <v>933.86721690323884</v>
      </c>
      <c r="BI202" s="59">
        <f ca="1">AVERAGE(OFFSET($BH$3,0,0,'Données projet'!$E$11+1,1))-AVERAGE(OFFSET($H$3,0,0,'Données projet'!$E$11+1,1))</f>
        <v>436.50252985867149</v>
      </c>
      <c r="BJ202" s="59">
        <f t="shared" si="206"/>
        <v>419.00806288456329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5.9530879596058597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5.9530879596058597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19.8100000000004</v>
      </c>
      <c r="BZ202" s="13">
        <f>BY202*VLOOKUP('Données projet'!$B$12,Paramètres!$A$1:$I$89,3,0)*VLOOKUP('Données projet'!$B$12,Paramètres!$A$1:$I$89,5,0)</f>
        <v>18.851196000000382</v>
      </c>
      <c r="CA202" s="13">
        <f t="shared" si="170"/>
        <v>6.172221809210666</v>
      </c>
      <c r="CB202" s="20">
        <f t="shared" si="171"/>
        <v>43.582452684375909</v>
      </c>
      <c r="CC202" s="59">
        <f t="shared" si="195"/>
        <v>334.09882455371201</v>
      </c>
      <c r="CD202" s="59">
        <f ca="1">AVERAGE(OFFSET($CC$3,0,0,'Données projet'!$E$12+1,1))-AVERAGE(OFFSET($H$3,0,0,'Données projet'!$E$12+1,1))</f>
        <v>592.58528888957346</v>
      </c>
      <c r="CE202" s="59">
        <f t="shared" si="207"/>
        <v>311.31528017256846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75.797211168506209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75.797211168506209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369.00000000000011</v>
      </c>
      <c r="CU202" s="17">
        <f>CT202*VLOOKUP('Données projet'!$B$13,Paramètres!$A$1:$I$89,3,0)*VLOOKUP('Données projet'!$B$13,Paramètres!$A$1:$I$89,5,0)</f>
        <v>333.87120000000004</v>
      </c>
      <c r="CV202" s="13">
        <f t="shared" si="173"/>
        <v>78.232360111376309</v>
      </c>
      <c r="CW202" s="20">
        <f t="shared" si="174"/>
        <v>717.74703386064709</v>
      </c>
      <c r="CX202" s="59">
        <f t="shared" si="196"/>
        <v>1008.2634057299832</v>
      </c>
      <c r="CY202" s="59">
        <f ca="1">AVERAGE(OFFSET($CX$3,0,0,'Données projet'!$E$13+1,1))-AVERAGE(OFFSET($H$3,0,0,'Données projet'!$E$13+1,1))</f>
        <v>446.2695382688679</v>
      </c>
      <c r="CZ202" s="59">
        <f t="shared" si="208"/>
        <v>630.54710489646072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0.37203090293255203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0.37203090293255203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367.99999999999972</v>
      </c>
      <c r="DP202" s="17">
        <f>DO202*VLOOKUP('Données projet'!$B$14,Paramètres!$A$1:$I$89,3,0)*VLOOKUP('Données projet'!$B$14,Paramètres!$A$1:$I$89,5,0)</f>
        <v>269.8175999999998</v>
      </c>
      <c r="DQ202" s="13">
        <f t="shared" si="176"/>
        <v>64.810557882019467</v>
      </c>
      <c r="DR202" s="20">
        <f t="shared" si="177"/>
        <v>582.81070831118348</v>
      </c>
      <c r="DS202" s="59">
        <f t="shared" si="197"/>
        <v>873.3270801805196</v>
      </c>
      <c r="DT202" s="59">
        <f ca="1">AVERAGE(OFFSET($DS$3,0,0,'Données projet'!$E$14+1,1))-AVERAGE(OFFSET($H$3,0,0,'Données projet'!$E$14+1,1))</f>
        <v>400.48995908576177</v>
      </c>
      <c r="DU202" s="59">
        <f t="shared" si="209"/>
        <v>384.86917865380076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4.3654538339489966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4.3654538339489966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6">
        <f t="shared" si="192"/>
        <v>183.33333333333334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19.8100000000004</v>
      </c>
      <c r="O203" s="13">
        <f>N203*VLOOKUP('Données projet'!$B$9,Paramètres!$A$1:$I$89,3,0)*VLOOKUP('Données projet'!$B$9,Paramètres!$A$1:$I$89,5,0)</f>
        <v>20.08734000000041</v>
      </c>
      <c r="P203" s="13">
        <f t="shared" si="203"/>
        <v>6.5285137703520215</v>
      </c>
      <c r="Q203" s="20">
        <f t="shared" si="162"/>
        <v>46.355945316697152</v>
      </c>
      <c r="R203" s="59">
        <f t="shared" si="191"/>
        <v>336.92118516965127</v>
      </c>
      <c r="S203" s="59">
        <f ca="1">AVERAGE(OFFSET($R$3,0,0,'Données projet'!$E$9+1,1))-AVERAGE(OFFSET($H$3,0,0,'Données projet'!$E$9+1,1))</f>
        <v>626.09203985399904</v>
      </c>
      <c r="T203" s="59">
        <f t="shared" si="204"/>
        <v>327.65191293226667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79.183718291797788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79.183718291797788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19.8100000000004</v>
      </c>
      <c r="AJ203" s="13">
        <f>AI203*VLOOKUP('Données projet'!$B$10,Paramètres!$A$1:$I$89,3,0)*VLOOKUP('Données projet'!$B$10,Paramètres!$A$1:$I$89,5,0)</f>
        <v>17.924088000000364</v>
      </c>
      <c r="AK203" s="13">
        <f t="shared" si="164"/>
        <v>5.9032212091029486</v>
      </c>
      <c r="AL203" s="20">
        <f t="shared" si="165"/>
        <v>41.499230205854936</v>
      </c>
      <c r="AM203" s="59">
        <f t="shared" si="193"/>
        <v>332.06447005880904</v>
      </c>
      <c r="AN203" s="59">
        <f ca="1">AVERAGE(OFFSET($AM$3,0,0,'Données projet'!$E$10+1,1))-AVERAGE(OFFSET($H$3,0,0,'Données projet'!$E$10+1,1))</f>
        <v>567.42635821336114</v>
      </c>
      <c r="AO203" s="59">
        <f t="shared" si="205"/>
        <v>299.0473530693472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70.656240937296502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70.656240937296502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367.99999999999972</v>
      </c>
      <c r="BE203" s="13">
        <f>BD203*VLOOKUP('Données projet'!$B$11,Paramètres!$A$1:$I$89,3,0)*VLOOKUP('Données projet'!$B$11,Paramètres!$A$1:$I$89,5,0)</f>
        <v>298.52159999999981</v>
      </c>
      <c r="BF203" s="13">
        <f t="shared" si="167"/>
        <v>70.866444995542437</v>
      </c>
      <c r="BG203" s="20">
        <f t="shared" si="168"/>
        <v>643.35084503390271</v>
      </c>
      <c r="BH203" s="59">
        <f t="shared" si="194"/>
        <v>933.91608488685688</v>
      </c>
      <c r="BI203" s="59">
        <f ca="1">AVERAGE(OFFSET($BH$3,0,0,'Données projet'!$E$11+1,1))-AVERAGE(OFFSET($H$3,0,0,'Données projet'!$E$11+1,1))</f>
        <v>436.50252985867149</v>
      </c>
      <c r="BJ203" s="59">
        <f t="shared" si="206"/>
        <v>419.00806288456329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5.8363515357431099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5.8363515357431099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19.8100000000004</v>
      </c>
      <c r="BZ203" s="13">
        <f>BY203*VLOOKUP('Données projet'!$B$12,Paramètres!$A$1:$I$89,3,0)*VLOOKUP('Données projet'!$B$12,Paramètres!$A$1:$I$89,5,0)</f>
        <v>18.851196000000382</v>
      </c>
      <c r="CA203" s="13">
        <f t="shared" si="170"/>
        <v>6.172221809210666</v>
      </c>
      <c r="CB203" s="20">
        <f t="shared" si="171"/>
        <v>43.582452684375909</v>
      </c>
      <c r="CC203" s="59">
        <f t="shared" si="195"/>
        <v>334.14769253733004</v>
      </c>
      <c r="CD203" s="59">
        <f ca="1">AVERAGE(OFFSET($CC$3,0,0,'Données projet'!$E$12+1,1))-AVERAGE(OFFSET($H$3,0,0,'Données projet'!$E$12+1,1))</f>
        <v>592.58528888957346</v>
      </c>
      <c r="CE203" s="59">
        <f t="shared" si="207"/>
        <v>311.31528017256846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74.310874089225607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74.310874089225607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369.00000000000011</v>
      </c>
      <c r="CU203" s="17">
        <f>CT203*VLOOKUP('Données projet'!$B$13,Paramètres!$A$1:$I$89,3,0)*VLOOKUP('Données projet'!$B$13,Paramètres!$A$1:$I$89,5,0)</f>
        <v>333.87120000000004</v>
      </c>
      <c r="CV203" s="13">
        <f t="shared" si="173"/>
        <v>78.232360111376309</v>
      </c>
      <c r="CW203" s="20">
        <f t="shared" si="174"/>
        <v>717.74703386064709</v>
      </c>
      <c r="CX203" s="59">
        <f t="shared" si="196"/>
        <v>1008.3122737136011</v>
      </c>
      <c r="CY203" s="59">
        <f ca="1">AVERAGE(OFFSET($CX$3,0,0,'Données projet'!$E$13+1,1))-AVERAGE(OFFSET($H$3,0,0,'Données projet'!$E$13+1,1))</f>
        <v>446.2695382688679</v>
      </c>
      <c r="CZ203" s="59">
        <f t="shared" si="208"/>
        <v>630.54710489646072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0.36473560384248932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0.36473560384248932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367.99999999999972</v>
      </c>
      <c r="DP203" s="17">
        <f>DO203*VLOOKUP('Données projet'!$B$14,Paramètres!$A$1:$I$89,3,0)*VLOOKUP('Données projet'!$B$14,Paramètres!$A$1:$I$89,5,0)</f>
        <v>269.8175999999998</v>
      </c>
      <c r="DQ203" s="13">
        <f t="shared" si="176"/>
        <v>64.810557882019467</v>
      </c>
      <c r="DR203" s="20">
        <f t="shared" si="177"/>
        <v>582.81070831118348</v>
      </c>
      <c r="DS203" s="59">
        <f t="shared" si="197"/>
        <v>873.37594816413753</v>
      </c>
      <c r="DT203" s="59">
        <f ca="1">AVERAGE(OFFSET($DS$3,0,0,'Données projet'!$E$14+1,1))-AVERAGE(OFFSET($H$3,0,0,'Données projet'!$E$14+1,1))</f>
        <v>400.48995908576177</v>
      </c>
      <c r="DU203" s="59">
        <f t="shared" si="209"/>
        <v>384.86917865380076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4.2798499469291791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4.2798499469291791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1.1736311550444201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1.1736311550444201</v>
      </c>
      <c r="BA205" s="81">
        <f>EXP(LN('Données projet'!B88)/'Données projet'!A88)</f>
        <v>1.3423796509621049</v>
      </c>
      <c r="BV205" s="81">
        <f>EXP(LN('Données projet'!B114)/'Données projet'!A114)</f>
        <v>1.1736311550444201</v>
      </c>
      <c r="CQ205" s="81">
        <f>EXP(LN('Données projet'!B140)/'Données projet'!A140)</f>
        <v>2.1016324782757847</v>
      </c>
      <c r="DL205" s="81">
        <f>EXP(LN('Données projet'!B166)/'Données projet'!A166)</f>
        <v>1.3423796509621049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C18" sqref="C18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Chêne pubescent</v>
      </c>
      <c r="B6" s="144">
        <f>'Données projet'!D9</f>
        <v>0.61949915999999994</v>
      </c>
      <c r="C6" s="145">
        <f ca="1">IF(OR('Données projet'!B9="",'Données projet'!C9="",'Données projet'!C9=0%),0,Calculateur!S3)</f>
        <v>626.09203985399904</v>
      </c>
      <c r="D6" s="145">
        <f>IF(OR('Données projet'!B9="",'Données projet'!C9="",'Données projet'!C9=0%),0,Calculateur!T3)</f>
        <v>327.65191293226667</v>
      </c>
      <c r="E6" s="145">
        <f ca="1">MIN(C6,D6)</f>
        <v>327.65191293226667</v>
      </c>
      <c r="F6" s="145">
        <f ca="1">E6*B6</f>
        <v>202.98008483393232</v>
      </c>
      <c r="G6" s="145">
        <f ca="1">F6*(100%-'Données projet'!$C$24)*(100%-'Données projet'!$C$25)*(100%-'Données projet'!$C$26)*(100%-'Données projet'!$C$27)</f>
        <v>182.68207635053909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0</v>
      </c>
      <c r="K6" s="149">
        <f>J6*(100%-'Données projet'!$C$24)*(100%-'Données projet'!$C$25)*(100%-'Données projet'!$C$26)*(100%-'Données projet'!$C$27)</f>
        <v>0</v>
      </c>
      <c r="L6" s="150">
        <f ca="1">G6+I6+K6</f>
        <v>182.68207635053909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 sessile</v>
      </c>
      <c r="B7" s="152">
        <f>'Données projet'!D10</f>
        <v>0.41299944</v>
      </c>
      <c r="C7" s="145">
        <f ca="1">IF(OR('Données projet'!B10="",'Données projet'!C10="",'Données projet'!C10=0%),0,Calculateur!AN3)</f>
        <v>567.42635821336114</v>
      </c>
      <c r="D7" s="145">
        <f>IF(OR('Données projet'!B10="",'Données projet'!C10="",'Données projet'!C10=0%),0,Calculateur!AO3)</f>
        <v>299.0473530693472</v>
      </c>
      <c r="E7" s="145">
        <f t="shared" ref="E7:E15" ca="1" si="0">MIN(C7,D7)</f>
        <v>299.0473530693472</v>
      </c>
      <c r="F7" s="145">
        <f t="shared" ref="F7:F15" ca="1" si="1">E7*B7</f>
        <v>123.50638935112268</v>
      </c>
      <c r="G7" s="145">
        <f ca="1">F7*(100%-'Données projet'!$C$24)*(100%-'Données projet'!$C$25)*(100%-'Données projet'!$C$26)*(100%-'Données projet'!$C$27)</f>
        <v>111.15575041601041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111.15575041601041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Noyer</v>
      </c>
      <c r="B8" s="152">
        <f>'Données projet'!D11</f>
        <v>0.20649972</v>
      </c>
      <c r="C8" s="145">
        <f ca="1">IF(OR('Données projet'!B11="",'Données projet'!C11="",'Données projet'!C11=0%),0,Calculateur!BI3)</f>
        <v>436.50252985867149</v>
      </c>
      <c r="D8" s="145">
        <f>IF(OR('Données projet'!B11="",'Données projet'!C11="",'Données projet'!C11=0%),0,Calculateur!BJ3)</f>
        <v>419.00806288456329</v>
      </c>
      <c r="E8" s="145">
        <f t="shared" ca="1" si="0"/>
        <v>419.00806288456329</v>
      </c>
      <c r="F8" s="145">
        <f t="shared" ca="1" si="1"/>
        <v>86.525047663404706</v>
      </c>
      <c r="G8" s="145">
        <f ca="1">F8*(100%-'Données projet'!$C$24)*(100%-'Données projet'!$C$25)*(100%-'Données projet'!$C$26)*(100%-'Données projet'!$C$27)</f>
        <v>77.872542897064235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9.0343627499999997</v>
      </c>
      <c r="K8" s="149">
        <f>J8*(100%-'Données projet'!$C$24)*(100%-'Données projet'!$C$25)*(100%-'Données projet'!$C$26)*(100%-'Données projet'!$C$27)</f>
        <v>8.1309264750000008</v>
      </c>
      <c r="L8" s="150">
        <f t="shared" ca="1" si="2"/>
        <v>86.003469372064231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Charme</v>
      </c>
      <c r="B9" s="152">
        <f>'Données projet'!D12</f>
        <v>0.20649972</v>
      </c>
      <c r="C9" s="145">
        <f ca="1">IF(OR('Données projet'!B12="",'Données projet'!C12="",'Données projet'!C12=0%),0,Calculateur!CD3)</f>
        <v>592.58528888957346</v>
      </c>
      <c r="D9" s="145">
        <f>IF(OR('Données projet'!B12="",'Données projet'!C12="",'Données projet'!C12=0%),0,Calculateur!CE3)</f>
        <v>311.31528017256846</v>
      </c>
      <c r="E9" s="145">
        <f t="shared" ca="1" si="0"/>
        <v>311.31528017256846</v>
      </c>
      <c r="F9" s="145">
        <f t="shared" ca="1" si="1"/>
        <v>64.286518187356933</v>
      </c>
      <c r="G9" s="145">
        <f ca="1">F9*(100%-'Données projet'!$C$24)*(100%-'Données projet'!$C$25)*(100%-'Données projet'!$C$26)*(100%-'Données projet'!$C$27)</f>
        <v>57.857866368621238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ca="1" si="2"/>
        <v>57.857866368621238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>Robinier faux-acacia</v>
      </c>
      <c r="B10" s="152">
        <f>'Données projet'!D13</f>
        <v>0.20649972</v>
      </c>
      <c r="C10" s="145">
        <f ca="1">IF(OR('Données projet'!B13="",'Données projet'!C13="",'Données projet'!C13=0%),0,Calculateur!CY3)</f>
        <v>446.2695382688679</v>
      </c>
      <c r="D10" s="145">
        <f>IF(OR('Données projet'!B13="",'Données projet'!C13="",'Données projet'!C13=0%),0,Calculateur!CZ3)</f>
        <v>630.54710489646072</v>
      </c>
      <c r="E10" s="145">
        <f t="shared" ca="1" si="0"/>
        <v>446.2695382688679</v>
      </c>
      <c r="F10" s="145">
        <f t="shared" ca="1" si="1"/>
        <v>92.154534697050508</v>
      </c>
      <c r="G10" s="145">
        <f ca="1">F10*(100%-'Données projet'!$C$24)*(100%-'Données projet'!$C$25)*(100%-'Données projet'!$C$26)*(100%-'Données projet'!$C$27)</f>
        <v>82.939081227345454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6.6596159699999999</v>
      </c>
      <c r="K10" s="149">
        <f>J10*(100%-'Données projet'!$C$24)*(100%-'Données projet'!$C$25)*(100%-'Données projet'!$C$26)*(100%-'Données projet'!$C$27)</f>
        <v>5.993654373</v>
      </c>
      <c r="L10" s="150">
        <f t="shared" ca="1" si="2"/>
        <v>88.932735600345453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>Châtaignier</v>
      </c>
      <c r="B11" s="152">
        <f>'Données projet'!D14</f>
        <v>0.30800028000000002</v>
      </c>
      <c r="C11" s="145">
        <f ca="1">IF(OR('Données projet'!B14="",'Données projet'!C14="",'Données projet'!C14=0%),0,Calculateur!DT3)</f>
        <v>400.48995908576177</v>
      </c>
      <c r="D11" s="145">
        <f>IF(OR('Données projet'!B14="",'Données projet'!C14="",'Données projet'!C14=0%),0,Calculateur!DU3)</f>
        <v>384.86917865380076</v>
      </c>
      <c r="E11" s="145">
        <f t="shared" ca="1" si="0"/>
        <v>384.86917865380076</v>
      </c>
      <c r="F11" s="145">
        <f t="shared" ca="1" si="1"/>
        <v>118.53981478874066</v>
      </c>
      <c r="G11" s="145">
        <f ca="1">F11*(100%-'Données projet'!$C$24)*(100%-'Données projet'!$C$25)*(100%-'Données projet'!$C$26)*(100%-'Données projet'!$C$27)</f>
        <v>106.6858333098666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13.475012250000001</v>
      </c>
      <c r="K11" s="149">
        <f>J11*(100%-'Données projet'!$C$24)*(100%-'Données projet'!$C$25)*(100%-'Données projet'!$C$26)*(100%-'Données projet'!$C$27)</f>
        <v>12.127511025</v>
      </c>
      <c r="L11" s="150">
        <f t="shared" ca="1" si="2"/>
        <v>118.8133443348666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687.99238952160772</v>
      </c>
      <c r="G16" s="164">
        <f t="shared" ca="1" si="3"/>
        <v>619.19315056944697</v>
      </c>
      <c r="H16" s="165">
        <f t="shared" si="3"/>
        <v>0</v>
      </c>
      <c r="I16" s="165">
        <f t="shared" si="3"/>
        <v>0</v>
      </c>
      <c r="J16" s="166">
        <f t="shared" si="3"/>
        <v>29.168990970000003</v>
      </c>
      <c r="K16" s="166">
        <f t="shared" si="3"/>
        <v>26.252091873000001</v>
      </c>
      <c r="L16" s="167">
        <f t="shared" ca="1" si="3"/>
        <v>645.4452424424469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Chêne pubescent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Noyer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Charme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>Robinier faux-acacia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>Châtaignier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90" zoomScaleNormal="90" workbookViewId="0">
      <selection activeCell="I21" sqref="I21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pubescent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8020.1726104877343</v>
      </c>
      <c r="U10" s="176">
        <f>'Données projet'!D9</f>
        <v>0.61949915999999994</v>
      </c>
      <c r="V10" s="175">
        <f>U10*T10</f>
        <v>4968.4901952521577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sessile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4770.0339553138701</v>
      </c>
      <c r="U11" s="176">
        <f>'Données projet'!D10</f>
        <v>0.41299944</v>
      </c>
      <c r="V11" s="175">
        <f t="shared" ref="V11" si="0">U11*T11</f>
        <v>1970.0213523256134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Noyer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-565.98366723258061</v>
      </c>
      <c r="U12" s="176">
        <f>'Données projet'!D11</f>
        <v>0.20649972</v>
      </c>
      <c r="V12" s="175">
        <f t="shared" ref="V12:V19" si="1">U12*T12</f>
        <v>-116.87546880810108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Charme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224.02593011415075</v>
      </c>
      <c r="U13" s="176">
        <f>'Données projet'!D12</f>
        <v>0.20649972</v>
      </c>
      <c r="V13" s="175">
        <f t="shared" si="1"/>
        <v>46.261291841311696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Chêne pubescent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Robinier faux-acacia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-166.24375112545536</v>
      </c>
      <c r="U14" s="176">
        <f>'Données projet'!D13</f>
        <v>0.20649972</v>
      </c>
      <c r="V14" s="175">
        <f t="shared" si="1"/>
        <v>-34.32928805915622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Châtaignier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-667.80366723258044</v>
      </c>
      <c r="U15" s="176">
        <f>'Données projet'!D14</f>
        <v>0.30800028000000002</v>
      </c>
      <c r="V15" s="175">
        <f t="shared" si="1"/>
        <v>-205.6837164926616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3149.83</v>
      </c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>
        <v>5330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30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-3818.9156339408355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35</v>
      </c>
      <c r="B24" s="179">
        <f>'Données projet'!D37</f>
        <v>69.58</v>
      </c>
      <c r="C24" s="191">
        <v>235</v>
      </c>
      <c r="D24" s="180">
        <f t="shared" ref="D24:D42" si="2">B24*C24</f>
        <v>16351.3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86914.170073977017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41</v>
      </c>
      <c r="B25" s="179">
        <f>'Données projet'!D38</f>
        <v>47.41</v>
      </c>
      <c r="C25" s="191">
        <v>235</v>
      </c>
      <c r="D25" s="180">
        <f t="shared" si="2"/>
        <v>11141.349999999999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2200</v>
      </c>
      <c r="Q25" s="232"/>
      <c r="R25" s="23"/>
      <c r="S25" s="184" t="s">
        <v>266</v>
      </c>
      <c r="T25" s="308">
        <f ca="1">T23-T24</f>
        <v>-90733.085707917853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48</v>
      </c>
      <c r="B26" s="179">
        <f>'Données projet'!D39</f>
        <v>61.12</v>
      </c>
      <c r="C26" s="191">
        <v>235</v>
      </c>
      <c r="D26" s="180">
        <f t="shared" si="2"/>
        <v>14363.199999999999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est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55</v>
      </c>
      <c r="B27" s="179">
        <f>'Données projet'!D40</f>
        <v>58.24</v>
      </c>
      <c r="C27" s="191">
        <v>235</v>
      </c>
      <c r="D27" s="180">
        <f t="shared" si="2"/>
        <v>13686.4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63</v>
      </c>
      <c r="B28" s="179">
        <f>'Données projet'!D41</f>
        <v>54.21</v>
      </c>
      <c r="C28" s="191">
        <v>235</v>
      </c>
      <c r="D28" s="180">
        <f t="shared" si="2"/>
        <v>12739.35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71</v>
      </c>
      <c r="B29" s="179">
        <f>'Données projet'!D42</f>
        <v>52.07</v>
      </c>
      <c r="C29" s="191">
        <v>235</v>
      </c>
      <c r="D29" s="180">
        <f t="shared" si="2"/>
        <v>12236.45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80</v>
      </c>
      <c r="B30" s="179">
        <f>'Données projet'!D43</f>
        <v>59.57</v>
      </c>
      <c r="C30" s="191">
        <v>235</v>
      </c>
      <c r="D30" s="180">
        <f t="shared" si="2"/>
        <v>13998.95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44343.964323457665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89</v>
      </c>
      <c r="B31" s="179">
        <f>'Données projet'!D44</f>
        <v>64.5</v>
      </c>
      <c r="C31" s="191">
        <v>235</v>
      </c>
      <c r="D31" s="180">
        <f t="shared" si="2"/>
        <v>15157.5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99</v>
      </c>
      <c r="B32" s="179">
        <f>'Données projet'!D45</f>
        <v>62.94</v>
      </c>
      <c r="C32" s="191">
        <v>235</v>
      </c>
      <c r="D32" s="180">
        <f t="shared" si="2"/>
        <v>14790.9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109</v>
      </c>
      <c r="B33" s="179">
        <f>'Données projet'!D46</f>
        <v>66.959999999999994</v>
      </c>
      <c r="C33" s="191">
        <v>235</v>
      </c>
      <c r="D33" s="180">
        <f t="shared" si="2"/>
        <v>15735.599999999999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2200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119</v>
      </c>
      <c r="B34" s="179">
        <f>'Données projet'!D47</f>
        <v>196.46</v>
      </c>
      <c r="C34" s="191">
        <v>235</v>
      </c>
      <c r="D34" s="180">
        <f t="shared" si="2"/>
        <v>46168.1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2105.2631578947371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123</v>
      </c>
      <c r="B35" s="179">
        <f>'Données projet'!D48</f>
        <v>100.6</v>
      </c>
      <c r="C35" s="191">
        <v>235</v>
      </c>
      <c r="D35" s="180">
        <f t="shared" si="2"/>
        <v>23641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2014.6058927222366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127</v>
      </c>
      <c r="B36" s="179">
        <f>'Données projet'!D49</f>
        <v>65.02</v>
      </c>
      <c r="C36" s="191">
        <v>235</v>
      </c>
      <c r="D36" s="180">
        <f t="shared" si="2"/>
        <v>15279.699999999999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1927.8525289208005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131</v>
      </c>
      <c r="B37" s="179">
        <f>'Données projet'!D50</f>
        <v>143.84</v>
      </c>
      <c r="C37" s="191">
        <v>235</v>
      </c>
      <c r="D37" s="180">
        <f t="shared" si="2"/>
        <v>33802.400000000001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1844.8349559050728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1765.392302301505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1689.370624211967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1616.6226069014037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1547.0072793314873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1480.3897409870692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1416.6409004660952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1355.6372253264069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 sessile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1297.2605027046959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1241.397610243728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1187.9402968839506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2896.63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1136.7849730946893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1087.8325101384592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1040.9880479793869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996.16081146352826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953.26393441485959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912.21429130608601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872.93233617807266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35</v>
      </c>
      <c r="B55" s="179">
        <f>'Données projet'!D63</f>
        <v>69.58</v>
      </c>
      <c r="C55" s="189">
        <v>235</v>
      </c>
      <c r="D55" s="177">
        <f t="shared" ref="D55:D73" si="4">B55*C55</f>
        <v>16351.3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835.34194849576363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41</v>
      </c>
      <c r="B56" s="179">
        <f>'Données projet'!D64</f>
        <v>47.41</v>
      </c>
      <c r="C56" s="189">
        <v>235</v>
      </c>
      <c r="D56" s="177">
        <f t="shared" si="4"/>
        <v>11141.349999999999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799.37028564187892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48</v>
      </c>
      <c r="B57" s="179">
        <f>'Données projet'!D65</f>
        <v>61.12</v>
      </c>
      <c r="C57" s="189">
        <v>235</v>
      </c>
      <c r="D57" s="177">
        <f t="shared" si="4"/>
        <v>14363.199999999999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764.94764176256376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55</v>
      </c>
      <c r="B58" s="179">
        <f>'Données projet'!D66</f>
        <v>58.24</v>
      </c>
      <c r="C58" s="189">
        <v>235</v>
      </c>
      <c r="D58" s="177">
        <f t="shared" si="4"/>
        <v>13686.4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732.00731269144865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63</v>
      </c>
      <c r="B59" s="179">
        <f>'Données projet'!D67</f>
        <v>54.21</v>
      </c>
      <c r="C59" s="189">
        <v>235</v>
      </c>
      <c r="D59" s="177">
        <f t="shared" si="4"/>
        <v>12739.35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700.48546669038171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71</v>
      </c>
      <c r="B60" s="179">
        <f>'Données projet'!D68</f>
        <v>52.07</v>
      </c>
      <c r="C60" s="189">
        <v>235</v>
      </c>
      <c r="D60" s="177">
        <f t="shared" si="4"/>
        <v>12236.45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670.32102075634612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80</v>
      </c>
      <c r="B61" s="179">
        <f>'Données projet'!D69</f>
        <v>59.57</v>
      </c>
      <c r="C61" s="189">
        <v>235</v>
      </c>
      <c r="D61" s="177">
        <f t="shared" si="4"/>
        <v>13998.95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641.45552225487677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89</v>
      </c>
      <c r="B62" s="179">
        <f>'Données projet'!D70</f>
        <v>64.5</v>
      </c>
      <c r="C62" s="189">
        <v>235</v>
      </c>
      <c r="D62" s="177">
        <f t="shared" si="4"/>
        <v>15157.5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613.83303565059964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99</v>
      </c>
      <c r="B63" s="179">
        <f>'Données projet'!D71</f>
        <v>62.94</v>
      </c>
      <c r="C63" s="189">
        <v>235</v>
      </c>
      <c r="D63" s="177">
        <f t="shared" si="4"/>
        <v>14790.9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587.40003411540658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109</v>
      </c>
      <c r="B64" s="179">
        <f>'Données projet'!D72</f>
        <v>66.959999999999994</v>
      </c>
      <c r="C64" s="189">
        <v>235</v>
      </c>
      <c r="D64" s="177">
        <f t="shared" si="4"/>
        <v>15735.599999999999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562.10529580421678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119</v>
      </c>
      <c r="B65" s="179">
        <f>'Données projet'!D73</f>
        <v>196.46</v>
      </c>
      <c r="C65" s="189">
        <v>235</v>
      </c>
      <c r="D65" s="177">
        <f t="shared" si="4"/>
        <v>46168.1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537.89980459733692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123</v>
      </c>
      <c r="B66" s="179">
        <f>'Données projet'!D74</f>
        <v>100.6</v>
      </c>
      <c r="C66" s="189">
        <v>235</v>
      </c>
      <c r="D66" s="177">
        <f t="shared" si="4"/>
        <v>23641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514.73665511706884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127</v>
      </c>
      <c r="B67" s="179">
        <f>'Données projet'!D75</f>
        <v>65.02</v>
      </c>
      <c r="C67" s="189">
        <v>235</v>
      </c>
      <c r="D67" s="177">
        <f t="shared" si="4"/>
        <v>15279.699999999999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492.57096183451569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131</v>
      </c>
      <c r="B68" s="179">
        <f>'Données projet'!D76</f>
        <v>143.84</v>
      </c>
      <c r="C68" s="189">
        <v>235</v>
      </c>
      <c r="D68" s="177">
        <f t="shared" si="4"/>
        <v>33802.400000000001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471.35977209044569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451.06198286167057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431.6382611116465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413.05096757095367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395.26408379995564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378.24314239230216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361.95516018402122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346.3685743387764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Noyer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331.45318118543196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317.18007768940862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303.52160544441011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3342.75</v>
      </c>
      <c r="F79" s="229"/>
      <c r="G79" s="204"/>
      <c r="H79" s="188"/>
      <c r="I79" s="189"/>
      <c r="J79" s="4"/>
      <c r="K79" s="171"/>
      <c r="L79" s="4"/>
      <c r="M79" s="4"/>
      <c r="N79" s="4"/>
      <c r="O79" s="192" t="str">
        <f>IF(O78+1&lt;=MIN('Données projet'!$E$9:$E$18),O78+1,"STOP")</f>
        <v>STOP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10</v>
      </c>
      <c r="B85" s="179">
        <f>'Données projet'!D88</f>
        <v>7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15</v>
      </c>
      <c r="B86" s="179">
        <f>'Données projet'!D89</f>
        <v>42</v>
      </c>
      <c r="C86" s="189">
        <v>20</v>
      </c>
      <c r="D86" s="177">
        <f t="shared" ref="D86:D104" si="6">B86*C86</f>
        <v>840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20</v>
      </c>
      <c r="B87" s="179">
        <f>'Données projet'!D90</f>
        <v>42</v>
      </c>
      <c r="C87" s="189">
        <v>20</v>
      </c>
      <c r="D87" s="177">
        <f t="shared" si="6"/>
        <v>840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25</v>
      </c>
      <c r="B88" s="179">
        <f>'Données projet'!D91</f>
        <v>42</v>
      </c>
      <c r="C88" s="189">
        <v>20</v>
      </c>
      <c r="D88" s="177">
        <f t="shared" si="6"/>
        <v>840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30</v>
      </c>
      <c r="B89" s="179">
        <f>'Données projet'!D92</f>
        <v>42</v>
      </c>
      <c r="C89" s="189">
        <v>20</v>
      </c>
      <c r="D89" s="177">
        <f t="shared" si="6"/>
        <v>840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35</v>
      </c>
      <c r="B90" s="179">
        <f>'Données projet'!D93</f>
        <v>42</v>
      </c>
      <c r="C90" s="189">
        <v>55</v>
      </c>
      <c r="D90" s="177">
        <f t="shared" si="6"/>
        <v>2310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40</v>
      </c>
      <c r="B91" s="179">
        <f>'Données projet'!D94</f>
        <v>40</v>
      </c>
      <c r="C91" s="189">
        <v>55</v>
      </c>
      <c r="D91" s="177">
        <f t="shared" si="6"/>
        <v>2200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45</v>
      </c>
      <c r="B92" s="179">
        <f>'Données projet'!D95</f>
        <v>26</v>
      </c>
      <c r="C92" s="189">
        <v>55</v>
      </c>
      <c r="D92" s="177">
        <f t="shared" si="6"/>
        <v>1430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50</v>
      </c>
      <c r="B93" s="179">
        <f>'Données projet'!D96</f>
        <v>21</v>
      </c>
      <c r="C93" s="189">
        <v>55</v>
      </c>
      <c r="D93" s="177">
        <f t="shared" si="6"/>
        <v>1155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55</v>
      </c>
      <c r="B94" s="179">
        <f>'Données projet'!D97</f>
        <v>18</v>
      </c>
      <c r="C94" s="189">
        <v>55</v>
      </c>
      <c r="D94" s="177">
        <f t="shared" si="6"/>
        <v>990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60</v>
      </c>
      <c r="B95" s="179">
        <f>'Données projet'!D98</f>
        <v>17</v>
      </c>
      <c r="C95" s="189">
        <v>55</v>
      </c>
      <c r="D95" s="177">
        <f t="shared" si="6"/>
        <v>935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65</v>
      </c>
      <c r="B96" s="179">
        <f>'Données projet'!D99</f>
        <v>16</v>
      </c>
      <c r="C96" s="189">
        <v>55</v>
      </c>
      <c r="D96" s="177">
        <f t="shared" si="6"/>
        <v>880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70</v>
      </c>
      <c r="B97" s="179">
        <f>'Données projet'!D100</f>
        <v>15</v>
      </c>
      <c r="C97" s="189">
        <v>55</v>
      </c>
      <c r="D97" s="177">
        <f t="shared" si="6"/>
        <v>825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75</v>
      </c>
      <c r="B98" s="179">
        <f>'Données projet'!D101</f>
        <v>14</v>
      </c>
      <c r="C98" s="189">
        <v>55</v>
      </c>
      <c r="D98" s="177">
        <f t="shared" si="6"/>
        <v>770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80</v>
      </c>
      <c r="B99" s="179">
        <f>'Données projet'!D102</f>
        <v>13</v>
      </c>
      <c r="C99" s="189">
        <v>55</v>
      </c>
      <c r="D99" s="177">
        <f t="shared" si="6"/>
        <v>715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Charme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2390.23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30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35</v>
      </c>
      <c r="B117" s="179">
        <f>'Données projet'!D115</f>
        <v>69.58</v>
      </c>
      <c r="C117" s="189">
        <v>55</v>
      </c>
      <c r="D117" s="177">
        <f t="shared" ref="D117:D135" si="8">B117*C117</f>
        <v>3826.9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41</v>
      </c>
      <c r="B118" s="179">
        <f>'Données projet'!D116</f>
        <v>47.41</v>
      </c>
      <c r="C118" s="189">
        <v>55</v>
      </c>
      <c r="D118" s="177">
        <f t="shared" si="8"/>
        <v>2607.5499999999997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48</v>
      </c>
      <c r="B119" s="179">
        <f>'Données projet'!D117</f>
        <v>61.12</v>
      </c>
      <c r="C119" s="189">
        <v>55</v>
      </c>
      <c r="D119" s="177">
        <f t="shared" si="8"/>
        <v>3361.6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55</v>
      </c>
      <c r="B120" s="179">
        <f>'Données projet'!D118</f>
        <v>58.24</v>
      </c>
      <c r="C120" s="189">
        <v>55</v>
      </c>
      <c r="D120" s="177">
        <f t="shared" si="8"/>
        <v>3203.2000000000003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63</v>
      </c>
      <c r="B121" s="179">
        <f>'Données projet'!D119</f>
        <v>54.21</v>
      </c>
      <c r="C121" s="189">
        <v>55</v>
      </c>
      <c r="D121" s="177">
        <f t="shared" si="8"/>
        <v>2981.55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71</v>
      </c>
      <c r="B122" s="179">
        <f>'Données projet'!D120</f>
        <v>52.07</v>
      </c>
      <c r="C122" s="189">
        <v>55</v>
      </c>
      <c r="D122" s="177">
        <f t="shared" si="8"/>
        <v>2863.85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80</v>
      </c>
      <c r="B123" s="179">
        <f>'Données projet'!D121</f>
        <v>59.57</v>
      </c>
      <c r="C123" s="189">
        <v>55</v>
      </c>
      <c r="D123" s="177">
        <f t="shared" si="8"/>
        <v>3276.35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89</v>
      </c>
      <c r="B124" s="179">
        <f>'Données projet'!D122</f>
        <v>64.5</v>
      </c>
      <c r="C124" s="189">
        <v>55</v>
      </c>
      <c r="D124" s="177">
        <f t="shared" si="8"/>
        <v>3547.5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99</v>
      </c>
      <c r="B125" s="179">
        <f>'Données projet'!D123</f>
        <v>62.94</v>
      </c>
      <c r="C125" s="189">
        <v>55</v>
      </c>
      <c r="D125" s="177">
        <f t="shared" si="8"/>
        <v>3461.7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109</v>
      </c>
      <c r="B126" s="179">
        <f>'Données projet'!D124</f>
        <v>66.959999999999994</v>
      </c>
      <c r="C126" s="189">
        <v>55</v>
      </c>
      <c r="D126" s="177">
        <f t="shared" si="8"/>
        <v>3682.7999999999997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119</v>
      </c>
      <c r="B127" s="179">
        <f>'Données projet'!D125</f>
        <v>196.46</v>
      </c>
      <c r="C127" s="189">
        <v>55</v>
      </c>
      <c r="D127" s="177">
        <f t="shared" si="8"/>
        <v>10805.300000000001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123</v>
      </c>
      <c r="B128" s="179">
        <f>'Données projet'!D126</f>
        <v>100.6</v>
      </c>
      <c r="C128" s="189">
        <v>55</v>
      </c>
      <c r="D128" s="177">
        <f t="shared" si="8"/>
        <v>5533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127</v>
      </c>
      <c r="B129" s="179">
        <f>'Données projet'!D127</f>
        <v>65.02</v>
      </c>
      <c r="C129" s="189">
        <v>55</v>
      </c>
      <c r="D129" s="177">
        <f t="shared" si="8"/>
        <v>3576.1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131</v>
      </c>
      <c r="B130" s="179">
        <f>'Données projet'!D128</f>
        <v>143.84</v>
      </c>
      <c r="C130" s="189">
        <v>55</v>
      </c>
      <c r="D130" s="177">
        <f t="shared" si="8"/>
        <v>7911.2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>Robinier faux-acacia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1739.14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5</v>
      </c>
      <c r="B147" s="173">
        <f>'Données projet'!D140</f>
        <v>8</v>
      </c>
      <c r="C147" s="189">
        <v>20</v>
      </c>
      <c r="D147" s="180">
        <f>B147*C147</f>
        <v>160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10</v>
      </c>
      <c r="B148" s="173">
        <f>'Données projet'!D141</f>
        <v>37</v>
      </c>
      <c r="C148" s="189">
        <v>20</v>
      </c>
      <c r="D148" s="180">
        <f t="shared" ref="D148:D166" si="10">B148*C148</f>
        <v>740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15</v>
      </c>
      <c r="B149" s="173">
        <f>'Données projet'!D142</f>
        <v>29</v>
      </c>
      <c r="C149" s="189">
        <v>20</v>
      </c>
      <c r="D149" s="180">
        <f t="shared" si="10"/>
        <v>580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20</v>
      </c>
      <c r="B150" s="173">
        <f>'Données projet'!D143</f>
        <v>23</v>
      </c>
      <c r="C150" s="189">
        <v>20</v>
      </c>
      <c r="D150" s="180">
        <f t="shared" si="10"/>
        <v>460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25</v>
      </c>
      <c r="B151" s="173">
        <f>'Données projet'!D144</f>
        <v>18</v>
      </c>
      <c r="C151" s="189">
        <v>20</v>
      </c>
      <c r="D151" s="180">
        <f t="shared" si="10"/>
        <v>360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30</v>
      </c>
      <c r="B152" s="173">
        <f>'Données projet'!D145</f>
        <v>14</v>
      </c>
      <c r="C152" s="189">
        <v>20</v>
      </c>
      <c r="D152" s="180">
        <f t="shared" si="10"/>
        <v>280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35</v>
      </c>
      <c r="B153" s="173">
        <f>'Données projet'!D146</f>
        <v>11</v>
      </c>
      <c r="C153" s="189">
        <v>55</v>
      </c>
      <c r="D153" s="180">
        <f t="shared" si="10"/>
        <v>605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40</v>
      </c>
      <c r="B154" s="173">
        <f>'Données projet'!D147</f>
        <v>9</v>
      </c>
      <c r="C154" s="189">
        <v>55</v>
      </c>
      <c r="D154" s="180">
        <f t="shared" si="10"/>
        <v>495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45</v>
      </c>
      <c r="B155" s="173">
        <f>'Données projet'!D148</f>
        <v>9</v>
      </c>
      <c r="C155" s="189">
        <v>55</v>
      </c>
      <c r="D155" s="180">
        <f t="shared" si="10"/>
        <v>495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>Châtaignier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>
        <v>3444.57</v>
      </c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10</v>
      </c>
      <c r="B178" s="179">
        <f>'Données projet'!D166</f>
        <v>7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15</v>
      </c>
      <c r="B179" s="179">
        <f>'Données projet'!D167</f>
        <v>42</v>
      </c>
      <c r="C179" s="191">
        <v>20</v>
      </c>
      <c r="D179" s="177">
        <f t="shared" ref="D179:D197" si="11">B179*C179</f>
        <v>840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20</v>
      </c>
      <c r="B180" s="179">
        <f>'Données projet'!D168</f>
        <v>42</v>
      </c>
      <c r="C180" s="191">
        <v>20</v>
      </c>
      <c r="D180" s="177">
        <f t="shared" si="11"/>
        <v>840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25</v>
      </c>
      <c r="B181" s="179">
        <f>'Données projet'!D169</f>
        <v>42</v>
      </c>
      <c r="C181" s="191">
        <v>20</v>
      </c>
      <c r="D181" s="177">
        <f t="shared" si="11"/>
        <v>840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30</v>
      </c>
      <c r="B182" s="179">
        <f>'Données projet'!D170</f>
        <v>42</v>
      </c>
      <c r="C182" s="191">
        <v>20</v>
      </c>
      <c r="D182" s="177">
        <f t="shared" si="11"/>
        <v>840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35</v>
      </c>
      <c r="B183" s="179">
        <f>'Données projet'!D171</f>
        <v>42</v>
      </c>
      <c r="C183" s="191">
        <v>55</v>
      </c>
      <c r="D183" s="177">
        <f t="shared" si="11"/>
        <v>2310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40</v>
      </c>
      <c r="B184" s="179">
        <f>'Données projet'!D172</f>
        <v>40</v>
      </c>
      <c r="C184" s="191">
        <v>55</v>
      </c>
      <c r="D184" s="177">
        <f t="shared" si="11"/>
        <v>2200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45</v>
      </c>
      <c r="B185" s="179">
        <f>'Données projet'!D173</f>
        <v>26</v>
      </c>
      <c r="C185" s="191">
        <v>55</v>
      </c>
      <c r="D185" s="177">
        <f t="shared" si="11"/>
        <v>1430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50</v>
      </c>
      <c r="B186" s="179">
        <f>'Données projet'!D174</f>
        <v>21</v>
      </c>
      <c r="C186" s="191">
        <v>55</v>
      </c>
      <c r="D186" s="177">
        <f t="shared" si="11"/>
        <v>1155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55</v>
      </c>
      <c r="B187" s="179">
        <f>'Données projet'!D175</f>
        <v>18</v>
      </c>
      <c r="C187" s="191">
        <v>55</v>
      </c>
      <c r="D187" s="177">
        <f t="shared" si="11"/>
        <v>990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60</v>
      </c>
      <c r="B188" s="179">
        <f>'Données projet'!D176</f>
        <v>17</v>
      </c>
      <c r="C188" s="191">
        <v>55</v>
      </c>
      <c r="D188" s="177">
        <f t="shared" si="11"/>
        <v>935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65</v>
      </c>
      <c r="B189" s="179">
        <f>'Données projet'!D177</f>
        <v>16</v>
      </c>
      <c r="C189" s="191">
        <v>55</v>
      </c>
      <c r="D189" s="177">
        <f t="shared" si="11"/>
        <v>880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70</v>
      </c>
      <c r="B190" s="179">
        <f>'Données projet'!D178</f>
        <v>15</v>
      </c>
      <c r="C190" s="191">
        <v>55</v>
      </c>
      <c r="D190" s="177">
        <f t="shared" si="11"/>
        <v>825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75</v>
      </c>
      <c r="B191" s="179">
        <f>'Données projet'!D179</f>
        <v>14</v>
      </c>
      <c r="C191" s="191">
        <v>55</v>
      </c>
      <c r="D191" s="177">
        <f t="shared" si="11"/>
        <v>770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80</v>
      </c>
      <c r="B192" s="179">
        <f>'Données projet'!D180</f>
        <v>13</v>
      </c>
      <c r="C192" s="191">
        <v>55</v>
      </c>
      <c r="D192" s="177">
        <f t="shared" si="11"/>
        <v>715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2025-01-30T09:34:29Z</dcterms:modified>
</cp:coreProperties>
</file>