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arves\2 - Labélisés financés\CINQ-MARS-LA-PILE (37) - BOULME-MESEA\Dossier déposé 10 02 2025\"/>
    </mc:Choice>
  </mc:AlternateContent>
  <xr:revisionPtr revIDLastSave="0" documentId="13_ncr:1_{F9C6FF4D-1C7A-4599-84EE-ABAC7F3DE0CA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<sst xmlns="http://schemas.openxmlformats.org/spreadsheetml/2006/main" count="1167" uniqueCount="324">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</sst>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1.8588090262961225</c:v>
                </c:pt>
                <c:pt idx="2">
                  <c:v>2.7248932614102483</c:v>
                </c:pt>
                <c:pt idx="3">
                  <c:v>3.996355297832185</c:v>
                </c:pt>
                <c:pt idx="4">
                  <c:v>5.8637448131183731</c:v>
                </c:pt>
                <c:pt idx="5">
                  <c:v>8.6075347873830808</c:v>
                </c:pt>
                <c:pt idx="6">
                  <c:v>12.640712361725143</c:v>
                </c:pt>
                <c:pt idx="7">
                  <c:v>18.571609447768761</c:v>
                </c:pt>
                <c:pt idx="8">
                  <c:v>27.296620391819371</c:v>
                </c:pt>
                <c:pt idx="9">
                  <c:v>40.137064954186648</c:v>
                </c:pt>
                <c:pt idx="10">
                  <c:v>59.041275044147689</c:v>
                </c:pt>
                <c:pt idx="11">
                  <c:v>86.883073864671132</c:v>
                </c:pt>
                <c:pt idx="12">
                  <c:v>127.90274754484136</c:v>
                </c:pt>
                <c:pt idx="13">
                  <c:v>188.35870947903877</c:v>
                </c:pt>
                <c:pt idx="14">
                  <c:v>277.49077497404375</c:v>
                </c:pt>
                <c:pt idx="15">
                  <c:v>408.94440875539686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2.1856792579349613</c:v>
                </c:pt>
                <c:pt idx="2">
                  <c:v>3.2046916762362536</c:v>
                </c:pt>
                <c:pt idx="3">
                  <c:v>4.7009375242954086</c:v>
                </c:pt>
                <c:pt idx="4">
                  <c:v>6.8988636144924174</c:v>
                </c:pt>
                <c:pt idx="5">
                  <c:v>10.128889454730745</c:v>
                </c:pt>
                <c:pt idx="6">
                  <c:v>14.877622618352596</c:v>
                </c:pt>
                <c:pt idx="7">
                  <c:v>21.861947072781749</c:v>
                </c:pt>
                <c:pt idx="8">
                  <c:v>32.138367831403436</c:v>
                </c:pt>
                <c:pt idx="9">
                  <c:v>47.26443785043309</c:v>
                </c:pt>
                <c:pt idx="10">
                  <c:v>69.537144104204842</c:v>
                </c:pt>
                <c:pt idx="11">
                  <c:v>102.34504208855613</c:v>
                </c:pt>
                <c:pt idx="12">
                  <c:v>150.68855737498691</c:v>
                </c:pt>
                <c:pt idx="13">
                  <c:v>221.94896854598537</c:v>
                </c:pt>
                <c:pt idx="14">
                  <c:v>327.02522161428516</c:v>
                </c:pt>
                <c:pt idx="15">
                  <c:v>482.01493909873881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26" sqref="E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122</v>
      </c>
      <c r="C9" s="35">
        <v>0.5</v>
      </c>
      <c r="D9" s="36">
        <f t="shared" ref="D9:D18" si="0">C9*$C$5</f>
        <v>2.1</v>
      </c>
      <c r="E9" s="37">
        <v>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118</v>
      </c>
      <c r="C10" s="35">
        <v>0.5</v>
      </c>
      <c r="D10" s="36">
        <f t="shared" si="0"/>
        <v>2.1</v>
      </c>
      <c r="E10" s="37">
        <v>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Blanc du Poitou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387</v>
      </c>
      <c r="C36" s="63">
        <v>1</v>
      </c>
      <c r="D36" s="63">
        <v>387</v>
      </c>
      <c r="E36" s="54">
        <v>0.9</v>
      </c>
      <c r="F36" s="54"/>
      <c r="G36" s="54">
        <v>0.1</v>
      </c>
      <c r="H36" s="54"/>
      <c r="I36" s="52">
        <f>IFERROR(B36/A36,"")</f>
        <v>25.8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Taro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387</v>
      </c>
      <c r="C62" s="63">
        <v>1</v>
      </c>
      <c r="D62" s="63">
        <v>387</v>
      </c>
      <c r="E62" s="54">
        <v>0.9</v>
      </c>
      <c r="F62" s="54"/>
      <c r="G62" s="54">
        <v>0.1</v>
      </c>
      <c r="H62" s="54"/>
      <c r="I62" s="56">
        <f>IFERROR(B62/A62,"")</f>
        <v>25.8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8" sqref="C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0.69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0.31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0.69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0.69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Blanc du Poitou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Taro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85.383989902166661</v>
      </c>
      <c r="T3" s="62">
        <f>IF('Données projet'!E9&gt;30,$R$33-$H$33,LOOKUP('Données projet'!$E$9,$A$3:$A$203,R3:R203)-LOOKUP('Données projet'!$E$9,$A$3:$A$203,$H$3:$H$203))</f>
        <v>421.0274635708908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99.540425884900401</v>
      </c>
      <c r="AO3" s="62">
        <f>IF('Données projet'!E10&gt;30,$AM$33-$H$33,LOOKUP('Données projet'!$E$10,$A$3:$A$203,AM3:AM203)-LOOKUP('Données projet'!$E$10,$A$3:$A$203,$H$3:$H$203))</f>
        <v>494.09799391423275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0.16925999999999999</v>
      </c>
      <c r="D4" s="12">
        <f>IFERROR(EXP(-1.0587+0.8836*LN(C4)+0.284),0)</f>
        <v>9.5918565840440173E-2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0.63456765580063235</v>
      </c>
      <c r="H4" s="70">
        <f t="shared" ref="H4:H67" si="1">(B4+E4+F4)*44/12+(C4+D4)*0.475*44/12</f>
        <v>257.12851933550547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25.8</v>
      </c>
      <c r="N4" s="14">
        <f>IF('Données projet'!$A$36&gt;35,N3+M4-V3,IF(A4&lt;'Données projet'!$A$36,$K$205^A4,IF(A4='Données projet'!$A$36,'Données projet'!$B$36,N3+M4-V3)))</f>
        <v>1.487695551318881</v>
      </c>
      <c r="O4" s="14">
        <f>N4*VLOOKUP('Données projet'!$B$9,Paramètres!$A$1:$I$89,3,0)*VLOOKUP('Données projet'!$B$9,Paramètres!$A$1:$I$89,5,0)</f>
        <v>0.72177037367786823</v>
      </c>
      <c r="P4" s="14">
        <f>EXP(-1.0587+0.8836*LN(O4)+0.284)</f>
        <v>0.34548839740124532</v>
      </c>
      <c r="Q4" s="22">
        <f t="shared" ref="Q4:Q34" si="2">(O4+P4)*0.475*44/12</f>
        <v>1.8588090262961225</v>
      </c>
      <c r="R4" s="62">
        <f t="shared" si="0"/>
        <v>259.74769791518497</v>
      </c>
      <c r="S4" s="62">
        <f ca="1">AVERAGE(OFFSET($R$3,0,0,'Données projet'!$E$9+1,1))-AVERAGE(OFFSET($H$3,0,0,'Données projet'!$E$9+1,1))</f>
        <v>85.383989902166661</v>
      </c>
      <c r="T4" s="62">
        <f>$T$3</f>
        <v>421.0274635708908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25.8</v>
      </c>
      <c r="AI4" s="14">
        <f>IF('Données projet'!$A$62&gt;35,AI3+AH4-AQ3,IF(A4&lt;'Données projet'!$A$62,$AF$205^A4,IF(A4='Données projet'!$A$62,'Données projet'!$B$62,AI3+AH4-AQ3)))</f>
        <v>1.487695551318881</v>
      </c>
      <c r="AJ4" s="14">
        <f>AI4*VLOOKUP('Données projet'!$B$10,Paramètres!$A$1:$I$89,3,0)*VLOOKUP('Données projet'!$B$10,Paramètres!$A$1:$I$89,5,0)</f>
        <v>0.85405626210114316</v>
      </c>
      <c r="AK4" s="14">
        <f>EXP(-1.0587+0.8836*LN(AJ4)+0.284)</f>
        <v>0.40087919700027042</v>
      </c>
      <c r="AL4" s="22">
        <f t="shared" ref="AL4:AL67" si="4">(AJ4+AK4)*0.475*44/12</f>
        <v>2.1856792579349613</v>
      </c>
      <c r="AM4" s="62">
        <f t="shared" ref="AM4:AM67" si="5">AL4+(AD4+AE4)*44/12</f>
        <v>260.07456814682382</v>
      </c>
      <c r="AN4" s="62">
        <f ca="1">AVERAGE(OFFSET($AM$3,0,0,'Données projet'!$E$10+1,1))-AVERAGE(OFFSET($H$3,0,0,'Données projet'!$E$10+1,1))</f>
        <v>99.540425884900401</v>
      </c>
      <c r="AO4" s="62">
        <f>$AO$3</f>
        <v>494.09799391423275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0.33851999999999999</v>
      </c>
      <c r="D5" s="12">
        <f t="shared" ref="D5:D68" si="32">IFERROR(EXP(-1.0587+0.8836*LN(C5)+0.284),0)</f>
        <v>0.17696720054174511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1.2335518272612986</v>
      </c>
      <c r="H5" s="70">
        <f t="shared" si="1"/>
        <v>257.56447354094354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25.8</v>
      </c>
      <c r="N5" s="14">
        <f>IF('Données projet'!$A$36&gt;35,N4+M5-V4,IF(A5&lt;'Données projet'!$A$36,$K$205^A5,IF(A5='Données projet'!$A$36,'Données projet'!$B$36,N4+M5-V4)))</f>
        <v>2.2132380534139893</v>
      </c>
      <c r="O5" s="14">
        <f>N5*VLOOKUP('Données projet'!$B$9,Paramètres!$A$1:$I$89,3,0)*VLOOKUP('Données projet'!$B$9,Paramètres!$A$1:$I$89,5,0)</f>
        <v>1.073774573994331</v>
      </c>
      <c r="P5" s="14">
        <f t="shared" ref="P5:P68" si="33">EXP(-1.0587+0.8836*LN(O5)+0.284)</f>
        <v>0.49075744212638589</v>
      </c>
      <c r="Q5" s="22">
        <f t="shared" si="2"/>
        <v>2.7248932614102483</v>
      </c>
      <c r="R5" s="62">
        <f t="shared" si="0"/>
        <v>261.83600437252142</v>
      </c>
      <c r="S5" s="62">
        <f ca="1">AVERAGE(OFFSET($R$3,0,0,'Données projet'!$E$9+1,1))-AVERAGE(OFFSET($H$3,0,0,'Données projet'!$E$9+1,1))</f>
        <v>85.383989902166661</v>
      </c>
      <c r="T5" s="62">
        <f t="shared" ref="T5:T68" si="34">$T$3</f>
        <v>421.0274635708908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25.8</v>
      </c>
      <c r="AI5" s="14">
        <f>IF('Données projet'!$A$62&gt;35,AI4+AH5-AQ4,IF(A5&lt;'Données projet'!$A$62,$AF$205^A5,IF(A5='Données projet'!$A$62,'Données projet'!$B$62,AI4+AH5-AQ4)))</f>
        <v>2.2132380534139893</v>
      </c>
      <c r="AJ5" s="14">
        <f>AI5*VLOOKUP('Données projet'!$B$10,Paramètres!$A$1:$I$89,3,0)*VLOOKUP('Données projet'!$B$10,Paramètres!$A$1:$I$89,5,0)</f>
        <v>1.270575701703903</v>
      </c>
      <c r="AK5" s="14">
        <f t="shared" ref="AK5:AK68" si="35">EXP(-1.0587+0.8836*LN(AJ5)+0.284)</f>
        <v>0.56943865785758263</v>
      </c>
      <c r="AL5" s="22">
        <f t="shared" si="4"/>
        <v>3.2046916762362536</v>
      </c>
      <c r="AM5" s="62">
        <f t="shared" si="5"/>
        <v>262.31580278734742</v>
      </c>
      <c r="AN5" s="62">
        <f ca="1">AVERAGE(OFFSET($AM$3,0,0,'Données projet'!$E$10+1,1))-AVERAGE(OFFSET($H$3,0,0,'Données projet'!$E$10+1,1))</f>
        <v>99.540425884900401</v>
      </c>
      <c r="AO5" s="62">
        <f t="shared" ref="AO5:AO68" si="36">$AO$3</f>
        <v>494.09799391423275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0.50778000000000001</v>
      </c>
      <c r="D6" s="12">
        <f t="shared" si="32"/>
        <v>0.25321359390895909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1.821044319459334</v>
      </c>
      <c r="H6" s="70">
        <f t="shared" si="1"/>
        <v>257.9920638427248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25.8</v>
      </c>
      <c r="N6" s="14">
        <f>IF('Données projet'!$A$36&gt;35,N5+M6-V5,IF(A6&lt;'Données projet'!$A$36,$K$205^A6,IF(A6='Données projet'!$A$36,'Données projet'!$B$36,N5+M6-V5)))</f>
        <v>3.2926244060736516</v>
      </c>
      <c r="O6" s="14">
        <f>N6*VLOOKUP('Données projet'!$B$9,Paramètres!$A$1:$I$89,3,0)*VLOOKUP('Données projet'!$B$9,Paramètres!$A$1:$I$89,5,0)</f>
        <v>1.5974496568506931</v>
      </c>
      <c r="P6" s="14">
        <f t="shared" si="33"/>
        <v>0.6971084088902747</v>
      </c>
      <c r="Q6" s="22">
        <f t="shared" si="2"/>
        <v>3.996355297832185</v>
      </c>
      <c r="R6" s="62">
        <f t="shared" si="0"/>
        <v>264.32968863116548</v>
      </c>
      <c r="S6" s="62">
        <f ca="1">AVERAGE(OFFSET($R$3,0,0,'Données projet'!$E$9+1,1))-AVERAGE(OFFSET($H$3,0,0,'Données projet'!$E$9+1,1))</f>
        <v>85.383989902166661</v>
      </c>
      <c r="T6" s="62">
        <f t="shared" si="34"/>
        <v>421.0274635708908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25.8</v>
      </c>
      <c r="AI6" s="14">
        <f>IF('Données projet'!$A$62&gt;35,AI5+AH6-AQ5,IF(A6&lt;'Données projet'!$A$62,$AF$205^A6,IF(A6='Données projet'!$A$62,'Données projet'!$B$62,AI5+AH6-AQ5)))</f>
        <v>3.2926244060736516</v>
      </c>
      <c r="AJ6" s="14">
        <f>AI6*VLOOKUP('Données projet'!$B$10,Paramètres!$A$1:$I$89,3,0)*VLOOKUP('Données projet'!$B$10,Paramètres!$A$1:$I$89,5,0)</f>
        <v>1.8902298190387621</v>
      </c>
      <c r="AK6" s="14">
        <f t="shared" si="35"/>
        <v>0.80887306572415207</v>
      </c>
      <c r="AL6" s="22">
        <f t="shared" si="4"/>
        <v>4.7009375242954086</v>
      </c>
      <c r="AM6" s="62">
        <f t="shared" si="5"/>
        <v>265.03427085762871</v>
      </c>
      <c r="AN6" s="62">
        <f ca="1">AVERAGE(OFFSET($AM$3,0,0,'Données projet'!$E$10+1,1))-AVERAGE(OFFSET($H$3,0,0,'Données projet'!$E$10+1,1))</f>
        <v>99.540425884900401</v>
      </c>
      <c r="AO6" s="62">
        <f t="shared" si="36"/>
        <v>494.09799391423275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0.67703999999999998</v>
      </c>
      <c r="D7" s="12">
        <f t="shared" si="32"/>
        <v>0.32649977398200936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2.4014530731780015</v>
      </c>
      <c r="H7" s="70">
        <f t="shared" si="1"/>
        <v>258.41449843968536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25.8</v>
      </c>
      <c r="N7" s="14">
        <f>IF('Données projet'!$A$36&gt;35,N6+M7-V6,IF(A7&lt;'Données projet'!$A$36,$K$205^A7,IF(A7='Données projet'!$A$36,'Données projet'!$B$36,N6+M7-V6)))</f>
        <v>4.8984226810797447</v>
      </c>
      <c r="O7" s="14">
        <f>N7*VLOOKUP('Données projet'!$B$9,Paramètres!$A$1:$I$89,3,0)*VLOOKUP('Données projet'!$B$9,Paramètres!$A$1:$I$89,5,0)</f>
        <v>2.3765187479526491</v>
      </c>
      <c r="P7" s="14">
        <f t="shared" si="33"/>
        <v>0.99022468541675202</v>
      </c>
      <c r="Q7" s="22">
        <f t="shared" si="2"/>
        <v>5.8637448131183731</v>
      </c>
      <c r="R7" s="62">
        <f t="shared" si="0"/>
        <v>267.41930036867393</v>
      </c>
      <c r="S7" s="62">
        <f ca="1">AVERAGE(OFFSET($R$3,0,0,'Données projet'!$E$9+1,1))-AVERAGE(OFFSET($H$3,0,0,'Données projet'!$E$9+1,1))</f>
        <v>85.383989902166661</v>
      </c>
      <c r="T7" s="62">
        <f t="shared" si="34"/>
        <v>421.0274635708908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25.8</v>
      </c>
      <c r="AI7" s="14">
        <f>IF('Données projet'!$A$62&gt;35,AI6+AH7-AQ6,IF(A7&lt;'Données projet'!$A$62,$AF$205^A7,IF(A7='Données projet'!$A$62,'Données projet'!$B$62,AI6+AH7-AQ6)))</f>
        <v>4.8984226810797447</v>
      </c>
      <c r="AJ7" s="14">
        <f>AI7*VLOOKUP('Données projet'!$B$10,Paramètres!$A$1:$I$89,3,0)*VLOOKUP('Données projet'!$B$10,Paramètres!$A$1:$I$89,5,0)</f>
        <v>2.8120864927542599</v>
      </c>
      <c r="AK7" s="14">
        <f t="shared" si="35"/>
        <v>1.148983525136124</v>
      </c>
      <c r="AL7" s="22">
        <f t="shared" si="4"/>
        <v>6.8988636144924174</v>
      </c>
      <c r="AM7" s="62">
        <f t="shared" si="5"/>
        <v>268.45441917004797</v>
      </c>
      <c r="AN7" s="62">
        <f ca="1">AVERAGE(OFFSET($AM$3,0,0,'Données projet'!$E$10+1,1))-AVERAGE(OFFSET($H$3,0,0,'Données projet'!$E$10+1,1))</f>
        <v>99.540425884900401</v>
      </c>
      <c r="AO7" s="62">
        <f t="shared" si="36"/>
        <v>494.09799391423275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0.84629999999999994</v>
      </c>
      <c r="D8" s="12">
        <f t="shared" si="32"/>
        <v>0.39766060825426297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2.9767759116821311</v>
      </c>
      <c r="H8" s="70">
        <f t="shared" si="1"/>
        <v>258.83323139270954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25.8</v>
      </c>
      <c r="N8" s="14">
        <f>IF('Données projet'!$A$36&gt;35,N7+M8-V7,IF(A8&lt;'Données projet'!$A$36,$K$205^A8,IF(A8='Données projet'!$A$36,'Données projet'!$B$36,N7+M8-V7)))</f>
        <v>7.2873616311218417</v>
      </c>
      <c r="O8" s="14">
        <f>N8*VLOOKUP('Données projet'!$B$9,Paramètres!$A$1:$I$89,3,0)*VLOOKUP('Données projet'!$B$9,Paramètres!$A$1:$I$89,5,0)</f>
        <v>3.5355363689550723</v>
      </c>
      <c r="P8" s="14">
        <f t="shared" si="33"/>
        <v>1.406588867819903</v>
      </c>
      <c r="Q8" s="22">
        <f t="shared" si="2"/>
        <v>8.6075347873830808</v>
      </c>
      <c r="R8" s="62">
        <f t="shared" si="0"/>
        <v>271.38531256516086</v>
      </c>
      <c r="S8" s="62">
        <f ca="1">AVERAGE(OFFSET($R$3,0,0,'Données projet'!$E$9+1,1))-AVERAGE(OFFSET($H$3,0,0,'Données projet'!$E$9+1,1))</f>
        <v>85.383989902166661</v>
      </c>
      <c r="T8" s="62">
        <f t="shared" si="34"/>
        <v>421.0274635708908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25.8</v>
      </c>
      <c r="AI8" s="14">
        <f>IF('Données projet'!$A$62&gt;35,AI7+AH8-AQ7,IF(A8&lt;'Données projet'!$A$62,$AF$205^A8,IF(A8='Données projet'!$A$62,'Données projet'!$B$62,AI7+AH8-AQ7)))</f>
        <v>7.2873616311218417</v>
      </c>
      <c r="AJ8" s="14">
        <f>AI8*VLOOKUP('Données projet'!$B$10,Paramètres!$A$1:$I$89,3,0)*VLOOKUP('Données projet'!$B$10,Paramètres!$A$1:$I$89,5,0)</f>
        <v>4.1835285651944272</v>
      </c>
      <c r="AK8" s="14">
        <f t="shared" si="35"/>
        <v>1.6321017437418861</v>
      </c>
      <c r="AL8" s="22">
        <f t="shared" si="4"/>
        <v>10.128889454730745</v>
      </c>
      <c r="AM8" s="62">
        <f t="shared" si="5"/>
        <v>272.90666723250854</v>
      </c>
      <c r="AN8" s="62">
        <f ca="1">AVERAGE(OFFSET($AM$3,0,0,'Données projet'!$E$10+1,1))-AVERAGE(OFFSET($H$3,0,0,'Données projet'!$E$10+1,1))</f>
        <v>99.540425884900401</v>
      </c>
      <c r="AO8" s="62">
        <f t="shared" si="36"/>
        <v>494.09799391423275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1.01556</v>
      </c>
      <c r="D9" s="12">
        <f t="shared" si="32"/>
        <v>0.46717234000062796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3.5481524767734327</v>
      </c>
      <c r="H9" s="70">
        <f t="shared" si="1"/>
        <v>259.24909215883446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25.8</v>
      </c>
      <c r="N9" s="14">
        <f>IF('Données projet'!$A$36&gt;35,N8+M9-V8,IF(A9&lt;'Données projet'!$A$36,$K$205^A9,IF(A9='Données projet'!$A$36,'Données projet'!$B$36,N8+M9-V8)))</f>
        <v>10.841375479471868</v>
      </c>
      <c r="O9" s="14">
        <f>N9*VLOOKUP('Données projet'!$B$9,Paramètres!$A$1:$I$89,3,0)*VLOOKUP('Données projet'!$B$9,Paramètres!$A$1:$I$89,5,0)</f>
        <v>5.2598017276205722</v>
      </c>
      <c r="P9" s="14">
        <f t="shared" si="33"/>
        <v>1.9980235518388401</v>
      </c>
      <c r="Q9" s="22">
        <f t="shared" si="2"/>
        <v>12.640712361725143</v>
      </c>
      <c r="R9" s="62">
        <f t="shared" si="0"/>
        <v>276.64071236172515</v>
      </c>
      <c r="S9" s="62">
        <f ca="1">AVERAGE(OFFSET($R$3,0,0,'Données projet'!$E$9+1,1))-AVERAGE(OFFSET($H$3,0,0,'Données projet'!$E$9+1,1))</f>
        <v>85.383989902166661</v>
      </c>
      <c r="T9" s="62">
        <f t="shared" si="34"/>
        <v>421.0274635708908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25.8</v>
      </c>
      <c r="AI9" s="14">
        <f>IF('Données projet'!$A$62&gt;35,AI8+AH9-AQ8,IF(A9&lt;'Données projet'!$A$62,$AF$205^A9,IF(A9='Données projet'!$A$62,'Données projet'!$B$62,AI8+AH9-AQ8)))</f>
        <v>10.841375479471868</v>
      </c>
      <c r="AJ9" s="14">
        <f>AI9*VLOOKUP('Données projet'!$B$10,Paramètres!$A$1:$I$89,3,0)*VLOOKUP('Données projet'!$B$10,Paramètres!$A$1:$I$89,5,0)</f>
        <v>6.2238168352552101</v>
      </c>
      <c r="AK9" s="14">
        <f t="shared" si="35"/>
        <v>2.3183588307845593</v>
      </c>
      <c r="AL9" s="22">
        <f t="shared" si="4"/>
        <v>14.877622618352596</v>
      </c>
      <c r="AM9" s="62">
        <f t="shared" si="5"/>
        <v>278.87762261835258</v>
      </c>
      <c r="AN9" s="62">
        <f ca="1">AVERAGE(OFFSET($AM$3,0,0,'Données projet'!$E$10+1,1))-AVERAGE(OFFSET($H$3,0,0,'Données projet'!$E$10+1,1))</f>
        <v>99.540425884900401</v>
      </c>
      <c r="AO9" s="62">
        <f t="shared" si="36"/>
        <v>494.09799391423275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1.18482</v>
      </c>
      <c r="D10" s="12">
        <f t="shared" si="32"/>
        <v>0.53534198484622264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4.1163174514565748</v>
      </c>
      <c r="H10" s="70">
        <f t="shared" si="1"/>
        <v>259.6626154569405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25.8</v>
      </c>
      <c r="N10" s="14">
        <f>IF('Données projet'!$A$36&gt;35,N9+M10-V9,IF(A10&lt;'Données projet'!$A$36,$K$205^A10,IF(A10='Données projet'!$A$36,'Données projet'!$B$36,N9+M10-V9)))</f>
        <v>16.128666070987897</v>
      </c>
      <c r="O10" s="14">
        <f>N10*VLOOKUP('Données projet'!$B$9,Paramètres!$A$1:$I$89,3,0)*VLOOKUP('Données projet'!$B$9,Paramètres!$A$1:$I$89,5,0)</f>
        <v>7.8249836310004888</v>
      </c>
      <c r="P10" s="14">
        <f t="shared" si="33"/>
        <v>2.8381414107806191</v>
      </c>
      <c r="Q10" s="22">
        <f t="shared" si="2"/>
        <v>18.571609447768761</v>
      </c>
      <c r="R10" s="62">
        <f t="shared" si="0"/>
        <v>283.79383166999099</v>
      </c>
      <c r="S10" s="62">
        <f ca="1">AVERAGE(OFFSET($R$3,0,0,'Données projet'!$E$9+1,1))-AVERAGE(OFFSET($H$3,0,0,'Données projet'!$E$9+1,1))</f>
        <v>85.383989902166661</v>
      </c>
      <c r="T10" s="62">
        <f t="shared" si="34"/>
        <v>421.0274635708908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25.8</v>
      </c>
      <c r="AI10" s="14">
        <f>IF('Données projet'!$A$62&gt;35,AI9+AH10-AQ9,IF(A10&lt;'Données projet'!$A$62,$AF$205^A10,IF(A10='Données projet'!$A$62,'Données projet'!$B$62,AI9+AH10-AQ9)))</f>
        <v>16.128666070987897</v>
      </c>
      <c r="AJ10" s="14">
        <f>AI10*VLOOKUP('Données projet'!$B$10,Paramètres!$A$1:$I$89,3,0)*VLOOKUP('Données projet'!$B$10,Paramètres!$A$1:$I$89,5,0)</f>
        <v>9.2591446180327317</v>
      </c>
      <c r="AK10" s="14">
        <f t="shared" si="35"/>
        <v>3.2931694907414806</v>
      </c>
      <c r="AL10" s="22">
        <f t="shared" si="4"/>
        <v>21.861947072781749</v>
      </c>
      <c r="AM10" s="62">
        <f t="shared" si="5"/>
        <v>287.08416929500396</v>
      </c>
      <c r="AN10" s="62">
        <f ca="1">AVERAGE(OFFSET($AM$3,0,0,'Données projet'!$E$10+1,1))-AVERAGE(OFFSET($H$3,0,0,'Données projet'!$E$10+1,1))</f>
        <v>99.540425884900401</v>
      </c>
      <c r="AO10" s="62">
        <f t="shared" si="36"/>
        <v>494.09799391423275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1.35408</v>
      </c>
      <c r="D11" s="12">
        <f t="shared" si="32"/>
        <v>0.60238339129491203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4.6817825714495793</v>
      </c>
      <c r="H11" s="70">
        <f t="shared" si="1"/>
        <v>260.07417373983867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25.8</v>
      </c>
      <c r="N11" s="14">
        <f>IF('Données projet'!$A$36&gt;35,N10+M11-V10,IF(A11&lt;'Données projet'!$A$36,$K$205^A11,IF(A11='Données projet'!$A$36,'Données projet'!$B$36,N10+M11-V10)))</f>
        <v>23.994544762516473</v>
      </c>
      <c r="O11" s="14">
        <f>N11*VLOOKUP('Données projet'!$B$9,Paramètres!$A$1:$I$89,3,0)*VLOOKUP('Données projet'!$B$9,Paramètres!$A$1:$I$89,5,0)</f>
        <v>11.641193336982493</v>
      </c>
      <c r="P11" s="14">
        <f t="shared" si="33"/>
        <v>4.0315073664544672</v>
      </c>
      <c r="Q11" s="22">
        <f t="shared" si="2"/>
        <v>27.296620391819371</v>
      </c>
      <c r="R11" s="62">
        <f t="shared" si="0"/>
        <v>293.74106483626383</v>
      </c>
      <c r="S11" s="62">
        <f ca="1">AVERAGE(OFFSET($R$3,0,0,'Données projet'!$E$9+1,1))-AVERAGE(OFFSET($H$3,0,0,'Données projet'!$E$9+1,1))</f>
        <v>85.383989902166661</v>
      </c>
      <c r="T11" s="62">
        <f t="shared" si="34"/>
        <v>421.0274635708908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25.8</v>
      </c>
      <c r="AI11" s="14">
        <f>IF('Données projet'!$A$62&gt;35,AI10+AH11-AQ10,IF(A11&lt;'Données projet'!$A$62,$AF$205^A11,IF(A11='Données projet'!$A$62,'Données projet'!$B$62,AI10+AH11-AQ10)))</f>
        <v>23.994544762516473</v>
      </c>
      <c r="AJ11" s="14">
        <f>AI11*VLOOKUP('Données projet'!$B$10,Paramètres!$A$1:$I$89,3,0)*VLOOKUP('Données projet'!$B$10,Paramètres!$A$1:$I$89,5,0)</f>
        <v>13.774788257265456</v>
      </c>
      <c r="AK11" s="14">
        <f t="shared" si="35"/>
        <v>4.677863129186278</v>
      </c>
      <c r="AL11" s="22">
        <f t="shared" si="4"/>
        <v>32.138367831403436</v>
      </c>
      <c r="AM11" s="62">
        <f t="shared" si="5"/>
        <v>298.58281227584791</v>
      </c>
      <c r="AN11" s="62">
        <f ca="1">AVERAGE(OFFSET($AM$3,0,0,'Données projet'!$E$10+1,1))-AVERAGE(OFFSET($H$3,0,0,'Données projet'!$E$10+1,1))</f>
        <v>99.540425884900401</v>
      </c>
      <c r="AO11" s="62">
        <f t="shared" si="36"/>
        <v>494.09799391423275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1.5233399999999999</v>
      </c>
      <c r="D12" s="12">
        <f t="shared" si="32"/>
        <v>0.66845374071740771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5.2449239690149891</v>
      </c>
      <c r="H12" s="70">
        <f t="shared" si="1"/>
        <v>260.48404076508285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25.8</v>
      </c>
      <c r="N12" s="14">
        <f>IF('Données projet'!$A$36&gt;35,N11+M12-V11,IF(A12&lt;'Données projet'!$A$36,$K$205^A12,IF(A12='Données projet'!$A$36,'Données projet'!$B$36,N11+M12-V11)))</f>
        <v>35.69657749911751</v>
      </c>
      <c r="O12" s="14">
        <f>N12*VLOOKUP('Données projet'!$B$9,Paramètres!$A$1:$I$89,3,0)*VLOOKUP('Données projet'!$B$9,Paramètres!$A$1:$I$89,5,0)</f>
        <v>17.318551539471851</v>
      </c>
      <c r="P12" s="14">
        <f t="shared" si="33"/>
        <v>5.7266532189128307</v>
      </c>
      <c r="Q12" s="22">
        <f t="shared" si="2"/>
        <v>40.137064954186648</v>
      </c>
      <c r="R12" s="62">
        <f t="shared" si="0"/>
        <v>307.80373162085334</v>
      </c>
      <c r="S12" s="62">
        <f ca="1">AVERAGE(OFFSET($R$3,0,0,'Données projet'!$E$9+1,1))-AVERAGE(OFFSET($H$3,0,0,'Données projet'!$E$9+1,1))</f>
        <v>85.383989902166661</v>
      </c>
      <c r="T12" s="62">
        <f t="shared" si="34"/>
        <v>421.0274635708908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25.8</v>
      </c>
      <c r="AI12" s="14">
        <f>IF('Données projet'!$A$62&gt;35,AI11+AH12-AQ11,IF(A12&lt;'Données projet'!$A$62,$AF$205^A12,IF(A12='Données projet'!$A$62,'Données projet'!$B$62,AI11+AH12-AQ11)))</f>
        <v>35.69657749911751</v>
      </c>
      <c r="AJ12" s="14">
        <f>AI12*VLOOKUP('Données projet'!$B$10,Paramètres!$A$1:$I$89,3,0)*VLOOKUP('Données projet'!$B$10,Paramètres!$A$1:$I$89,5,0)</f>
        <v>20.49269121069338</v>
      </c>
      <c r="AK12" s="14">
        <f t="shared" si="35"/>
        <v>6.6447850670672466</v>
      </c>
      <c r="AL12" s="22">
        <f t="shared" si="4"/>
        <v>47.26443785043309</v>
      </c>
      <c r="AM12" s="62">
        <f t="shared" si="5"/>
        <v>314.93110451709975</v>
      </c>
      <c r="AN12" s="62">
        <f ca="1">AVERAGE(OFFSET($AM$3,0,0,'Données projet'!$E$10+1,1))-AVERAGE(OFFSET($H$3,0,0,'Données projet'!$E$10+1,1))</f>
        <v>99.540425884900401</v>
      </c>
      <c r="AO12" s="62">
        <f t="shared" si="36"/>
        <v>494.09799391423275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1.6925999999999999</v>
      </c>
      <c r="D13" s="12">
        <f t="shared" si="32"/>
        <v>0.73367323616524061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5.8060292879462949</v>
      </c>
      <c r="H13" s="70">
        <f t="shared" si="1"/>
        <v>260.89242588632112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25.8</v>
      </c>
      <c r="N13" s="14">
        <f>IF('Données projet'!$A$36&gt;35,N12+M13-V12,IF(A13&lt;'Données projet'!$A$36,$K$205^A13,IF(A13='Données projet'!$A$36,'Données projet'!$B$36,N12+M13-V12)))</f>
        <v>53.105639542746786</v>
      </c>
      <c r="O13" s="14">
        <f>N13*VLOOKUP('Données projet'!$B$9,Paramètres!$A$1:$I$89,3,0)*VLOOKUP('Données projet'!$B$9,Paramètres!$A$1:$I$89,5,0)</f>
        <v>25.764732080559032</v>
      </c>
      <c r="P13" s="14">
        <f t="shared" si="33"/>
        <v>8.1345645955066317</v>
      </c>
      <c r="Q13" s="22">
        <f t="shared" si="2"/>
        <v>59.041275044147689</v>
      </c>
      <c r="R13" s="62">
        <f t="shared" si="0"/>
        <v>327.93016393303657</v>
      </c>
      <c r="S13" s="62">
        <f ca="1">AVERAGE(OFFSET($R$3,0,0,'Données projet'!$E$9+1,1))-AVERAGE(OFFSET($H$3,0,0,'Données projet'!$E$9+1,1))</f>
        <v>85.383989902166661</v>
      </c>
      <c r="T13" s="62">
        <f t="shared" si="34"/>
        <v>421.0274635708908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25.8</v>
      </c>
      <c r="AI13" s="14">
        <f>IF('Données projet'!$A$62&gt;35,AI12+AH13-AQ12,IF(A13&lt;'Données projet'!$A$62,$AF$205^A13,IF(A13='Données projet'!$A$62,'Données projet'!$B$62,AI12+AH13-AQ12)))</f>
        <v>53.105639542746786</v>
      </c>
      <c r="AJ13" s="14">
        <f>AI13*VLOOKUP('Données projet'!$B$10,Paramètres!$A$1:$I$89,3,0)*VLOOKUP('Données projet'!$B$10,Paramètres!$A$1:$I$89,5,0)</f>
        <v>30.486885548700076</v>
      </c>
      <c r="AK13" s="14">
        <f t="shared" si="35"/>
        <v>9.4387474297907428</v>
      </c>
      <c r="AL13" s="22">
        <f t="shared" si="4"/>
        <v>69.537144104204842</v>
      </c>
      <c r="AM13" s="62">
        <f t="shared" si="5"/>
        <v>338.42603299309371</v>
      </c>
      <c r="AN13" s="62">
        <f ca="1">AVERAGE(OFFSET($AM$3,0,0,'Données projet'!$E$10+1,1))-AVERAGE(OFFSET($H$3,0,0,'Données projet'!$E$10+1,1))</f>
        <v>99.540425884900401</v>
      </c>
      <c r="AO13" s="62">
        <f t="shared" si="36"/>
        <v>494.09799391423275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1.8618599999999998</v>
      </c>
      <c r="D14" s="12">
        <f t="shared" si="32"/>
        <v>0.7981366489137699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6.365325314242777</v>
      </c>
      <c r="H14" s="70">
        <f t="shared" si="1"/>
        <v>261.29949416352486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25.8</v>
      </c>
      <c r="N14" s="14">
        <f>IF('Données projet'!$A$36&gt;35,N13+M14-V13,IF(A14&lt;'Données projet'!$A$36,$K$205^A14,IF(A14='Données projet'!$A$36,'Données projet'!$B$36,N13+M14-V13)))</f>
        <v>79.005023697688443</v>
      </c>
      <c r="O14" s="14">
        <f>N14*VLOOKUP('Données projet'!$B$9,Paramètres!$A$1:$I$89,3,0)*VLOOKUP('Données projet'!$B$9,Paramètres!$A$1:$I$89,5,0)</f>
        <v>38.330077297170526</v>
      </c>
      <c r="P14" s="14">
        <f t="shared" si="33"/>
        <v>11.554941189721998</v>
      </c>
      <c r="Q14" s="22">
        <f t="shared" si="2"/>
        <v>86.883073864671132</v>
      </c>
      <c r="R14" s="62">
        <f t="shared" si="0"/>
        <v>356.99418497578228</v>
      </c>
      <c r="S14" s="62">
        <f ca="1">AVERAGE(OFFSET($R$3,0,0,'Données projet'!$E$9+1,1))-AVERAGE(OFFSET($H$3,0,0,'Données projet'!$E$9+1,1))</f>
        <v>85.383989902166661</v>
      </c>
      <c r="T14" s="62">
        <f t="shared" si="34"/>
        <v>421.0274635708908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25.8</v>
      </c>
      <c r="AI14" s="14">
        <f>IF('Données projet'!$A$62&gt;35,AI13+AH14-AQ13,IF(A14&lt;'Données projet'!$A$62,$AF$205^A14,IF(A14='Données projet'!$A$62,'Données projet'!$B$62,AI13+AH14-AQ13)))</f>
        <v>79.005023697688443</v>
      </c>
      <c r="AJ14" s="14">
        <f>AI14*VLOOKUP('Données projet'!$B$10,Paramètres!$A$1:$I$89,3,0)*VLOOKUP('Données projet'!$B$10,Paramètres!$A$1:$I$89,5,0)</f>
        <v>45.355204004368979</v>
      </c>
      <c r="AK14" s="14">
        <f t="shared" si="35"/>
        <v>13.407499587146503</v>
      </c>
      <c r="AL14" s="22">
        <f t="shared" si="4"/>
        <v>102.34504208855613</v>
      </c>
      <c r="AM14" s="62">
        <f t="shared" si="5"/>
        <v>372.45615319966726</v>
      </c>
      <c r="AN14" s="62">
        <f ca="1">AVERAGE(OFFSET($AM$3,0,0,'Données projet'!$E$10+1,1))-AVERAGE(OFFSET($H$3,0,0,'Données projet'!$E$10+1,1))</f>
        <v>99.540425884900401</v>
      </c>
      <c r="AO14" s="62">
        <f t="shared" si="36"/>
        <v>494.09799391423275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2.03112</v>
      </c>
      <c r="D15" s="12">
        <f t="shared" si="32"/>
        <v>0.86192053077581754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6.922995235049501</v>
      </c>
      <c r="H15" s="70">
        <f t="shared" si="1"/>
        <v>261.70537892443457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25.8</v>
      </c>
      <c r="N15" s="14">
        <f>IF('Données projet'!$A$36&gt;35,N14+M15-V14,IF(A15&lt;'Données projet'!$A$36,$K$205^A15,IF(A15='Données projet'!$A$36,'Données projet'!$B$36,N14+M15-V14)))</f>
        <v>117.53542228689389</v>
      </c>
      <c r="O15" s="14">
        <f>N15*VLOOKUP('Données projet'!$B$9,Paramètres!$A$1:$I$89,3,0)*VLOOKUP('Données projet'!$B$9,Paramètres!$A$1:$I$89,5,0)</f>
        <v>57.023485476709446</v>
      </c>
      <c r="P15" s="14">
        <f t="shared" si="33"/>
        <v>16.413498759563122</v>
      </c>
      <c r="Q15" s="22">
        <f t="shared" si="2"/>
        <v>127.90274754484136</v>
      </c>
      <c r="R15" s="62">
        <f t="shared" si="0"/>
        <v>399.23608087817468</v>
      </c>
      <c r="S15" s="62">
        <f ca="1">AVERAGE(OFFSET($R$3,0,0,'Données projet'!$E$9+1,1))-AVERAGE(OFFSET($H$3,0,0,'Données projet'!$E$9+1,1))</f>
        <v>85.383989902166661</v>
      </c>
      <c r="T15" s="62">
        <f t="shared" si="34"/>
        <v>421.0274635708908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25.8</v>
      </c>
      <c r="AI15" s="14">
        <f>IF('Données projet'!$A$62&gt;35,AI14+AH15-AQ14,IF(A15&lt;'Données projet'!$A$62,$AF$205^A15,IF(A15='Données projet'!$A$62,'Données projet'!$B$62,AI14+AH15-AQ14)))</f>
        <v>117.53542228689389</v>
      </c>
      <c r="AJ15" s="14">
        <f>AI15*VLOOKUP('Données projet'!$B$10,Paramètres!$A$1:$I$89,3,0)*VLOOKUP('Données projet'!$B$10,Paramètres!$A$1:$I$89,5,0)</f>
        <v>67.474735226460041</v>
      </c>
      <c r="AK15" s="14">
        <f t="shared" si="35"/>
        <v>19.045010634776467</v>
      </c>
      <c r="AL15" s="22">
        <f t="shared" si="4"/>
        <v>150.68855737498691</v>
      </c>
      <c r="AM15" s="62">
        <f t="shared" si="5"/>
        <v>422.02189070832026</v>
      </c>
      <c r="AN15" s="62">
        <f ca="1">AVERAGE(OFFSET($AM$3,0,0,'Données projet'!$E$10+1,1))-AVERAGE(OFFSET($H$3,0,0,'Données projet'!$E$10+1,1))</f>
        <v>99.540425884900401</v>
      </c>
      <c r="AO15" s="62">
        <f t="shared" si="36"/>
        <v>494.09799391423275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2.20038</v>
      </c>
      <c r="D16" s="12">
        <f t="shared" si="32"/>
        <v>0.92508794737750855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7.4791899653033704</v>
      </c>
      <c r="H16" s="70">
        <f t="shared" si="1"/>
        <v>262.11019000834915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25.8</v>
      </c>
      <c r="N16" s="14">
        <f>IF('Données projet'!$A$36&gt;35,N15+M16-V15,IF(A16&lt;'Données projet'!$A$36,$K$205^A16,IF(A16='Données projet'!$A$36,'Données projet'!$B$36,N15+M16-V15)))</f>
        <v>174.85692485859809</v>
      </c>
      <c r="O16" s="14">
        <f>N16*VLOOKUP('Données projet'!$B$9,Paramètres!$A$1:$I$89,3,0)*VLOOKUP('Données projet'!$B$9,Paramètres!$A$1:$I$89,5,0)</f>
        <v>84.833585664397447</v>
      </c>
      <c r="P16" s="14">
        <f t="shared" si="33"/>
        <v>23.314955663280315</v>
      </c>
      <c r="Q16" s="22">
        <f t="shared" si="2"/>
        <v>188.35870947903877</v>
      </c>
      <c r="R16" s="62">
        <f t="shared" si="0"/>
        <v>460.91426503459434</v>
      </c>
      <c r="S16" s="62">
        <f ca="1">AVERAGE(OFFSET($R$3,0,0,'Données projet'!$E$9+1,1))-AVERAGE(OFFSET($H$3,0,0,'Données projet'!$E$9+1,1))</f>
        <v>85.383989902166661</v>
      </c>
      <c r="T16" s="62">
        <f t="shared" si="34"/>
        <v>421.0274635708908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25.8</v>
      </c>
      <c r="AI16" s="14">
        <f>IF('Données projet'!$A$62&gt;35,AI15+AH16-AQ15,IF(A16&lt;'Données projet'!$A$62,$AF$205^A16,IF(A16='Données projet'!$A$62,'Données projet'!$B$62,AI15+AH16-AQ15)))</f>
        <v>174.85692485859809</v>
      </c>
      <c r="AJ16" s="14">
        <f>AI16*VLOOKUP('Données projet'!$B$10,Paramètres!$A$1:$I$89,3,0)*VLOOKUP('Données projet'!$B$10,Paramètres!$A$1:$I$89,5,0)</f>
        <v>100.381863422824</v>
      </c>
      <c r="AK16" s="14">
        <f t="shared" si="35"/>
        <v>27.052951053339854</v>
      </c>
      <c r="AL16" s="22">
        <f t="shared" si="4"/>
        <v>221.94896854598537</v>
      </c>
      <c r="AM16" s="62">
        <f t="shared" si="5"/>
        <v>494.50452410154094</v>
      </c>
      <c r="AN16" s="62">
        <f ca="1">AVERAGE(OFFSET($AM$3,0,0,'Données projet'!$E$10+1,1))-AVERAGE(OFFSET($H$3,0,0,'Données projet'!$E$10+1,1))</f>
        <v>99.540425884900401</v>
      </c>
      <c r="AO16" s="62">
        <f t="shared" si="36"/>
        <v>494.09799391423275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2.36964</v>
      </c>
      <c r="D17" s="12">
        <f t="shared" si="32"/>
        <v>0.98769171078196893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8.0340358833449219</v>
      </c>
      <c r="H17" s="70">
        <f t="shared" si="1"/>
        <v>262.51401939627863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25.8</v>
      </c>
      <c r="N17" s="14">
        <f>IF('Données projet'!$A$36&gt;35,N16+M17-V16,IF(A17&lt;'Données projet'!$A$36,$K$205^A17,IF(A17='Données projet'!$A$36,'Données projet'!$B$36,N16+M17-V16)))</f>
        <v>260.13386922943624</v>
      </c>
      <c r="O17" s="14">
        <f>N17*VLOOKUP('Données projet'!$B$9,Paramètres!$A$1:$I$89,3,0)*VLOOKUP('Données projet'!$B$9,Paramètres!$A$1:$I$89,5,0)</f>
        <v>126.20654799535329</v>
      </c>
      <c r="P17" s="14">
        <f t="shared" si="33"/>
        <v>33.11829887969575</v>
      </c>
      <c r="Q17" s="22">
        <f t="shared" si="2"/>
        <v>277.49077497404375</v>
      </c>
      <c r="R17" s="62">
        <f t="shared" si="0"/>
        <v>551.26855275182152</v>
      </c>
      <c r="S17" s="62">
        <f ca="1">AVERAGE(OFFSET($R$3,0,0,'Données projet'!$E$9+1,1))-AVERAGE(OFFSET($H$3,0,0,'Données projet'!$E$9+1,1))</f>
        <v>85.383989902166661</v>
      </c>
      <c r="T17" s="62">
        <f t="shared" si="34"/>
        <v>421.0274635708908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25.8</v>
      </c>
      <c r="AI17" s="14">
        <f>IF('Données projet'!$A$62&gt;35,AI16+AH17-AQ16,IF(A17&lt;'Données projet'!$A$62,$AF$205^A17,IF(A17='Données projet'!$A$62,'Données projet'!$B$62,AI16+AH17-AQ16)))</f>
        <v>260.13386922943624</v>
      </c>
      <c r="AJ17" s="14">
        <f>AI17*VLOOKUP('Données projet'!$B$10,Paramètres!$A$1:$I$89,3,0)*VLOOKUP('Données projet'!$B$10,Paramètres!$A$1:$I$89,5,0)</f>
        <v>149.33765164723476</v>
      </c>
      <c r="AK17" s="14">
        <f t="shared" si="35"/>
        <v>38.428025834651471</v>
      </c>
      <c r="AL17" s="22">
        <f t="shared" si="4"/>
        <v>327.02522161428516</v>
      </c>
      <c r="AM17" s="62">
        <f t="shared" si="5"/>
        <v>600.80299939206293</v>
      </c>
      <c r="AN17" s="62">
        <f ca="1">AVERAGE(OFFSET($AM$3,0,0,'Données projet'!$E$10+1,1))-AVERAGE(OFFSET($H$3,0,0,'Données projet'!$E$10+1,1))</f>
        <v>99.540425884900401</v>
      </c>
      <c r="AO17" s="62">
        <f t="shared" si="36"/>
        <v>494.09799391423275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2.5388999999999999</v>
      </c>
      <c r="D18" s="12">
        <f t="shared" si="32"/>
        <v>1.0497766609603685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8.5876402904384985</v>
      </c>
      <c r="H18" s="70">
        <f t="shared" si="1"/>
        <v>262.91694518450601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387</v>
      </c>
      <c r="L18" s="13">
        <f>VLOOKUP(A18,'Données projet'!$A$35:$I$55,9,0)</f>
        <v>25.8</v>
      </c>
      <c r="M18" s="13">
        <f t="array" ref="M18">INDEX(L:L,MIN(IF(ISNUMBER(L18:L214),ROW(L18:L214),"")))</f>
        <v>25.8</v>
      </c>
      <c r="N18" s="14">
        <f>IF('Données projet'!$A$36&gt;35,N17+M18-V17,IF(A18&lt;'Données projet'!$A$36,$K$205^A18,IF(A18='Données projet'!$A$36,'Données projet'!$B$36,N17+M18-V17)))</f>
        <v>387</v>
      </c>
      <c r="O18" s="14">
        <f>N18*VLOOKUP('Données projet'!$B$9,Paramètres!$A$1:$I$89,3,0)*VLOOKUP('Données projet'!$B$9,Paramètres!$A$1:$I$89,5,0)</f>
        <v>187.75692000000001</v>
      </c>
      <c r="P18" s="14">
        <f t="shared" si="33"/>
        <v>47.043697467213548</v>
      </c>
      <c r="Q18" s="22">
        <f t="shared" si="2"/>
        <v>408.94440875539686</v>
      </c>
      <c r="R18" s="62">
        <f t="shared" si="0"/>
        <v>683.94440875539681</v>
      </c>
      <c r="S18" s="62">
        <f ca="1">AVERAGE(OFFSET($R$3,0,0,'Données projet'!$E$9+1,1))-AVERAGE(OFFSET($H$3,0,0,'Données projet'!$E$9+1,1))</f>
        <v>85.383989902166661</v>
      </c>
      <c r="T18" s="62">
        <f t="shared" si="34"/>
        <v>421.0274635708908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387</v>
      </c>
      <c r="W18" s="17">
        <f>IF(ISNA(VLOOKUP(A18,'Données projet'!$A$35:$I$55,5,0)),0%,VLOOKUP(A18,'Données projet'!$A$35:$I$55,5,0)*VLOOKUP('Données projet'!$B$9,Paramètres!$A$1:$I$89,7,0))</f>
        <v>0.54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0.1</v>
      </c>
      <c r="Z18" s="23">
        <f>EXP(-LN(2)/35)*Z17+(1-EXP(-LN(2)/35))/(LN(2)/35)*V18*W18*VLOOKUP('Données projet'!$B$9,Paramètres!$A$1:$I$89,3,0)*0.475*44/12</f>
        <v>112.08224535066238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17.715370742341076</v>
      </c>
      <c r="AC18" s="24">
        <f t="shared" si="3"/>
        <v>129.79761609300346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387</v>
      </c>
      <c r="AG18" s="13">
        <f>VLOOKUP(A18,'Données projet'!$A$61:$I$81,9,0)</f>
        <v>25.8</v>
      </c>
      <c r="AH18" s="13">
        <f t="array" ref="AH18">INDEX(AG:AG,MIN(IF(ISNUMBER(AG18:AG214),ROW(AG18:AG214),"")))</f>
        <v>25.8</v>
      </c>
      <c r="AI18" s="14">
        <f>IF('Données projet'!$A$62&gt;35,AI17+AH18-AQ17,IF(A18&lt;'Données projet'!$A$62,$AF$205^A18,IF(A18='Données projet'!$A$62,'Données projet'!$B$62,AI17+AH18-AQ17)))</f>
        <v>387</v>
      </c>
      <c r="AJ18" s="14">
        <f>AI18*VLOOKUP('Données projet'!$B$10,Paramètres!$A$1:$I$89,3,0)*VLOOKUP('Données projet'!$B$10,Paramètres!$A$1:$I$89,5,0)</f>
        <v>222.16896</v>
      </c>
      <c r="AK18" s="14">
        <f t="shared" si="35"/>
        <v>54.586028956213688</v>
      </c>
      <c r="AL18" s="22">
        <f t="shared" si="4"/>
        <v>482.01493909873881</v>
      </c>
      <c r="AM18" s="62">
        <f t="shared" si="5"/>
        <v>757.01493909873875</v>
      </c>
      <c r="AN18" s="62">
        <f ca="1">AVERAGE(OFFSET($AM$3,0,0,'Données projet'!$E$10+1,1))-AVERAGE(OFFSET($H$3,0,0,'Données projet'!$E$10+1,1))</f>
        <v>99.540425884900401</v>
      </c>
      <c r="AO18" s="62">
        <f t="shared" si="36"/>
        <v>494.09799391423275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387</v>
      </c>
      <c r="AR18" s="17">
        <f>IF(ISNA(VLOOKUP(A18,'Données projet'!$A$61:$I$81,5,0)),0%,VLOOKUP(A18,'Données projet'!$A$61:$I$81,5,0)*VLOOKUP('Données projet'!$B$10,Paramètres!$A$1:$I$89,7,0))</f>
        <v>0.54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0.1</v>
      </c>
      <c r="AU18" s="23">
        <f>EXP(-LN(2)/35)*AU17+(1-EXP(-LN(2)/35))/(LN(2)/35)*AQ18*AR18*VLOOKUP('Données projet'!$B$10,Paramètres!$A$1:$I$89,3,0)*0.475*44/12</f>
        <v>132.62465044708605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20.962239334988791</v>
      </c>
      <c r="AX18" s="23">
        <f t="shared" si="6"/>
        <v>153.58688978207485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2.7081599999999999</v>
      </c>
      <c r="D19" s="12">
        <f t="shared" si="32"/>
        <v>1.1113813209804966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9.1400953716094691</v>
      </c>
      <c r="H19" s="70">
        <f t="shared" si="1"/>
        <v>263.31903446737437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0</v>
      </c>
      <c r="O19" s="14">
        <f>N19*VLOOKUP('Données projet'!$B$9,Paramètres!$A$1:$I$89,3,0)*VLOOKUP('Données projet'!$B$9,Paramètres!$A$1:$I$89,5,0)</f>
        <v>0</v>
      </c>
      <c r="P19" s="14" t="e">
        <f t="shared" si="33"/>
        <v>#NUM!</v>
      </c>
      <c r="Q19" s="22" t="e">
        <f t="shared" si="2"/>
        <v>#NUM!</v>
      </c>
      <c r="R19" s="62" t="e">
        <f t="shared" si="0"/>
        <v>#NUM!</v>
      </c>
      <c r="S19" s="62">
        <f ca="1">AVERAGE(OFFSET($R$3,0,0,'Données projet'!$E$9+1,1))-AVERAGE(OFFSET($H$3,0,0,'Données projet'!$E$9+1,1))</f>
        <v>85.383989902166661</v>
      </c>
      <c r="T19" s="62">
        <f t="shared" si="34"/>
        <v>421.0274635708908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109.88438088275522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12.526658783143137</v>
      </c>
      <c r="AC19" s="24">
        <f t="shared" si="3"/>
        <v>122.41103966589836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>
        <f>AI19*VLOOKUP('Données projet'!$B$10,Paramètres!$A$1:$I$89,3,0)*VLOOKUP('Données projet'!$B$10,Paramètres!$A$1:$I$89,5,0)</f>
        <v>0</v>
      </c>
      <c r="AK19" s="14" t="e">
        <f t="shared" si="35"/>
        <v>#NUM!</v>
      </c>
      <c r="AL19" s="22" t="e">
        <f t="shared" si="4"/>
        <v>#NUM!</v>
      </c>
      <c r="AM19" s="62" t="e">
        <f t="shared" si="5"/>
        <v>#NUM!</v>
      </c>
      <c r="AN19" s="62">
        <f ca="1">AVERAGE(OFFSET($AM$3,0,0,'Données projet'!$E$10+1,1))-AVERAGE(OFFSET($H$3,0,0,'Données projet'!$E$10+1,1))</f>
        <v>99.540425884900401</v>
      </c>
      <c r="AO19" s="62">
        <f t="shared" si="36"/>
        <v>494.09799391423275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130.02396194486795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14.822541582625959</v>
      </c>
      <c r="AX19" s="23">
        <f t="shared" si="6"/>
        <v>144.84650352749389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2.8774199999999999</v>
      </c>
      <c r="D20" s="12">
        <f t="shared" si="32"/>
        <v>1.1725391263603178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9.6914811374657432</v>
      </c>
      <c r="H20" s="70">
        <f t="shared" si="1"/>
        <v>263.72034547841088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85.383989902166661</v>
      </c>
      <c r="T20" s="62">
        <f t="shared" si="34"/>
        <v>421.0274635708908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107.72961519649877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8.8576853711705379</v>
      </c>
      <c r="AC20" s="24">
        <f t="shared" si="3"/>
        <v>116.5873005676693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>
        <f>AI20*VLOOKUP('Données projet'!$B$10,Paramètres!$A$1:$I$89,3,0)*VLOOKUP('Données projet'!$B$10,Paramètres!$A$1:$I$89,5,0)</f>
        <v>0</v>
      </c>
      <c r="AK20" s="14" t="e">
        <f t="shared" si="35"/>
        <v>#NUM!</v>
      </c>
      <c r="AL20" s="22" t="e">
        <f t="shared" si="4"/>
        <v>#NUM!</v>
      </c>
      <c r="AM20" s="62" t="e">
        <f t="shared" si="5"/>
        <v>#NUM!</v>
      </c>
      <c r="AN20" s="62">
        <f ca="1">AVERAGE(OFFSET($AM$3,0,0,'Données projet'!$E$10+1,1))-AVERAGE(OFFSET($H$3,0,0,'Données projet'!$E$10+1,1))</f>
        <v>99.540425884900401</v>
      </c>
      <c r="AO20" s="62">
        <f t="shared" si="36"/>
        <v>494.09799391423275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127.47427135791499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10.481119667494397</v>
      </c>
      <c r="AX20" s="23">
        <f t="shared" si="6"/>
        <v>137.95539102540937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3.0466799999999998</v>
      </c>
      <c r="D21" s="12">
        <f t="shared" si="32"/>
        <v>1.2332793568160614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10.241867653854575</v>
      </c>
      <c r="H21" s="70">
        <f t="shared" si="1"/>
        <v>264.12092921312131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85.383989902166661</v>
      </c>
      <c r="T21" s="62">
        <f t="shared" si="34"/>
        <v>421.0274635708908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105.61710315107251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6.2633293915715686</v>
      </c>
      <c r="AC21" s="24">
        <f t="shared" si="3"/>
        <v>111.88043254264409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99.540425884900401</v>
      </c>
      <c r="AO21" s="62">
        <f t="shared" si="36"/>
        <v>494.09799391423275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124.97457864821446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7.4112707913129814</v>
      </c>
      <c r="AX21" s="23">
        <f t="shared" si="6"/>
        <v>132.38584943952745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3.2159399999999998</v>
      </c>
      <c r="D22" s="12">
        <f t="shared" si="32"/>
        <v>1.2936278550190969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10.791316761835171</v>
      </c>
      <c r="H22" s="70">
        <f t="shared" si="1"/>
        <v>264.52083068082493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85.383989902166661</v>
      </c>
      <c r="T22" s="62">
        <f t="shared" si="34"/>
        <v>421.0274635708908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103.54601617835195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4.4288426855852689</v>
      </c>
      <c r="AC22" s="24">
        <f t="shared" si="3"/>
        <v>107.97485886393721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99.540425884900401</v>
      </c>
      <c r="AO22" s="62">
        <f t="shared" si="36"/>
        <v>494.09799391423275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122.52390338788916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5.2405598337471995</v>
      </c>
      <c r="AX22" s="23">
        <f t="shared" si="6"/>
        <v>127.76446322163636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3.3851999999999998</v>
      </c>
      <c r="D23" s="12">
        <f t="shared" si="32"/>
        <v>1.3536075897188307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11.339883425221904</v>
      </c>
      <c r="H23" s="70">
        <f t="shared" si="1"/>
        <v>264.92008988542699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85.383989902166661</v>
      </c>
      <c r="T23" s="62">
        <f t="shared" si="34"/>
        <v>421.0274635708908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101.51554195792812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3.1316646957857843</v>
      </c>
      <c r="AC23" s="24">
        <f t="shared" si="3"/>
        <v>104.64720665371391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99.540425884900401</v>
      </c>
      <c r="AO23" s="62">
        <f t="shared" si="36"/>
        <v>494.09799391423275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120.12128437465454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3.7056353956564911</v>
      </c>
      <c r="AX23" s="23">
        <f t="shared" si="6"/>
        <v>123.82691977031102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3.5544599999999997</v>
      </c>
      <c r="D24" s="12">
        <f t="shared" si="32"/>
        <v>1.4132391030404234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11.88761680095989</v>
      </c>
      <c r="H24" s="70">
        <f t="shared" si="1"/>
        <v>265.3187426044621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85.383989902166661</v>
      </c>
      <c r="T24" s="62">
        <f t="shared" si="34"/>
        <v>421.0274635708908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99.524884098499811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2.2144213427926345</v>
      </c>
      <c r="AC24" s="24">
        <f t="shared" si="3"/>
        <v>101.73930544129244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99.540425884900401</v>
      </c>
      <c r="AO24" s="62">
        <f t="shared" si="36"/>
        <v>494.09799391423275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117.76577925481654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2.6202799168736002</v>
      </c>
      <c r="AX24" s="23">
        <f t="shared" si="6"/>
        <v>120.38605917169014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3.7237199999999997</v>
      </c>
      <c r="D25" s="12">
        <f t="shared" si="32"/>
        <v>1.4725408701689493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12.434561099842888</v>
      </c>
      <c r="H25" s="70">
        <f t="shared" si="1"/>
        <v>265.71682101554427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85.383989902166661</v>
      </c>
      <c r="T25" s="62">
        <f t="shared" si="34"/>
        <v>421.0274635708908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97.573261825513484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1.5658323478928922</v>
      </c>
      <c r="AC25" s="24">
        <f t="shared" si="3"/>
        <v>99.139094173406377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99.540425884900401</v>
      </c>
      <c r="AO25" s="62">
        <f t="shared" si="36"/>
        <v>494.09799391423275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115.4564641536623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1.8528176978282458</v>
      </c>
      <c r="AX25" s="23">
        <f t="shared" si="6"/>
        <v>117.30928185149054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3.8929799999999997</v>
      </c>
      <c r="D26" s="12">
        <f t="shared" si="32"/>
        <v>1.5315295917878073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12.98075628631328</v>
      </c>
      <c r="H26" s="70">
        <f t="shared" si="1"/>
        <v>266.11435420569711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85.383989902166661</v>
      </c>
      <c r="T26" s="62">
        <f t="shared" si="34"/>
        <v>421.0274635708908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95.659909674928372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1.1072106713963172</v>
      </c>
      <c r="AC26" s="24">
        <f t="shared" si="3"/>
        <v>96.767120346324688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99.540425884900401</v>
      </c>
      <c r="AO26" s="62">
        <f t="shared" si="36"/>
        <v>494.09799391423275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113.19243331309856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1.3101399584368003</v>
      </c>
      <c r="AX26" s="23">
        <f t="shared" si="6"/>
        <v>114.50257327153537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4.0622400000000001</v>
      </c>
      <c r="D27" s="12">
        <f t="shared" si="32"/>
        <v>1.5902204342232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13.52623865312359</v>
      </c>
      <c r="H27" s="70">
        <f t="shared" si="1"/>
        <v>266.51136858960541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85.383989902166661</v>
      </c>
      <c r="T27" s="62">
        <f t="shared" si="34"/>
        <v>421.0274635708908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93.784077192986658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0.78291617394644608</v>
      </c>
      <c r="AC27" s="24">
        <f t="shared" si="3"/>
        <v>94.566993366933104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99.540425884900401</v>
      </c>
      <c r="AO27" s="62">
        <f t="shared" si="36"/>
        <v>494.09799391423275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110.97279873639583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0.92640884891412312</v>
      </c>
      <c r="AX27" s="23">
        <f t="shared" si="6"/>
        <v>111.89920758530995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4.2315000000000005</v>
      </c>
      <c r="D28" s="12">
        <f t="shared" si="32"/>
        <v>1.6486272284367247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14.071041297522271</v>
      </c>
      <c r="H28" s="70">
        <f t="shared" si="1"/>
        <v>266.90788825619398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85.383989902166661</v>
      </c>
      <c r="T28" s="62">
        <f t="shared" si="34"/>
        <v>421.0274635708908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91.945028641870991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0.55360533569815862</v>
      </c>
      <c r="AC28" s="24">
        <f t="shared" si="3"/>
        <v>92.498633977569156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99.540425884900401</v>
      </c>
      <c r="AO28" s="62">
        <f t="shared" si="36"/>
        <v>494.09799391423275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108.79668983989883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0.65506997921840027</v>
      </c>
      <c r="AX28" s="23">
        <f t="shared" si="6"/>
        <v>109.45175981911723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4.4007600000000009</v>
      </c>
      <c r="D29" s="12">
        <f t="shared" si="32"/>
        <v>1.7067626362829231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14.615194519105104</v>
      </c>
      <c r="H29" s="70">
        <f t="shared" si="1"/>
        <v>267.30393525819278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85.383989902166661</v>
      </c>
      <c r="T29" s="62">
        <f t="shared" si="34"/>
        <v>421.0274635708908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90.14204271113384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0.39145808697322304</v>
      </c>
      <c r="AC29" s="24">
        <f t="shared" si="3"/>
        <v>90.533500798107056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99.540425884900401</v>
      </c>
      <c r="AO29" s="62">
        <f t="shared" si="36"/>
        <v>494.09799391423275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106.66325311156677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0.46320442445706161</v>
      </c>
      <c r="AX29" s="23">
        <f t="shared" si="6"/>
        <v>107.12645753602384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4.5700200000000013</v>
      </c>
      <c r="D30" s="12">
        <f t="shared" si="32"/>
        <v>1.7646382904693092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15.158726154737087</v>
      </c>
      <c r="H30" s="70">
        <f t="shared" si="1"/>
        <v>267.69952985590072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85.383989902166661</v>
      </c>
      <c r="T30" s="62">
        <f t="shared" si="34"/>
        <v>421.0274635708908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88.374412234785609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0.27680266784907931</v>
      </c>
      <c r="AC30" s="24">
        <f t="shared" si="3"/>
        <v>88.651214902634692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99.540425884900401</v>
      </c>
      <c r="AO30" s="62">
        <f t="shared" si="36"/>
        <v>494.09799391423275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104.57165177620939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0.32753498960920019</v>
      </c>
      <c r="AX30" s="23">
        <f t="shared" si="6"/>
        <v>104.8991867658186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4.7392800000000017</v>
      </c>
      <c r="D31" s="12">
        <f t="shared" si="32"/>
        <v>1.8222649131986837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15.701661862461416</v>
      </c>
      <c r="H31" s="70">
        <f t="shared" si="1"/>
        <v>268.09469072382109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85.383989902166661</v>
      </c>
      <c r="T31" s="62">
        <f t="shared" si="34"/>
        <v>421.0274635708908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86.641443913930445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0.19572904348661152</v>
      </c>
      <c r="AC31" s="24">
        <f t="shared" si="3"/>
        <v>86.837172957417053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99.540425884900401</v>
      </c>
      <c r="AO31" s="62">
        <f t="shared" si="36"/>
        <v>494.09799391423275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102.52106546728751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0.23160221222853086</v>
      </c>
      <c r="AX31" s="23">
        <f t="shared" si="6"/>
        <v>102.75266767951605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4.9085400000000021</v>
      </c>
      <c r="D32" s="12">
        <f t="shared" si="32"/>
        <v>1.8796524173862661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16.244025363710303</v>
      </c>
      <c r="H32" s="70">
        <f t="shared" si="1"/>
        <v>268.4894351269478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85.383989902166661</v>
      </c>
      <c r="T32" s="62">
        <f t="shared" si="34"/>
        <v>421.0274635708908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84.942458044840947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0.13840133392453965</v>
      </c>
      <c r="AC32" s="24">
        <f t="shared" si="3"/>
        <v>85.080859378765481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99.540425884900401</v>
      </c>
      <c r="AO32" s="62">
        <f t="shared" si="36"/>
        <v>494.09799391423275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100.51068990514945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0.16376749480460012</v>
      </c>
      <c r="AX32" s="23">
        <f t="shared" si="6"/>
        <v>100.67445739995405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5.0778000000000025</v>
      </c>
      <c r="D33" s="12">
        <f t="shared" si="32"/>
        <v>1.9368099935236116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16.785838651168788</v>
      </c>
      <c r="H33" s="70">
        <f t="shared" si="1"/>
        <v>268.88377907205364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85.383989902166661</v>
      </c>
      <c r="T33" s="62">
        <f t="shared" si="34"/>
        <v>421.0274635708908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83.276788252365236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9.786452174330576E-2</v>
      </c>
      <c r="AC33" s="24">
        <f t="shared" si="3"/>
        <v>83.37465277410854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99.540425884900401</v>
      </c>
      <c r="AO33" s="62">
        <f t="shared" si="36"/>
        <v>494.09799391423275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98.539736581576904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0.11580110611426545</v>
      </c>
      <c r="AX33" s="23">
        <f t="shared" si="6"/>
        <v>98.655537687691165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5.2470600000000029</v>
      </c>
      <c r="D34" s="12">
        <f t="shared" si="32"/>
        <v>1.9937461846353286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17.3271221681449</v>
      </c>
      <c r="H34" s="70">
        <f t="shared" si="1"/>
        <v>269.27773743823991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85.383989902166661</v>
      </c>
      <c r="T34" s="62">
        <f t="shared" si="34"/>
        <v>421.0274635708908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81.643781228561707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6.9200666962269827E-2</v>
      </c>
      <c r="AC34" s="24">
        <f t="shared" si="3"/>
        <v>81.712981895523981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99.540425884900401</v>
      </c>
      <c r="AO34" s="62">
        <f t="shared" si="36"/>
        <v>494.09799391423275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96.607432450516782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8.1883747402300075E-2</v>
      </c>
      <c r="AX34" s="23">
        <f t="shared" si="6"/>
        <v>96.689316197919084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5.4163200000000034</v>
      </c>
      <c r="D35" s="12">
        <f t="shared" si="32"/>
        <v>2.0504689512922614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17.867894964144998</v>
      </c>
      <c r="H35" s="70">
        <f t="shared" si="1"/>
        <v>269.67132409016739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85.383989902166661</v>
      </c>
      <c r="T35" s="62">
        <f t="shared" si="34"/>
        <v>421.0274635708908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80.042796476459031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4.893226087165288E-2</v>
      </c>
      <c r="AC35" s="24">
        <f t="shared" si="3"/>
        <v>80.091728737330683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99.540425884900401</v>
      </c>
      <c r="AO35" s="62">
        <f t="shared" si="36"/>
        <v>494.09799391423275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94.713019624877617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5.790055305713273E-2</v>
      </c>
      <c r="AX35" s="23">
        <f t="shared" si="6"/>
        <v>94.770920177934755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5.5855800000000038</v>
      </c>
      <c r="D36" s="12">
        <f t="shared" si="32"/>
        <v>2.1069857282697391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18.408174830456019</v>
      </c>
      <c r="H36" s="70">
        <f t="shared" si="1"/>
        <v>270.06455197673648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85.383989902166661</v>
      </c>
      <c r="T36" s="62">
        <f t="shared" si="34"/>
        <v>421.0274635708908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78.473206058840816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3.4600333481134914E-2</v>
      </c>
      <c r="AC36" s="24">
        <f t="shared" si="3"/>
        <v>78.507806392321953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99.540425884900401</v>
      </c>
      <c r="AO36" s="62">
        <f t="shared" si="36"/>
        <v>494.09799391423275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92.855755079271503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4.0941873701150044E-2</v>
      </c>
      <c r="AX36" s="23">
        <f t="shared" si="6"/>
        <v>92.896696952972647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5.7548400000000042</v>
      </c>
      <c r="D37" s="12">
        <f t="shared" si="32"/>
        <v>2.1633034741451964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18.947978418831671</v>
      </c>
      <c r="H37" s="70">
        <f t="shared" si="1"/>
        <v>270.4574332174696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85.383989902166661</v>
      </c>
      <c r="T37" s="62">
        <f t="shared" si="34"/>
        <v>421.0274635708908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76.93439435195647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2.446613043582644E-2</v>
      </c>
      <c r="AC37" s="24">
        <f t="shared" si="3"/>
        <v>76.958860482392296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99.540425884900401</v>
      </c>
      <c r="AO37" s="62">
        <f t="shared" si="36"/>
        <v>494.09799391423275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91.034910358585208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2.8950276528566372E-2</v>
      </c>
      <c r="AX37" s="23">
        <f t="shared" si="6"/>
        <v>91.06386063511377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5.9241000000000046</v>
      </c>
      <c r="D38" s="12">
        <f t="shared" si="32"/>
        <v>2.2194287148968121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19.487321345823261</v>
      </c>
      <c r="H38" s="70">
        <f t="shared" si="1"/>
        <v>270.84997917844532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85.383989902166661</v>
      </c>
      <c r="T38" s="62">
        <f t="shared" si="34"/>
        <v>421.0274635708908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75.425757804061661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1.7300166740567457E-2</v>
      </c>
      <c r="AC38" s="24">
        <f t="shared" si="3"/>
        <v>75.443057970802229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99.540425884900401</v>
      </c>
      <c r="AO38" s="62">
        <f t="shared" si="36"/>
        <v>494.09799391423275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89.249771292265947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2.0470936850575026E-2</v>
      </c>
      <c r="AX38" s="23">
        <f t="shared" si="6"/>
        <v>89.270242229116519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6.093360000000005</v>
      </c>
      <c r="D39" s="12">
        <f t="shared" si="32"/>
        <v>2.2753675823794071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20.026218284851783</v>
      </c>
      <c r="H39" s="70">
        <f t="shared" si="1"/>
        <v>271.24220053931083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85.383989902166661</v>
      </c>
      <c r="T39" s="62">
        <f t="shared" si="34"/>
        <v>421.0274635708908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73.946704698693637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1.223306521791322E-2</v>
      </c>
      <c r="AC39" s="24">
        <f t="shared" si="3"/>
        <v>73.95893776391155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99.540425884900401</v>
      </c>
      <c r="AO39" s="62">
        <f t="shared" si="36"/>
        <v>494.09799391423275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87.499637714209896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1.4475138264283188E-2</v>
      </c>
      <c r="AX39" s="23">
        <f t="shared" si="6"/>
        <v>87.514112852474184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6.2626200000000054</v>
      </c>
      <c r="D40" s="12">
        <f t="shared" si="32"/>
        <v>2.3311258484050414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20.564683047762252</v>
      </c>
      <c r="H40" s="70">
        <f t="shared" si="1"/>
        <v>271.63410735263881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85.383989902166661</v>
      </c>
      <c r="T40" s="62">
        <f t="shared" si="34"/>
        <v>421.0274635708908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72.496654922588561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8.6500833702837284E-3</v>
      </c>
      <c r="AC40" s="24">
        <f t="shared" si="3"/>
        <v>72.505305005958846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99.540425884900401</v>
      </c>
      <c r="AO40" s="62">
        <f t="shared" si="36"/>
        <v>494.09799391423275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85.783823188143444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1.0235468425287515E-2</v>
      </c>
      <c r="AX40" s="23">
        <f t="shared" si="6"/>
        <v>85.794058656568737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6.4318800000000058</v>
      </c>
      <c r="D41" s="12">
        <f t="shared" si="32"/>
        <v>2.3867089550356178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21.102728657313317</v>
      </c>
      <c r="H41" s="70">
        <f t="shared" si="1"/>
        <v>272.02570909668708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85.383989902166661</v>
      </c>
      <c r="T41" s="62">
        <f t="shared" si="34"/>
        <v>421.0274635708908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71.075039738149883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6.11653260895661E-3</v>
      </c>
      <c r="AC41" s="24">
        <f t="shared" si="3"/>
        <v>71.081156270758839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99.540425884900401</v>
      </c>
      <c r="AO41" s="62">
        <f t="shared" si="36"/>
        <v>494.09799391423275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84.101654738389627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7.2375691321415955E-3</v>
      </c>
      <c r="AX41" s="23">
        <f t="shared" si="6"/>
        <v>84.108892307521771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6.6011400000000062</v>
      </c>
      <c r="D42" s="12">
        <f t="shared" si="32"/>
        <v>2.4421220415970941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21.640367411821831</v>
      </c>
      <c r="H42" s="70">
        <f t="shared" si="1"/>
        <v>272.4170147224483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85.383989902166661</v>
      </c>
      <c r="T42" s="62">
        <f t="shared" si="34"/>
        <v>421.0274635708908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69.681301560378401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4.3250416851418642E-3</v>
      </c>
      <c r="AC42" s="24">
        <f t="shared" si="3"/>
        <v>69.685626602063536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99.540425884900401</v>
      </c>
      <c r="AO42" s="62">
        <f t="shared" si="36"/>
        <v>494.09799391423275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82.452472585914037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5.1177342126437582E-3</v>
      </c>
      <c r="AX42" s="23">
        <f t="shared" si="6"/>
        <v>82.457590320126684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6.7704000000000066</v>
      </c>
      <c r="D43" s="12">
        <f t="shared" si="32"/>
        <v>2.4973699688450353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22.177610942990594</v>
      </c>
      <c r="H43" s="70">
        <f t="shared" si="1"/>
        <v>272.80803269573846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85.383989902166661</v>
      </c>
      <c r="T43" s="62">
        <f t="shared" si="34"/>
        <v>421.0274635708908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68.314893738176664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3.058266304478305E-3</v>
      </c>
      <c r="AC43" s="24">
        <f t="shared" si="3"/>
        <v>68.317952004481143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99.540425884900401</v>
      </c>
      <c r="AO43" s="62">
        <f t="shared" si="36"/>
        <v>494.09799391423275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80.835629889546709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3.6187845660707982E-3</v>
      </c>
      <c r="AX43" s="23">
        <f t="shared" si="6"/>
        <v>80.839248674112781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6.939660000000007</v>
      </c>
      <c r="D44" s="12">
        <f t="shared" si="32"/>
        <v>2.5524573406455984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22.714470267790535</v>
      </c>
      <c r="H44" s="70">
        <f t="shared" si="1"/>
        <v>273.19877103495776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85.383989902166661</v>
      </c>
      <c r="T44" s="62">
        <f t="shared" si="34"/>
        <v>421.0274635708908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66.975280339941833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2.1625208425709321E-3</v>
      </c>
      <c r="AC44" s="24">
        <f t="shared" si="3"/>
        <v>66.977442860784407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99.540425884900401</v>
      </c>
      <c r="AO44" s="62">
        <f t="shared" si="36"/>
        <v>494.09799391423275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79.250492492278482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2.5588671063218795E-3</v>
      </c>
      <c r="AX44" s="23">
        <f t="shared" si="6"/>
        <v>79.253051359384799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7.1089200000000075</v>
      </c>
      <c r="D45" s="12">
        <f t="shared" si="32"/>
        <v>2.6073885234817324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23.250955835138758</v>
      </c>
      <c r="H45" s="70">
        <f t="shared" si="1"/>
        <v>273.58923734506402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85.383989902166661</v>
      </c>
      <c r="T45" s="62">
        <f t="shared" si="34"/>
        <v>421.0274635708908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65.661935943362892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1.5291331522391525E-3</v>
      </c>
      <c r="AC45" s="24">
        <f t="shared" si="3"/>
        <v>65.663465076515138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99.540425884900401</v>
      </c>
      <c r="AO45" s="62">
        <f t="shared" si="36"/>
        <v>494.09799391423275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77.696438672532338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1.8093922830353993E-3</v>
      </c>
      <c r="AX45" s="23">
        <f t="shared" si="6"/>
        <v>77.698248064815374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7.2781800000000079</v>
      </c>
      <c r="D46" s="12">
        <f t="shared" si="32"/>
        <v>2.6621676640493197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23.78707756800576</v>
      </c>
      <c r="H46" s="70">
        <f t="shared" si="1"/>
        <v>273.97943884821927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85.383989902166661</v>
      </c>
      <c r="T46" s="62">
        <f t="shared" si="34"/>
        <v>421.0274635708908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64.374345429339883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1.0812604212854661E-3</v>
      </c>
      <c r="AC46" s="24">
        <f t="shared" si="3"/>
        <v>64.37542668976117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99.540425884900401</v>
      </c>
      <c r="AO46" s="62">
        <f t="shared" si="36"/>
        <v>494.09799391423275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76.172858900312178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1.2794335531609398E-3</v>
      </c>
      <c r="AX46" s="23">
        <f t="shared" si="6"/>
        <v>76.174138333865343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7.4474400000000083</v>
      </c>
      <c r="D47" s="12">
        <f t="shared" si="32"/>
        <v>2.7167987051703455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24.322844901495372</v>
      </c>
      <c r="H47" s="70">
        <f t="shared" si="1"/>
        <v>274.36938241150506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85.383989902166661</v>
      </c>
      <c r="T47" s="62">
        <f t="shared" si="34"/>
        <v>421.0274635708908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63.112003779944196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7.6456657611957625E-4</v>
      </c>
      <c r="AC47" s="24">
        <f t="shared" si="3"/>
        <v>63.112768346520319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99.540425884900401</v>
      </c>
      <c r="AO47" s="62">
        <f t="shared" si="36"/>
        <v>494.09799391423275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74.679155598133363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9.0469614151769966E-4</v>
      </c>
      <c r="AX47" s="23">
        <f t="shared" si="6"/>
        <v>74.680060294274881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7.6167000000000087</v>
      </c>
      <c r="D48" s="12">
        <f t="shared" si="32"/>
        <v>2.7712854002186367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24.858266817365319</v>
      </c>
      <c r="H48" s="70">
        <f t="shared" si="1"/>
        <v>274.7590745720475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85.383989902166661</v>
      </c>
      <c r="T48" s="62">
        <f t="shared" si="34"/>
        <v>421.0274635708908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61.874415880340777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5.4063021064273303E-4</v>
      </c>
      <c r="AC48" s="24">
        <f t="shared" si="3"/>
        <v>61.874956510551421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99.540425884900401</v>
      </c>
      <c r="AO48" s="62">
        <f t="shared" si="36"/>
        <v>494.09799391423275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73.21474290664122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6.3971677658046988E-4</v>
      </c>
      <c r="AX48" s="23">
        <f t="shared" si="6"/>
        <v>73.215382623417796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7.7859600000000091</v>
      </c>
      <c r="D49" s="12">
        <f t="shared" si="32"/>
        <v>2.8256313262271591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25.393351875392735</v>
      </c>
      <c r="H49" s="70">
        <f t="shared" si="1"/>
        <v>275.14852155984568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85.383989902166661</v>
      </c>
      <c r="T49" s="62">
        <f t="shared" si="34"/>
        <v>421.0274635708908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60.661096324594496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3.8228328805978813E-4</v>
      </c>
      <c r="AC49" s="24">
        <f t="shared" si="3"/>
        <v>60.661478607882557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99.540425884900401</v>
      </c>
      <c r="AO49" s="62">
        <f t="shared" si="36"/>
        <v>494.09799391423275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71.779046454825689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4.5234807075884983E-4</v>
      </c>
      <c r="AX49" s="23">
        <f t="shared" si="6"/>
        <v>71.779498802896441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7.9552200000000095</v>
      </c>
      <c r="D50" s="12">
        <f t="shared" si="32"/>
        <v>2.8798398958233919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25.928108241935295</v>
      </c>
      <c r="H50" s="70">
        <f t="shared" si="1"/>
        <v>275.53772931855912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85.383989902166661</v>
      </c>
      <c r="T50" s="62">
        <f t="shared" si="34"/>
        <v>421.0274635708908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59.471569225284547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2.7031510532136651E-4</v>
      </c>
      <c r="AC50" s="24">
        <f t="shared" si="3"/>
        <v>59.471839540389865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99.540425884900401</v>
      </c>
      <c r="AO50" s="62">
        <f t="shared" si="36"/>
        <v>494.09799391423275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70.371503134741886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3.1985838829023494E-4</v>
      </c>
      <c r="AX50" s="23">
        <f t="shared" si="6"/>
        <v>70.371822993130181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8.124480000000009</v>
      </c>
      <c r="D51" s="12">
        <f t="shared" si="32"/>
        <v>2.9339143681202757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26.462543715993103</v>
      </c>
      <c r="H51" s="70">
        <f t="shared" si="1"/>
        <v>275.92670352447618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85.383989902166661</v>
      </c>
      <c r="T51" s="62">
        <f t="shared" si="34"/>
        <v>421.0274635708908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58.305368026852179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1.9114164402989406E-4</v>
      </c>
      <c r="AC51" s="24">
        <f t="shared" si="3"/>
        <v>58.30555916849621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99.540425884900401</v>
      </c>
      <c r="AO51" s="62">
        <f t="shared" si="36"/>
        <v>494.09799391423275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68.991560880648279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2.2617403537942491E-4</v>
      </c>
      <c r="AX51" s="23">
        <f t="shared" si="6"/>
        <v>68.991787054683655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8.2937400000000085</v>
      </c>
      <c r="D52" s="12">
        <f t="shared" si="32"/>
        <v>2.9878578586739462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26.996665753037323</v>
      </c>
      <c r="H52" s="70">
        <f t="shared" si="1"/>
        <v>276.31544960385713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85.383989902166661</v>
      </c>
      <c r="T52" s="62">
        <f t="shared" si="34"/>
        <v>421.0274635708908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57.162035322608574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1.3515755266068326E-4</v>
      </c>
      <c r="AC52" s="24">
        <f t="shared" si="3"/>
        <v>57.162170480161237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99.540425884900401</v>
      </c>
      <c r="AO52" s="62">
        <f t="shared" si="36"/>
        <v>494.09799391423275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67.638678452475787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1.5992919414511747E-4</v>
      </c>
      <c r="AX52" s="23">
        <f t="shared" si="6"/>
        <v>67.638838381669927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8.4630000000000081</v>
      </c>
      <c r="D53" s="12">
        <f t="shared" si="32"/>
        <v>3.0416733486056513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27.530481486838809</v>
      </c>
      <c r="H53" s="70">
        <f t="shared" si="1"/>
        <v>276.70397274882157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85.383989902166661</v>
      </c>
      <c r="T53" s="62">
        <f t="shared" si="34"/>
        <v>421.0274635708908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56.041122675331096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9.5570822014947031E-5</v>
      </c>
      <c r="AC53" s="24">
        <f t="shared" si="3"/>
        <v>56.041218246153107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99.540425884900401</v>
      </c>
      <c r="AO53" s="62">
        <f t="shared" si="36"/>
        <v>494.09799391423275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66.312325223542942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1.1308701768971246E-4</v>
      </c>
      <c r="AX53" s="23">
        <f t="shared" si="6"/>
        <v>66.312438310560637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8.6322600000000076</v>
      </c>
      <c r="D54" s="12">
        <f t="shared" si="32"/>
        <v>3.0953636929732964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28.063997749501027</v>
      </c>
      <c r="H54" s="70">
        <f t="shared" si="1"/>
        <v>277.09227793192849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85.383989902166661</v>
      </c>
      <c r="T54" s="62">
        <f t="shared" si="34"/>
        <v>421.0274635708908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54.94219044137752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6.7578776330341628E-5</v>
      </c>
      <c r="AC54" s="24">
        <f t="shared" si="3"/>
        <v>54.942258020153851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99.540425884900401</v>
      </c>
      <c r="AO54" s="62">
        <f t="shared" si="36"/>
        <v>494.09799391423275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65.011980972433889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7.9964597072558735E-5</v>
      </c>
      <c r="AX54" s="23">
        <f t="shared" si="6"/>
        <v>65.012060937030967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8.8015200000000071</v>
      </c>
      <c r="D55" s="12">
        <f t="shared" si="32"/>
        <v>3.1489316284678464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28.597221089877461</v>
      </c>
      <c r="H55" s="70">
        <f t="shared" si="1"/>
        <v>277.48036991958151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85.383989902166661</v>
      </c>
      <c r="T55" s="62">
        <f t="shared" si="34"/>
        <v>421.0274635708908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53.8648075982493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4.7785411007473516E-5</v>
      </c>
      <c r="AC55" s="24">
        <f t="shared" si="3"/>
        <v>53.864855383660306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99.540425884900401</v>
      </c>
      <c r="AO55" s="62">
        <f t="shared" si="36"/>
        <v>494.09799391423275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63.737135678957408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5.6543508844856229E-5</v>
      </c>
      <c r="AX55" s="23">
        <f t="shared" si="6"/>
        <v>63.737192222466255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8.9707800000000066</v>
      </c>
      <c r="D56" s="12">
        <f t="shared" si="32"/>
        <v>3.202379780500952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29.13015779053212</v>
      </c>
      <c r="H56" s="70">
        <f t="shared" si="1"/>
        <v>277.86825328437254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85.383989902166661</v>
      </c>
      <c r="T56" s="62">
        <f t="shared" si="34"/>
        <v>421.0274635708908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52.808551575536171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3.3789388165170814E-5</v>
      </c>
      <c r="AC56" s="24">
        <f t="shared" si="3"/>
        <v>52.808585364924333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99.540425884900401</v>
      </c>
      <c r="AO56" s="62">
        <f t="shared" si="36"/>
        <v>494.09799391423275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62.487289324107152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3.9982298536279367E-5</v>
      </c>
      <c r="AX56" s="23">
        <f t="shared" si="6"/>
        <v>62.487329306405691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9.1400400000000062</v>
      </c>
      <c r="D57" s="12">
        <f t="shared" si="32"/>
        <v>3.25571066974255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29.662813883383944</v>
      </c>
      <c r="H57" s="70">
        <f t="shared" si="1"/>
        <v>278.25593241646828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85.383989902166661</v>
      </c>
      <c r="T57" s="62">
        <f t="shared" si="34"/>
        <v>421.0274635708908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51.773008089175889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2.3892705503736758E-5</v>
      </c>
      <c r="AC57" s="24">
        <f t="shared" si="3"/>
        <v>51.773031981881395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99.540425884900401</v>
      </c>
      <c r="AO57" s="62">
        <f t="shared" si="36"/>
        <v>494.09799391423275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61.261951693944503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2.8271754422428114E-5</v>
      </c>
      <c r="AX57" s="23">
        <f t="shared" si="6"/>
        <v>61.261979965698927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9.3093000000000057</v>
      </c>
      <c r="D58" s="12">
        <f t="shared" si="32"/>
        <v>3.3089267181604938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30.195195164159514</v>
      </c>
      <c r="H58" s="70">
        <f t="shared" si="1"/>
        <v>278.64341153412954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85.383989902166661</v>
      </c>
      <c r="T58" s="62">
        <f t="shared" si="34"/>
        <v>421.0274635708908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50.757770978963975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1.6894694082585407E-5</v>
      </c>
      <c r="AC58" s="24">
        <f t="shared" si="3"/>
        <v>50.75778787365806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99.540425884900401</v>
      </c>
      <c r="AO58" s="62">
        <f t="shared" si="36"/>
        <v>494.09799391423275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60.06064218732719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1.9991149268139684E-5</v>
      </c>
      <c r="AX58" s="23">
        <f t="shared" si="6"/>
        <v>60.060662178476456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9.4785600000000052</v>
      </c>
      <c r="D59" s="12">
        <f t="shared" si="32"/>
        <v>3.3620302546084968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30.727307205764905</v>
      </c>
      <c r="H59" s="70">
        <f t="shared" si="1"/>
        <v>279.03069469344314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85.383989902166661</v>
      </c>
      <c r="T59" s="62">
        <f t="shared" si="34"/>
        <v>421.0274635708908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49.76244204924982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1.1946352751868379E-5</v>
      </c>
      <c r="AC59" s="24">
        <f t="shared" si="3"/>
        <v>49.76245399560257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99.540425884900401</v>
      </c>
      <c r="AO59" s="62">
        <f t="shared" si="36"/>
        <v>494.09799391423275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58.88288962740819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1.4135877211214057E-5</v>
      </c>
      <c r="AX59" s="23">
        <f t="shared" si="6"/>
        <v>58.882903763285398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9.6478200000000047</v>
      </c>
      <c r="D60" s="12">
        <f t="shared" si="32"/>
        <v>3.4150235200036656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31.259155370675455</v>
      </c>
      <c r="H60" s="70">
        <f t="shared" si="1"/>
        <v>279.41778579733977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85.383989902166661</v>
      </c>
      <c r="T60" s="62">
        <f t="shared" si="34"/>
        <v>421.0274635708908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48.786630912756664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8.4473470412927035E-6</v>
      </c>
      <c r="AC60" s="24">
        <f t="shared" si="3"/>
        <v>48.786639360103706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99.540425884900401</v>
      </c>
      <c r="AO60" s="62">
        <f t="shared" si="36"/>
        <v>494.09799391423275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57.728232076831077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9.9955746340698418E-6</v>
      </c>
      <c r="AX60" s="23">
        <f t="shared" si="6"/>
        <v>57.728242072405713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9.8170800000000042</v>
      </c>
      <c r="D61" s="12">
        <f t="shared" si="32"/>
        <v>3.4679086721303771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31.790744822431304</v>
      </c>
      <c r="H61" s="70">
        <f t="shared" si="1"/>
        <v>279.80468860396041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85.383989902166661</v>
      </c>
      <c r="T61" s="62">
        <f t="shared" si="34"/>
        <v>421.0274635708908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47.829954837464115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5.9731763759341895E-6</v>
      </c>
      <c r="AC61" s="24">
        <f t="shared" si="3"/>
        <v>47.829960810640493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99.540425884900401</v>
      </c>
      <c r="AO61" s="62">
        <f t="shared" si="36"/>
        <v>494.09799391423275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56.596216656549217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7.0679386056070286E-6</v>
      </c>
      <c r="AX61" s="23">
        <f t="shared" si="6"/>
        <v>56.596223724487821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9.9863400000000038</v>
      </c>
      <c r="D62" s="12">
        <f t="shared" si="32"/>
        <v>3.5206877901035036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32.32208053631787</v>
      </c>
      <c r="H62" s="70">
        <f t="shared" si="1"/>
        <v>280.1914067344303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85.383989902166661</v>
      </c>
      <c r="T62" s="62">
        <f t="shared" si="34"/>
        <v>421.0274635708908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46.892038596493258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4.2236735206463518E-6</v>
      </c>
      <c r="AC62" s="24">
        <f t="shared" si="3"/>
        <v>46.892042820166779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99.540425884900401</v>
      </c>
      <c r="AO62" s="62">
        <f t="shared" si="36"/>
        <v>494.09799391423275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55.486399368197851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4.9977873170349209E-6</v>
      </c>
      <c r="AX62" s="23">
        <f t="shared" si="6"/>
        <v>55.486404365985166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10.155600000000003</v>
      </c>
      <c r="D63" s="12">
        <f t="shared" si="32"/>
        <v>3.573362878520451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32.853167309301583</v>
      </c>
      <c r="H63" s="70">
        <f t="shared" si="1"/>
        <v>280.57794368008979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85.383989902166661</v>
      </c>
      <c r="T63" s="62">
        <f t="shared" si="34"/>
        <v>421.0274635708908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45.972514320935424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2.9865881879670947E-6</v>
      </c>
      <c r="AC63" s="24">
        <f t="shared" si="3"/>
        <v>45.97251730752361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99.540425884900401</v>
      </c>
      <c r="AO63" s="62">
        <f t="shared" si="36"/>
        <v>494.09799391423275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54.398344919949352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3.5339693028035143E-6</v>
      </c>
      <c r="AX63" s="23">
        <f t="shared" si="6"/>
        <v>54.398348453918658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10.324860000000003</v>
      </c>
      <c r="D64" s="12">
        <f t="shared" si="32"/>
        <v>3.6259358713285561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33.384009769284482</v>
      </c>
      <c r="H64" s="70">
        <f t="shared" si="1"/>
        <v>280.96430280923062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85.383989902166661</v>
      </c>
      <c r="T64" s="62">
        <f t="shared" si="34"/>
        <v>421.0274635708908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45.071021355566849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2.1118367603231759E-6</v>
      </c>
      <c r="AC64" s="24">
        <f t="shared" si="3"/>
        <v>45.071023467403606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99.540425884900401</v>
      </c>
      <c r="AO64" s="62">
        <f t="shared" si="36"/>
        <v>494.09799391423275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53.331626555783323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2.4988936585174605E-6</v>
      </c>
      <c r="AX64" s="23">
        <f t="shared" si="6"/>
        <v>53.331629054676981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10.494120000000002</v>
      </c>
      <c r="D65" s="12">
        <f t="shared" si="32"/>
        <v>3.6784086354316972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33.914612383734799</v>
      </c>
      <c r="H65" s="70">
        <f t="shared" si="1"/>
        <v>281.35048737337689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85.383989902166661</v>
      </c>
      <c r="T65" s="62">
        <f t="shared" si="34"/>
        <v>421.0274635708908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44.187206117392741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1.4932940939835474E-6</v>
      </c>
      <c r="AC65" s="24">
        <f t="shared" si="3"/>
        <v>44.187207610686833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99.540425884900401</v>
      </c>
      <c r="AO65" s="62">
        <f t="shared" si="36"/>
        <v>494.09799391423275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52.285825888104632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1.7669846514017571E-6</v>
      </c>
      <c r="AX65" s="23">
        <f t="shared" si="6"/>
        <v>52.285827655089285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10.663380000000002</v>
      </c>
      <c r="D66" s="12">
        <f t="shared" si="32"/>
        <v>3.7307829740576226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34.444979467744915</v>
      </c>
      <c r="H66" s="70">
        <f t="shared" si="1"/>
        <v>281.73650051315036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85.383989902166661</v>
      </c>
      <c r="T66" s="62">
        <f t="shared" si="34"/>
        <v>421.0274635708908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43.320721956965158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1.0559183801615879E-6</v>
      </c>
      <c r="AC66" s="24">
        <f t="shared" si="3"/>
        <v>43.320723012883541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99.540425884900401</v>
      </c>
      <c r="AO66" s="62">
        <f t="shared" si="36"/>
        <v>494.09799391423275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51.2605327336437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1.2494468292587302E-6</v>
      </c>
      <c r="AX66" s="23">
        <f t="shared" si="6"/>
        <v>51.260533983090532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10.832640000000001</v>
      </c>
      <c r="D67" s="12">
        <f t="shared" si="32"/>
        <v>3.7830606299054073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34.975115191563127</v>
      </c>
      <c r="H67" s="70">
        <f t="shared" si="1"/>
        <v>282.12234526375192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85.383989902166661</v>
      </c>
      <c r="T67" s="62">
        <f t="shared" si="34"/>
        <v>421.0274635708908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42.47122902242041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7.4664704699177368E-7</v>
      </c>
      <c r="AC67" s="24">
        <f t="shared" si="3"/>
        <v>42.471229769067456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99.540425884900401</v>
      </c>
      <c r="AO67" s="62">
        <f t="shared" si="36"/>
        <v>494.09799391423275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50.255344952574667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8.8349232570087857E-7</v>
      </c>
      <c r="AX67" s="23">
        <f t="shared" si="6"/>
        <v>50.255345836066994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11.001900000000001</v>
      </c>
      <c r="D68" s="12">
        <f t="shared" si="32"/>
        <v>3.835243288090632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35.505023587641446</v>
      </c>
      <c r="H68" s="70">
        <f t="shared" ref="H68:H131" si="56">(B68+E68+F68)*44/12+(C68+D68)*0.475*44/12</f>
        <v>282.5080245600912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85.383989902166661</v>
      </c>
      <c r="T68" s="62">
        <f t="shared" si="34"/>
        <v>421.0274635708908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41.638394126182554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5.2795919008079397E-7</v>
      </c>
      <c r="AC68" s="24">
        <f t="shared" ref="AC68:AC131" si="57">SUM(Z68:AB68)</f>
        <v>41.638394654141742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99.540425884900401</v>
      </c>
      <c r="AO68" s="62">
        <f t="shared" si="36"/>
        <v>494.09799391423275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49.269868290788395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6.2472341462936512E-7</v>
      </c>
      <c r="AX68" s="23">
        <f t="shared" ref="AX68:AX131" si="60">SUM(AU68:AW68)</f>
        <v>49.269868915511807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11.17116</v>
      </c>
      <c r="D69" s="12">
        <f t="shared" ref="D69:D132" si="86">IFERROR(EXP(-1.0587+0.8836*LN(C69)+0.284),0)</f>
        <v>3.8873325789041453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36.034708557237288</v>
      </c>
      <c r="H69" s="70">
        <f t="shared" si="56"/>
        <v>282.89354124159138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85.383989902166661</v>
      </c>
      <c r="T69" s="62">
        <f t="shared" ref="T69:T132" si="88">$T$3</f>
        <v>421.0274635708908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40.821890614280797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3.7332352349588684E-7</v>
      </c>
      <c r="AC69" s="24">
        <f t="shared" si="57"/>
        <v>40.82189098760432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99.540425884900401</v>
      </c>
      <c r="AO69" s="62">
        <f t="shared" ref="AO69:AO132" si="90">$AO$3</f>
        <v>494.09799391423275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48.303716225258334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4.4174616285043929E-7</v>
      </c>
      <c r="AX69" s="23">
        <f t="shared" si="60"/>
        <v>48.303716667004494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11.34042</v>
      </c>
      <c r="D70" s="12">
        <f t="shared" si="86"/>
        <v>3.9393300803989137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36.564173876603711</v>
      </c>
      <c r="H70" s="70">
        <f t="shared" si="56"/>
        <v>283.2788980566948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85.383989902166661</v>
      </c>
      <c r="T70" s="62">
        <f t="shared" si="88"/>
        <v>421.0274635708908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40.021398238229466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2.6397959504039699E-7</v>
      </c>
      <c r="AC70" s="24">
        <f t="shared" si="57"/>
        <v>40.02139850220906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99.540425884900401</v>
      </c>
      <c r="AO70" s="62">
        <f t="shared" si="90"/>
        <v>494.09799391423275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47.356509812438752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3.1236170731468256E-7</v>
      </c>
      <c r="AX70" s="23">
        <f t="shared" si="60"/>
        <v>47.356510124800458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11.509679999999999</v>
      </c>
      <c r="D71" s="12">
        <f t="shared" si="86"/>
        <v>3.9912373208180298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37.093423202799634</v>
      </c>
      <c r="H71" s="70">
        <f t="shared" si="56"/>
        <v>283.66409766709143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85.383989902166661</v>
      </c>
      <c r="T71" s="62">
        <f t="shared" si="88"/>
        <v>421.0274635708908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39.236603029420358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1.8666176174794342E-7</v>
      </c>
      <c r="AC71" s="24">
        <f t="shared" si="57"/>
        <v>39.236603216082123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99.540425884900401</v>
      </c>
      <c r="AO71" s="62">
        <f t="shared" si="90"/>
        <v>494.09799391423275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46.427877539635695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2.2087308142521964E-7</v>
      </c>
      <c r="AX71" s="23">
        <f t="shared" si="60"/>
        <v>46.427877760508778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11.678939999999999</v>
      </c>
      <c r="D72" s="12">
        <f t="shared" si="86"/>
        <v>4.0430557808758394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37.622460079148503</v>
      </c>
      <c r="H72" s="70">
        <f t="shared" si="56"/>
        <v>284.04914265169208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85.383989902166661</v>
      </c>
      <c r="T72" s="62">
        <f t="shared" si="88"/>
        <v>421.0274635708908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38.467197175978185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1.3198979752019849E-7</v>
      </c>
      <c r="AC72" s="24">
        <f t="shared" si="57"/>
        <v>38.467197307967986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99.540425884900401</v>
      </c>
      <c r="AO72" s="62">
        <f t="shared" si="90"/>
        <v>494.09799391423275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45.517455179292547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1.5618085365734128E-7</v>
      </c>
      <c r="AX72" s="23">
        <f t="shared" si="60"/>
        <v>45.5174553354734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11.848199999999999</v>
      </c>
      <c r="D73" s="12">
        <f t="shared" si="86"/>
        <v>4.0947868959030798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38.151287940371581</v>
      </c>
      <c r="H73" s="70">
        <f t="shared" si="56"/>
        <v>284.43403551036454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85.383989902166661</v>
      </c>
      <c r="T73" s="62">
        <f t="shared" si="88"/>
        <v>421.0274635708908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37.712878902030781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9.333088087397171E-8</v>
      </c>
      <c r="AC73" s="24">
        <f t="shared" si="57"/>
        <v>37.712878995361663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99.540425884900401</v>
      </c>
      <c r="AO73" s="62">
        <f t="shared" si="90"/>
        <v>494.09799391423275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44.624885646132917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1.1043654071260982E-7</v>
      </c>
      <c r="AX73" s="23">
        <f t="shared" si="60"/>
        <v>44.624885756569455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12.017459999999998</v>
      </c>
      <c r="D74" s="12">
        <f t="shared" si="86"/>
        <v>4.146432057865951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38.679910117419574</v>
      </c>
      <c r="H74" s="70">
        <f t="shared" si="56"/>
        <v>284.81877866744986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85.383989902166661</v>
      </c>
      <c r="T74" s="62">
        <f t="shared" si="88"/>
        <v>421.0274635708908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36.973352349346769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6.5994898760099246E-8</v>
      </c>
      <c r="AC74" s="24">
        <f t="shared" si="57"/>
        <v>36.973352415341665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99.540425884900401</v>
      </c>
      <c r="AO74" s="62">
        <f t="shared" si="90"/>
        <v>494.09799391423275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43.749818857104891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7.8090426828670639E-8</v>
      </c>
      <c r="AX74" s="23">
        <f t="shared" si="60"/>
        <v>43.749818935195322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12.186719999999998</v>
      </c>
      <c r="D75" s="12">
        <f t="shared" si="86"/>
        <v>4.1979926172682003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39.208329842024256</v>
      </c>
      <c r="H75" s="70">
        <f t="shared" si="56"/>
        <v>285.20337447507546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85.383989902166661</v>
      </c>
      <c r="T75" s="62">
        <f t="shared" si="88"/>
        <v>421.0274635708908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36.248327461294231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4.6665440436985855E-8</v>
      </c>
      <c r="AC75" s="24">
        <f t="shared" si="57"/>
        <v>36.248327507959672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99.540425884900401</v>
      </c>
      <c r="AO75" s="62">
        <f t="shared" si="90"/>
        <v>494.09799391423275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42.891911594071665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5.5218270356304911E-8</v>
      </c>
      <c r="AX75" s="23">
        <f t="shared" si="60"/>
        <v>42.891911649289938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12.355979999999997</v>
      </c>
      <c r="D76" s="12">
        <f t="shared" si="86"/>
        <v>4.2494698849445403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39.736550250990092</v>
      </c>
      <c r="H76" s="70">
        <f t="shared" si="56"/>
        <v>285.58782521627842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85.383989902166661</v>
      </c>
      <c r="T76" s="62">
        <f t="shared" si="88"/>
        <v>421.0274635708908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35.537519869074892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3.2997449380049623E-8</v>
      </c>
      <c r="AC76" s="24">
        <f t="shared" si="57"/>
        <v>35.53751990207234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99.540425884900401</v>
      </c>
      <c r="AO76" s="62">
        <f t="shared" si="90"/>
        <v>494.09799391423275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42.050827369194764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3.904521341433532E-8</v>
      </c>
      <c r="AX76" s="23">
        <f t="shared" si="60"/>
        <v>42.050827408239975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12.525239999999997</v>
      </c>
      <c r="D77" s="12">
        <f t="shared" si="86"/>
        <v>4.3008651337529917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40.264574390244</v>
      </c>
      <c r="H77" s="70">
        <f t="shared" si="56"/>
        <v>285.97213310795314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85.383989902166661</v>
      </c>
      <c r="T77" s="62">
        <f t="shared" si="88"/>
        <v>421.0274635708908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34.840650780189151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2.3332720218492928E-8</v>
      </c>
      <c r="AC77" s="24">
        <f t="shared" si="57"/>
        <v>34.840650803521868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99.540425884900401</v>
      </c>
      <c r="AO77" s="62">
        <f t="shared" si="90"/>
        <v>494.09799391423275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41.226236292956976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2.7609135178152455E-8</v>
      </c>
      <c r="AX77" s="23">
        <f t="shared" si="60"/>
        <v>41.226236320566109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12.694499999999996</v>
      </c>
      <c r="D78" s="12">
        <f t="shared" si="86"/>
        <v>4.3521796001731508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40.792405218659951</v>
      </c>
      <c r="H78" s="70">
        <f t="shared" si="56"/>
        <v>286.3563003036349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85.383989902166661</v>
      </c>
      <c r="T78" s="62">
        <f t="shared" si="88"/>
        <v>421.0274635708908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34.157446869088282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1.6498724690024812E-8</v>
      </c>
      <c r="AC78" s="24">
        <f t="shared" si="57"/>
        <v>34.157446885587007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99.540425884900401</v>
      </c>
      <c r="AO78" s="62">
        <f t="shared" si="90"/>
        <v>494.09799391423275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40.417814944773312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1.952260670716766E-8</v>
      </c>
      <c r="AX78" s="23">
        <f t="shared" si="60"/>
        <v>40.417814964295921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12.863759999999996</v>
      </c>
      <c r="D79" s="12">
        <f t="shared" si="86"/>
        <v>4.4034144858167945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41.320045611673855</v>
      </c>
      <c r="H79" s="70">
        <f t="shared" si="56"/>
        <v>286.7403288961309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85.383989902166661</v>
      </c>
      <c r="T79" s="62">
        <f t="shared" si="88"/>
        <v>421.0274635708908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33.487640169970867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1.1666360109246464E-8</v>
      </c>
      <c r="AC79" s="24">
        <f t="shared" si="57"/>
        <v>33.487640181637225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99.540425884900401</v>
      </c>
      <c r="AO79" s="62">
        <f t="shared" si="90"/>
        <v>494.09799391423275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39.625246246139199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1.3804567589076228E-8</v>
      </c>
      <c r="AX79" s="23">
        <f t="shared" si="60"/>
        <v>39.625246259943765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13.033019999999995</v>
      </c>
      <c r="D80" s="12">
        <f t="shared" si="86"/>
        <v>4.45457095885671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41.847498364702716</v>
      </c>
      <c r="H80" s="70">
        <f t="shared" si="56"/>
        <v>287.12422092000878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85.383989902166661</v>
      </c>
      <c r="T80" s="62">
        <f t="shared" si="88"/>
        <v>421.0274635708908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32.830967971681396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8.2493623450124058E-9</v>
      </c>
      <c r="AC80" s="24">
        <f t="shared" si="57"/>
        <v>32.830967979930762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99.540425884900401</v>
      </c>
      <c r="AO80" s="62">
        <f t="shared" si="90"/>
        <v>494.09799391423275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38.848219336266126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9.7613033535838299E-9</v>
      </c>
      <c r="AX80" s="23">
        <f t="shared" si="60"/>
        <v>38.848219346027427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13.202279999999995</v>
      </c>
      <c r="D81" s="12">
        <f t="shared" si="86"/>
        <v>4.5056501553791861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42.37476619638106</v>
      </c>
      <c r="H81" s="70">
        <f t="shared" si="56"/>
        <v>287.50797835395207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85.383989902166661</v>
      </c>
      <c r="T81" s="62">
        <f t="shared" si="88"/>
        <v>421.0274635708908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32.187172714669892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5.8331800546232319E-9</v>
      </c>
      <c r="AC81" s="24">
        <f t="shared" si="57"/>
        <v>32.187172720503071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99.540425884900401</v>
      </c>
      <c r="AO81" s="62">
        <f t="shared" si="90"/>
        <v>494.09799391423275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38.086429450156047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6.9022837945381138E-9</v>
      </c>
      <c r="AX81" s="23">
        <f t="shared" si="60"/>
        <v>38.08642945705833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13.371539999999994</v>
      </c>
      <c r="D82" s="12">
        <f t="shared" si="86"/>
        <v>4.5566531806651875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42.901851751626857</v>
      </c>
      <c r="H82" s="70">
        <f t="shared" si="56"/>
        <v>287.89160312299185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85.383989902166661</v>
      </c>
      <c r="T82" s="62">
        <f t="shared" si="88"/>
        <v>421.0274635708908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31.556001889972048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4.1246811725062029E-9</v>
      </c>
      <c r="AC82" s="24">
        <f t="shared" si="57"/>
        <v>31.556001894096731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99.540425884900401</v>
      </c>
      <c r="AO82" s="62">
        <f t="shared" si="90"/>
        <v>494.09799391423275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37.339577799066639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4.880651676791915E-9</v>
      </c>
      <c r="AX82" s="23">
        <f t="shared" si="60"/>
        <v>37.339577803947293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13.540799999999994</v>
      </c>
      <c r="D83" s="12">
        <f t="shared" si="86"/>
        <v>4.6075811104047881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43.428757604547592</v>
      </c>
      <c r="H83" s="70">
        <f t="shared" si="56"/>
        <v>288.27509710062168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85.383989902166661</v>
      </c>
      <c r="T83" s="62">
        <f t="shared" si="88"/>
        <v>421.0274635708908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30.937207940170339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2.9165900273116159E-9</v>
      </c>
      <c r="AC83" s="24">
        <f t="shared" si="57"/>
        <v>30.937207943086928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99.540425884900401</v>
      </c>
      <c r="AO83" s="62">
        <f t="shared" si="90"/>
        <v>494.09799391423275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36.607371453320567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3.4511418972690569E-9</v>
      </c>
      <c r="AX83" s="23">
        <f t="shared" si="60"/>
        <v>36.607371456771709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13.710059999999993</v>
      </c>
      <c r="D84" s="12">
        <f t="shared" si="86"/>
        <v>4.6584349918491696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43.955486261196945</v>
      </c>
      <c r="H84" s="70">
        <f t="shared" si="56"/>
        <v>288.65846211080395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85.383989902166661</v>
      </c>
      <c r="T84" s="62">
        <f t="shared" si="88"/>
        <v>421.0274635708908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30.330548162297202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2.0623405862531014E-9</v>
      </c>
      <c r="AC84" s="24">
        <f t="shared" si="57"/>
        <v>30.330548164359541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99.540425884900401</v>
      </c>
      <c r="AO84" s="62">
        <f t="shared" si="90"/>
        <v>494.09799391423275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35.889523227412802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2.4403258383959575E-9</v>
      </c>
      <c r="AX84" s="23">
        <f t="shared" si="60"/>
        <v>35.889523229853125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13.879319999999993</v>
      </c>
      <c r="D85" s="12">
        <f t="shared" si="86"/>
        <v>4.7092158449041008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44.482040162191545</v>
      </c>
      <c r="H85" s="70">
        <f t="shared" si="56"/>
        <v>289.04169992987465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85.383989902166661</v>
      </c>
      <c r="T85" s="62">
        <f t="shared" si="88"/>
        <v>421.0274635708908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29.735784612642227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1.458295013655808E-9</v>
      </c>
      <c r="AC85" s="24">
        <f t="shared" si="57"/>
        <v>29.735784614100524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99.540425884900401</v>
      </c>
      <c r="AO85" s="62">
        <f t="shared" si="90"/>
        <v>494.09799391423275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35.1857515673709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1.7255709486345285E-9</v>
      </c>
      <c r="AX85" s="23">
        <f t="shared" si="60"/>
        <v>35.185751569096475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14.048579999999992</v>
      </c>
      <c r="D86" s="12">
        <f t="shared" si="86"/>
        <v>4.7599246631685705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45.00842168519636</v>
      </c>
      <c r="H86" s="70">
        <f t="shared" si="56"/>
        <v>289.42481228835192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85.383989902166661</v>
      </c>
      <c r="T86" s="62">
        <f t="shared" si="88"/>
        <v>421.0274635708908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29.152684013426043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1.0311702931265507E-9</v>
      </c>
      <c r="AC86" s="24">
        <f t="shared" si="57"/>
        <v>29.152684014457215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99.540425884900401</v>
      </c>
      <c r="AO86" s="62">
        <f t="shared" si="90"/>
        <v>494.09799391423275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34.495780440324097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1.2201629191979787E-9</v>
      </c>
      <c r="AX86" s="23">
        <f t="shared" si="60"/>
        <v>34.495780441544262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14.217839999999992</v>
      </c>
      <c r="D87" s="12">
        <f t="shared" si="86"/>
        <v>4.8105624149219226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45.534633147286833</v>
      </c>
      <c r="H87" s="70">
        <f t="shared" si="56"/>
        <v>289.80780087265566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85.383989902166661</v>
      </c>
      <c r="T87" s="62">
        <f t="shared" si="88"/>
        <v>421.0274635708908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28.581017661304241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7.2914750682790399E-10</v>
      </c>
      <c r="AC87" s="24">
        <f t="shared" si="57"/>
        <v>28.581017662033389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99.540425884900401</v>
      </c>
      <c r="AO87" s="62">
        <f t="shared" si="90"/>
        <v>494.09799391423275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33.819339226237851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8.6278547431726423E-10</v>
      </c>
      <c r="AX87" s="23">
        <f t="shared" si="60"/>
        <v>33.819339227100635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14.387099999999991</v>
      </c>
      <c r="D88" s="12">
        <f t="shared" si="86"/>
        <v>4.8611300440626533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46.060676807195527</v>
      </c>
      <c r="H88" s="70">
        <f t="shared" si="56"/>
        <v>290.19066732674247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85.383989902166661</v>
      </c>
      <c r="T88" s="62">
        <f t="shared" si="88"/>
        <v>421.0274635708908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28.020561337665502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5.1558514656327536E-10</v>
      </c>
      <c r="AC88" s="24">
        <f t="shared" si="57"/>
        <v>28.020561338181086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99.540425884900401</v>
      </c>
      <c r="AO88" s="62">
        <f t="shared" si="90"/>
        <v>494.09799391423275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33.156162611771435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6.1008145959898937E-10</v>
      </c>
      <c r="AX88" s="23">
        <f t="shared" si="60"/>
        <v>33.156162612381515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14.556359999999991</v>
      </c>
      <c r="D89" s="12">
        <f t="shared" si="86"/>
        <v>4.9116284710017739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46.586554867449841</v>
      </c>
      <c r="H89" s="70">
        <f t="shared" si="56"/>
        <v>290.57341325366144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85.383989902166661</v>
      </c>
      <c r="T89" s="62">
        <f t="shared" si="88"/>
        <v>421.0274635708908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27.471095220688717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3.6457375341395199E-10</v>
      </c>
      <c r="AC89" s="24">
        <f t="shared" si="57"/>
        <v>27.471095221053289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99.540425884900401</v>
      </c>
      <c r="AO89" s="62">
        <f t="shared" si="90"/>
        <v>494.09799391423275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32.505990486216909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4.3139273715863212E-10</v>
      </c>
      <c r="AX89" s="23">
        <f t="shared" si="60"/>
        <v>32.505990486648301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14.72561999999999</v>
      </c>
      <c r="D90" s="12">
        <f t="shared" si="86"/>
        <v>4.962058593513416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47.112269476407526</v>
      </c>
      <c r="H90" s="70">
        <f t="shared" si="56"/>
        <v>290.95604021703588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85.383989902166661</v>
      </c>
      <c r="T90" s="62">
        <f t="shared" si="88"/>
        <v>421.0274635708908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26.932403799124607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2.5779257328163768E-10</v>
      </c>
      <c r="AC90" s="24">
        <f t="shared" si="57"/>
        <v>26.932403799382399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99.540425884900401</v>
      </c>
      <c r="AO90" s="62">
        <f t="shared" si="90"/>
        <v>494.09799391423275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31.868567839478668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3.0504072979949469E-10</v>
      </c>
      <c r="AX90" s="23">
        <f t="shared" si="60"/>
        <v>31.868567839783708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14.89487999999999</v>
      </c>
      <c r="D91" s="12">
        <f t="shared" si="86"/>
        <v>5.0124212875452478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47.637822730195971</v>
      </c>
      <c r="H91" s="70">
        <f t="shared" si="56"/>
        <v>291.33854974247464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85.383989902166661</v>
      </c>
      <c r="T91" s="62">
        <f t="shared" si="88"/>
        <v>421.0274635708908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26.404275787768047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1.82286876706976E-10</v>
      </c>
      <c r="AC91" s="24">
        <f t="shared" si="57"/>
        <v>26.404275787950333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99.540425884900401</v>
      </c>
      <c r="AO91" s="62">
        <f t="shared" si="90"/>
        <v>494.09799391423275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31.243644662053541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2.1569636857931606E-10</v>
      </c>
      <c r="AX91" s="23">
        <f t="shared" si="60"/>
        <v>31.243644662269237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15.064139999999989</v>
      </c>
      <c r="D92" s="12">
        <f t="shared" si="86"/>
        <v>5.0627174079909771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48.16321667456085</v>
      </c>
      <c r="H92" s="70">
        <f t="shared" si="56"/>
        <v>291.72094331891765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85.383989902166661</v>
      </c>
      <c r="T92" s="62">
        <f t="shared" si="88"/>
        <v>421.0274635708908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25.886504044587909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1.2889628664081884E-10</v>
      </c>
      <c r="AC92" s="24">
        <f t="shared" si="57"/>
        <v>25.886504044716805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99.540425884900401</v>
      </c>
      <c r="AO92" s="62">
        <f t="shared" si="90"/>
        <v>494.09799391423275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30.630975846972216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1.5252036489974734E-10</v>
      </c>
      <c r="AX92" s="23">
        <f t="shared" si="60"/>
        <v>30.630975847124738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15.233399999999989</v>
      </c>
      <c r="D93" s="12">
        <f t="shared" si="86"/>
        <v>5.112947789427146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48.68845330662915</v>
      </c>
      <c r="H93" s="70">
        <f t="shared" si="56"/>
        <v>292.10322239991893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85.383989902166661</v>
      </c>
      <c r="T93" s="62">
        <f t="shared" si="88"/>
        <v>421.0274635708908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25.378885489481952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9.1143438353487998E-11</v>
      </c>
      <c r="AC93" s="24">
        <f t="shared" si="57"/>
        <v>25.378885489573097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99.540425884900401</v>
      </c>
      <c r="AO93" s="62">
        <f t="shared" si="90"/>
        <v>494.09799391423275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30.030321093663559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1.0784818428965803E-10</v>
      </c>
      <c r="AX93" s="23">
        <f t="shared" si="60"/>
        <v>30.030321093771409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15.402659999999988</v>
      </c>
      <c r="D94" s="12">
        <f t="shared" si="86"/>
        <v>5.1631132468162457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49.213534576591833</v>
      </c>
      <c r="H94" s="70">
        <f t="shared" si="56"/>
        <v>292.48538840487163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85.383989902166661</v>
      </c>
      <c r="T94" s="62">
        <f t="shared" si="88"/>
        <v>421.0274635708908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24.881221024624878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6.444814332040942E-11</v>
      </c>
      <c r="AC94" s="24">
        <f t="shared" si="57"/>
        <v>24.881221024689328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99.540425884900401</v>
      </c>
      <c r="AO94" s="62">
        <f t="shared" si="90"/>
        <v>494.09799391423275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29.441444813704063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7.6260182449873671E-11</v>
      </c>
      <c r="AX94" s="23">
        <f t="shared" si="60"/>
        <v>29.441444813780322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15.571919999999988</v>
      </c>
      <c r="D95" s="12">
        <f t="shared" si="86"/>
        <v>5.2132145761780579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49.738462389310278</v>
      </c>
      <c r="H95" s="70">
        <f t="shared" si="56"/>
        <v>292.86744272017677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85.383989902166661</v>
      </c>
      <c r="T95" s="62">
        <f t="shared" si="88"/>
        <v>421.0274635708908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24.3933154563783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4.5571719176743999E-11</v>
      </c>
      <c r="AC95" s="24">
        <f t="shared" si="57"/>
        <v>24.393315456423871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99.540425884900401</v>
      </c>
      <c r="AO95" s="62">
        <f t="shared" si="90"/>
        <v>494.09799391423275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28.864116038415506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5.3924092144829014E-11</v>
      </c>
      <c r="AX95" s="23">
        <f t="shared" si="60"/>
        <v>28.86411603846943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15.741179999999988</v>
      </c>
      <c r="D96" s="12">
        <f t="shared" si="86"/>
        <v>5.2632525552309604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50.263238605850908</v>
      </c>
      <c r="H96" s="70">
        <f t="shared" si="56"/>
        <v>293.24938670036056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85.383989902166661</v>
      </c>
      <c r="T96" s="62">
        <f t="shared" si="88"/>
        <v>421.0274635708908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23.914977418732025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3.222407166020471E-11</v>
      </c>
      <c r="AC96" s="24">
        <f t="shared" si="57"/>
        <v>23.914977418764249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99.540425884900401</v>
      </c>
      <c r="AO96" s="62">
        <f t="shared" si="90"/>
        <v>494.09799391423275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28.298108328274576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3.8130091224936836E-11</v>
      </c>
      <c r="AX96" s="23">
        <f t="shared" si="60"/>
        <v>28.298108328312708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15.910439999999987</v>
      </c>
      <c r="D97" s="12">
        <f t="shared" si="86"/>
        <v>5.3132279440048453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50.787865044951907</v>
      </c>
      <c r="H97" s="70">
        <f t="shared" si="56"/>
        <v>293.63122166914178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85.383989902166661</v>
      </c>
      <c r="T97" s="62">
        <f t="shared" si="88"/>
        <v>421.0274635708908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23.4460192982466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2.2785859588372E-11</v>
      </c>
      <c r="AC97" s="24">
        <f t="shared" si="57"/>
        <v>23.446019298269388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99.540425884900401</v>
      </c>
      <c r="AO97" s="62">
        <f t="shared" si="90"/>
        <v>494.09799391423275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27.743199684098894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2.6962046072414507E-11</v>
      </c>
      <c r="AX97" s="23">
        <f t="shared" si="60"/>
        <v>27.743199684125855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16.079699999999988</v>
      </c>
      <c r="D98" s="12">
        <f t="shared" si="86"/>
        <v>5.3631414854272634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51.312343484425924</v>
      </c>
      <c r="H98" s="70">
        <f t="shared" si="56"/>
        <v>294.01294892045246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85.383989902166661</v>
      </c>
      <c r="T98" s="62">
        <f t="shared" si="88"/>
        <v>421.0274635708908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22.986257160467684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1.6112035830102355E-11</v>
      </c>
      <c r="AC98" s="24">
        <f t="shared" si="57"/>
        <v>22.986257160483795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99.540425884900401</v>
      </c>
      <c r="AO98" s="62">
        <f t="shared" si="90"/>
        <v>494.09799391423275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27.199172459974644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1.9065045612468418E-11</v>
      </c>
      <c r="AX98" s="23">
        <f t="shared" si="60"/>
        <v>27.199172459993708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16.24895999999999</v>
      </c>
      <c r="D99" s="12">
        <f t="shared" si="86"/>
        <v>5.4129939058841154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51.836675662501619</v>
      </c>
      <c r="H99" s="70">
        <f t="shared" si="56"/>
        <v>294.39456971941485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85.383989902166661</v>
      </c>
      <c r="T99" s="62">
        <f t="shared" si="88"/>
        <v>421.0274635708908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22.535510677783396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1.1392929794186E-11</v>
      </c>
      <c r="AC99" s="24">
        <f t="shared" si="57"/>
        <v>22.53551067779479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99.540425884900401</v>
      </c>
      <c r="AO99" s="62">
        <f t="shared" si="90"/>
        <v>494.09799391423275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26.66581327789163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1.3481023036207254E-11</v>
      </c>
      <c r="AX99" s="23">
        <f t="shared" si="60"/>
        <v>26.665813277905112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16.418219999999991</v>
      </c>
      <c r="D100" s="12">
        <f t="shared" si="86"/>
        <v>5.462785915756375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52.360863279108223</v>
      </c>
      <c r="H100" s="70">
        <f t="shared" si="56"/>
        <v>294.77608530327569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85.383989902166661</v>
      </c>
      <c r="T100" s="62">
        <f t="shared" si="88"/>
        <v>421.0274635708908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22.093603058696342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8.0560179150511775E-12</v>
      </c>
      <c r="AC100" s="24">
        <f t="shared" si="57"/>
        <v>22.093603058704399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99.540425884900401</v>
      </c>
      <c r="AO100" s="62">
        <f t="shared" si="90"/>
        <v>494.09799391423275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26.142912944052284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9.5325228062342089E-12</v>
      </c>
      <c r="AX100" s="23">
        <f t="shared" si="60"/>
        <v>26.142912944061816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16.587479999999992</v>
      </c>
      <c r="D101" s="12">
        <f t="shared" si="86"/>
        <v>5.5125182099340018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52.884907997105195</v>
      </c>
      <c r="H101" s="70">
        <f t="shared" si="56"/>
        <v>295.1574968823017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85.383989902166661</v>
      </c>
      <c r="T101" s="62">
        <f t="shared" si="88"/>
        <v>421.0274635708908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21.660360978482551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5.6964648970929999E-12</v>
      </c>
      <c r="AC101" s="24">
        <f t="shared" si="57"/>
        <v>21.660360978488246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99.540425884900401</v>
      </c>
      <c r="AO101" s="62">
        <f t="shared" si="90"/>
        <v>494.09799391423275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25.630266366821818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6.7405115181036268E-12</v>
      </c>
      <c r="AX101" s="23">
        <f t="shared" si="60"/>
        <v>25.630266366828558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16.756739999999994</v>
      </c>
      <c r="D102" s="12">
        <f t="shared" si="86"/>
        <v>5.5621914683083125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53.408811443460586</v>
      </c>
      <c r="H102" s="70">
        <f t="shared" si="56"/>
        <v>295.53880564063701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85.383989902166661</v>
      </c>
      <c r="T102" s="62">
        <f t="shared" si="88"/>
        <v>421.0274635708908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21.235614511210176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4.0280089575255888E-12</v>
      </c>
      <c r="AC102" s="24">
        <f t="shared" si="57"/>
        <v>21.235614511214205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99.540425884900401</v>
      </c>
      <c r="AO102" s="62">
        <f t="shared" si="90"/>
        <v>494.09799391423275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25.127672476287305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4.7662614031171045E-12</v>
      </c>
      <c r="AX102" s="23">
        <f t="shared" si="60"/>
        <v>25.127672476292073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103" s="12">
        <f t="shared" si="86"/>
        <v>5.6118063562438518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53.932575210380016</v>
      </c>
      <c r="H103" s="70">
        <f t="shared" si="56"/>
        <v>295.92001273712469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85.383989902166661</v>
      </c>
      <c r="T103" s="62">
        <f t="shared" si="88"/>
        <v>421.0274635708908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20.819197063091249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2.8482324485464999E-12</v>
      </c>
      <c r="AC103" s="24">
        <f t="shared" si="57"/>
        <v>20.819197063094098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99.540425884900401</v>
      </c>
      <c r="AO103" s="62">
        <f t="shared" si="90"/>
        <v>494.09799391423275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24.634934145394169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3.3702557590518134E-12</v>
      </c>
      <c r="AX103" s="23">
        <f t="shared" si="60"/>
        <v>24.634934145397541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17.095259999999996</v>
      </c>
      <c r="D104" s="12">
        <f t="shared" si="86"/>
        <v>5.6613635250308993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54.456200856389728</v>
      </c>
      <c r="H104" s="70">
        <f t="shared" si="56"/>
        <v>296.30111930609547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85.383989902166661</v>
      </c>
      <c r="T104" s="62">
        <f t="shared" si="88"/>
        <v>421.0274635708908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20.41094530714037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2.0140044787627944E-12</v>
      </c>
      <c r="AC104" s="24">
        <f t="shared" si="57"/>
        <v>20.410945307142384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99.540425884900401</v>
      </c>
      <c r="AO104" s="62">
        <f t="shared" si="90"/>
        <v>494.09799391423275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24.151858112629142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2.3831307015585522E-12</v>
      </c>
      <c r="AX104" s="23">
        <f t="shared" si="60"/>
        <v>24.151858112631526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17.264519999999997</v>
      </c>
      <c r="D105" s="12">
        <f t="shared" si="86"/>
        <v>5.7108636123194918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54.979689907375068</v>
      </c>
      <c r="H105" s="70">
        <f t="shared" si="56"/>
        <v>296.68212645812315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85.383989902166661</v>
      </c>
      <c r="T105" s="62">
        <f t="shared" si="88"/>
        <v>421.0274635708908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20.010699119114705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1.42411622427325E-12</v>
      </c>
      <c r="AC105" s="24">
        <f t="shared" si="57"/>
        <v>20.010699119116129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99.540425884900401</v>
      </c>
      <c r="AO105" s="62">
        <f t="shared" si="90"/>
        <v>494.09799391423275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23.678254906219351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1.6851278795259067E-12</v>
      </c>
      <c r="AX105" s="23">
        <f t="shared" si="60"/>
        <v>23.678254906221035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17.433779999999999</v>
      </c>
      <c r="D106" s="12">
        <f t="shared" si="86"/>
        <v>5.7603072425359754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55.503043857577318</v>
      </c>
      <c r="H106" s="70">
        <f t="shared" si="56"/>
        <v>297.06303528075017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85.383989902166661</v>
      </c>
      <c r="T106" s="62">
        <f t="shared" si="88"/>
        <v>421.0274635708908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19.618301514710151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1.0070022393813972E-12</v>
      </c>
      <c r="AC106" s="24">
        <f t="shared" si="57"/>
        <v>19.618301514711156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99.540425884900401</v>
      </c>
      <c r="AO106" s="62">
        <f t="shared" si="90"/>
        <v>494.09799391423275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23.213938769817823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1.1915653507792761E-12</v>
      </c>
      <c r="AX106" s="23">
        <f t="shared" si="60"/>
        <v>23.213938769819013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17.60304</v>
      </c>
      <c r="D107" s="12">
        <f t="shared" si="86"/>
        <v>5.8096950272828973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56.026264170550654</v>
      </c>
      <c r="H107" s="70">
        <f t="shared" si="56"/>
        <v>297.4438468391844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85.383989902166661</v>
      </c>
      <c r="T107" s="62">
        <f t="shared" si="88"/>
        <v>421.0274635708908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19.233598587989064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7.1205811213662499E-13</v>
      </c>
      <c r="AC107" s="24">
        <f t="shared" si="57"/>
        <v>19.233598587989775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99.540425884900401</v>
      </c>
      <c r="AO107" s="62">
        <f t="shared" si="90"/>
        <v>494.09799391423275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22.758727589646249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8.4256393976295335E-13</v>
      </c>
      <c r="AX107" s="23">
        <f t="shared" si="60"/>
        <v>22.758727589647091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17.772300000000001</v>
      </c>
      <c r="D108" s="12">
        <f t="shared" si="86"/>
        <v>5.8590275657230855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56.549352280081202</v>
      </c>
      <c r="H108" s="70">
        <f t="shared" si="56"/>
        <v>297.82456217696773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85.383989902166661</v>
      </c>
      <c r="T108" s="62">
        <f t="shared" si="88"/>
        <v>421.0274635708908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18.856439451015365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5.035011196906986E-13</v>
      </c>
      <c r="AC108" s="24">
        <f t="shared" si="57"/>
        <v>18.85643945101587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99.540425884900401</v>
      </c>
      <c r="AO108" s="62">
        <f t="shared" si="90"/>
        <v>494.09799391423275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22.312442823066437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5.9578267538963806E-13</v>
      </c>
      <c r="AX108" s="23">
        <f t="shared" si="60"/>
        <v>22.312442823067034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17.941560000000003</v>
      </c>
      <c r="D109" s="12">
        <f t="shared" si="86"/>
        <v>5.9083054449486765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57.072309591070173</v>
      </c>
      <c r="H109" s="70">
        <f t="shared" si="56"/>
        <v>298.20518231661896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85.383989902166661</v>
      </c>
      <c r="T109" s="62">
        <f t="shared" si="88"/>
        <v>421.0274635708908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18.486676174673359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3.5602905606831249E-13</v>
      </c>
      <c r="AC109" s="24">
        <f t="shared" si="57"/>
        <v>18.486676174673715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99.540425884900401</v>
      </c>
      <c r="AO109" s="62">
        <f t="shared" si="90"/>
        <v>494.09799391423275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21.874909428552424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4.2128196988147668E-13</v>
      </c>
      <c r="AX109" s="23">
        <f t="shared" si="60"/>
        <v>21.874909428552847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18.110820000000004</v>
      </c>
      <c r="D110" s="12">
        <f t="shared" si="86"/>
        <v>5.9575292403358269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57.59513748038259</v>
      </c>
      <c r="H110" s="70">
        <f t="shared" si="56"/>
        <v>298.58570826025158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85.383989902166661</v>
      </c>
      <c r="T110" s="62">
        <f t="shared" si="88"/>
        <v>421.0274635708908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18.124163730647094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2.517505598453493E-13</v>
      </c>
      <c r="AC110" s="24">
        <f t="shared" si="57"/>
        <v>18.124163730647346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99.540425884900401</v>
      </c>
      <c r="AO110" s="62">
        <f t="shared" si="90"/>
        <v>494.09799391423275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21.445955797035811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2.9789133769481903E-13</v>
      </c>
      <c r="AX110" s="23">
        <f t="shared" si="60"/>
        <v>21.44595579703611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18.280080000000005</v>
      </c>
      <c r="D111" s="12">
        <f t="shared" si="86"/>
        <v>6.0066995158857619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58.117837297663492</v>
      </c>
      <c r="H111" s="70">
        <f t="shared" si="56"/>
        <v>298.96614099016773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85.383989902166661</v>
      </c>
      <c r="T111" s="62">
        <f t="shared" si="88"/>
        <v>421.0274635708908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17.768759934537425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1.7801452803415625E-13</v>
      </c>
      <c r="AC111" s="24">
        <f t="shared" si="57"/>
        <v>17.768759934537602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99.540425884900401</v>
      </c>
      <c r="AO111" s="62">
        <f t="shared" si="90"/>
        <v>494.09799391423275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21.02541368459736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2.1064098494073834E-13</v>
      </c>
      <c r="AX111" s="23">
        <f t="shared" si="60"/>
        <v>21.02541368459757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18.449340000000007</v>
      </c>
      <c r="D112" s="12">
        <f t="shared" si="86"/>
        <v>6.0558168245528678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58.640410366123014</v>
      </c>
      <c r="H112" s="70">
        <f t="shared" si="56"/>
        <v>299.34648146942959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85.383989902166661</v>
      </c>
      <c r="T112" s="62">
        <f t="shared" si="88"/>
        <v>421.0274635708908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17.420325390094554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1.2587527992267465E-13</v>
      </c>
      <c r="AC112" s="24">
        <f t="shared" si="57"/>
        <v>17.420325390094678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99.540425884900401</v>
      </c>
      <c r="AO112" s="62">
        <f t="shared" si="90"/>
        <v>494.09799391423275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20.613118146478467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1.4894566884740951E-13</v>
      </c>
      <c r="AX112" s="23">
        <f t="shared" si="60"/>
        <v>20.613118146478616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18.618600000000008</v>
      </c>
      <c r="D113" s="12">
        <f t="shared" si="86"/>
        <v>6.1048817085603622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59.162857983291836</v>
      </c>
      <c r="H113" s="70">
        <f t="shared" si="56"/>
        <v>299.72673064240934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85.383989902166661</v>
      </c>
      <c r="T113" s="62">
        <f t="shared" si="88"/>
        <v>421.0274635708908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17.078723434544123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8.9007264017078123E-14</v>
      </c>
      <c r="AC113" s="24">
        <f t="shared" si="57"/>
        <v>17.078723434544212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99.540425884900401</v>
      </c>
      <c r="AO113" s="62">
        <f t="shared" si="90"/>
        <v>494.09799391423275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20.208907472386635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1.0532049247036917E-13</v>
      </c>
      <c r="AX113" s="23">
        <f t="shared" si="60"/>
        <v>20.208907472386741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18.787860000000009</v>
      </c>
      <c r="D114" s="12">
        <f t="shared" si="86"/>
        <v>6.153894699704181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59.685181421748275</v>
      </c>
      <c r="H114" s="70">
        <f t="shared" si="56"/>
        <v>300.10688943531818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85.383989902166661</v>
      </c>
      <c r="T114" s="62">
        <f t="shared" si="88"/>
        <v>421.0274635708908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16.743820084985416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6.2937639961337324E-14</v>
      </c>
      <c r="AC114" s="24">
        <f t="shared" si="57"/>
        <v>16.743820084985479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99.540425884900401</v>
      </c>
      <c r="AO114" s="62">
        <f t="shared" si="90"/>
        <v>494.09799391423275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19.812623123069578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7.4472834423704757E-14</v>
      </c>
      <c r="AX114" s="23">
        <f t="shared" si="60"/>
        <v>19.812623123069653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18.95712000000001</v>
      </c>
      <c r="D115" s="12">
        <f t="shared" si="86"/>
        <v>6.2028563196455888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60.207381929818588</v>
      </c>
      <c r="H115" s="70">
        <f t="shared" si="56"/>
        <v>300.48695875671609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85.383989902166661</v>
      </c>
      <c r="T115" s="62">
        <f t="shared" si="88"/>
        <v>421.0274635708908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16.41548398584068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4.4503632008539062E-14</v>
      </c>
      <c r="AC115" s="24">
        <f t="shared" si="57"/>
        <v>16.415483985840726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99.540425884900401</v>
      </c>
      <c r="AO115" s="62">
        <f t="shared" si="90"/>
        <v>494.09799391423275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19.424109668133042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5.2660246235184584E-14</v>
      </c>
      <c r="AX115" s="23">
        <f t="shared" si="60"/>
        <v>19.424109668133095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19.126380000000012</v>
      </c>
      <c r="D116" s="12">
        <f t="shared" si="86"/>
        <v>6.2517670801930576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60.729460732251482</v>
      </c>
      <c r="H116" s="70">
        <f t="shared" si="56"/>
        <v>300.86693949800292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85.383989902166661</v>
      </c>
      <c r="T116" s="62">
        <f t="shared" si="88"/>
        <v>421.0274635708908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16.093586357334928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3.1468819980668662E-14</v>
      </c>
      <c r="AC116" s="24">
        <f t="shared" si="57"/>
        <v>16.09358635733496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99.540425884900401</v>
      </c>
      <c r="AO116" s="62">
        <f t="shared" si="90"/>
        <v>494.09799391423275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19.043214725078002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3.7236417211852379E-14</v>
      </c>
      <c r="AX116" s="23">
        <f t="shared" si="60"/>
        <v>19.043214725078037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19.295640000000013</v>
      </c>
      <c r="D117" s="12">
        <f t="shared" si="86"/>
        <v>6.3006274835738436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61.251419030867972</v>
      </c>
      <c r="H117" s="70">
        <f t="shared" si="56"/>
        <v>301.24683253389117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85.383989902166661</v>
      </c>
      <c r="T117" s="62">
        <f t="shared" si="88"/>
        <v>421.0274635708908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15.778000944986006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2.2251816004269531E-14</v>
      </c>
      <c r="AC117" s="24">
        <f t="shared" si="57"/>
        <v>15.778000944986029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99.540425884900401</v>
      </c>
      <c r="AO117" s="62">
        <f t="shared" si="90"/>
        <v>494.09799391423275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18.669788899533298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2.6330123117592292E-14</v>
      </c>
      <c r="AX117" s="23">
        <f t="shared" si="60"/>
        <v>18.669788899533323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19.464900000000014</v>
      </c>
      <c r="D118" s="12">
        <f t="shared" si="86"/>
        <v>6.3494380226958134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61.773258005187905</v>
      </c>
      <c r="H118" s="70">
        <f t="shared" si="56"/>
        <v>301.62663872286191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85.383989902166661</v>
      </c>
      <c r="T118" s="62">
        <f t="shared" si="88"/>
        <v>421.0274635708908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15.468603970085153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1.5734409990334331E-14</v>
      </c>
      <c r="AC118" s="24">
        <f t="shared" si="57"/>
        <v>15.468603970085169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99.540425884900401</v>
      </c>
      <c r="AO118" s="62">
        <f t="shared" si="90"/>
        <v>494.09799391423275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18.303685726660262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1.8618208605926189E-14</v>
      </c>
      <c r="AX118" s="23">
        <f t="shared" si="60"/>
        <v>18.30368572666028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19.634160000000016</v>
      </c>
      <c r="D119" s="12">
        <f t="shared" si="86"/>
        <v>6.3981991813998631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62.294978813034106</v>
      </c>
      <c r="H119" s="70">
        <f t="shared" si="56"/>
        <v>302.00635890760481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85.383989902166661</v>
      </c>
      <c r="T119" s="62">
        <f t="shared" si="88"/>
        <v>421.0274635708908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15.165274081148585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1.1125908002134765E-14</v>
      </c>
      <c r="AC119" s="24">
        <f t="shared" si="57"/>
        <v>15.165274081148596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99.540425884900401</v>
      </c>
      <c r="AO119" s="62">
        <f t="shared" si="90"/>
        <v>494.09799391423275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17.94476161370638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1.3165061558796146E-14</v>
      </c>
      <c r="AX119" s="23">
        <f t="shared" si="60"/>
        <v>17.944761613706394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19.803420000000017</v>
      </c>
      <c r="D120" s="12">
        <f t="shared" si="86"/>
        <v>6.446911434703396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62.816582591114837</v>
      </c>
      <c r="H120" s="70">
        <f t="shared" si="56"/>
        <v>302.38599391544176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85.383989902166661</v>
      </c>
      <c r="T120" s="62">
        <f t="shared" si="88"/>
        <v>421.0274635708908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14.867892306321098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7.8672049951671656E-15</v>
      </c>
      <c r="AC120" s="24">
        <f t="shared" si="57"/>
        <v>14.867892306321105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99.540425884900401</v>
      </c>
      <c r="AO120" s="62">
        <f t="shared" si="90"/>
        <v>494.09799391423275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17.592875783685432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9.3091043029630946E-15</v>
      </c>
      <c r="AX120" s="23">
        <f t="shared" si="60"/>
        <v>17.592875783685443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19.972680000000018</v>
      </c>
      <c r="D121" s="12">
        <f t="shared" si="86"/>
        <v>6.4955752490352365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63.33807045558612</v>
      </c>
      <c r="H121" s="70">
        <f t="shared" si="56"/>
        <v>302.76554455873645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85.383989902166661</v>
      </c>
      <c r="T121" s="62">
        <f t="shared" si="88"/>
        <v>421.0274635708908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14.576342006713006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5.5629540010673827E-15</v>
      </c>
      <c r="AC121" s="24">
        <f t="shared" si="57"/>
        <v>14.576342006713011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99.540425884900401</v>
      </c>
      <c r="AO121" s="62">
        <f t="shared" si="90"/>
        <v>494.09799391423275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17.247890220162031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6.582530779398073E-15</v>
      </c>
      <c r="AX121" s="23">
        <f t="shared" si="60"/>
        <v>17.247890220162038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20.141940000000019</v>
      </c>
      <c r="D122" s="12">
        <f t="shared" si="86"/>
        <v>6.5441910824623735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63.85944350259421</v>
      </c>
      <c r="H122" s="70">
        <f t="shared" si="56"/>
        <v>303.14501163528871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85.383989902166661</v>
      </c>
      <c r="T122" s="62">
        <f t="shared" si="88"/>
        <v>421.0274635708908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14.290508830652104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3.9336024975835828E-15</v>
      </c>
      <c r="AC122" s="24">
        <f t="shared" si="57"/>
        <v>14.290508830652108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99.540425884900401</v>
      </c>
      <c r="AO122" s="62">
        <f t="shared" si="90"/>
        <v>494.09799391423275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16.909669613118908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4.6545521514815473E-15</v>
      </c>
      <c r="AX122" s="23">
        <f t="shared" si="60"/>
        <v>16.909669613118911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20.311200000000021</v>
      </c>
      <c r="D123" s="12">
        <f t="shared" si="86"/>
        <v>6.5927593849088177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64.380702808799398</v>
      </c>
      <c r="H123" s="70">
        <f t="shared" si="56"/>
        <v>303.52439592871622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85.383989902166661</v>
      </c>
      <c r="T123" s="62">
        <f t="shared" si="88"/>
        <v>421.0274635708908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14.010280668832735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2.7814770005336914E-15</v>
      </c>
      <c r="AC123" s="24">
        <f t="shared" si="57"/>
        <v>14.010280668832738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99.540425884900401</v>
      </c>
      <c r="AO123" s="62">
        <f t="shared" si="90"/>
        <v>494.09799391423275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16.5780813058857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3.2912653896990365E-15</v>
      </c>
      <c r="AX123" s="23">
        <f t="shared" si="60"/>
        <v>16.578081305885704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20.480460000000022</v>
      </c>
      <c r="D124" s="12">
        <f t="shared" si="86"/>
        <v>6.6412805983669978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64.901849431881786</v>
      </c>
      <c r="H124" s="70">
        <f t="shared" si="56"/>
        <v>303.90369820882256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85.383989902166661</v>
      </c>
      <c r="T124" s="62">
        <f t="shared" si="88"/>
        <v>421.0274635708908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13.735547610344343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1.9668012487917914E-15</v>
      </c>
      <c r="AC124" s="24">
        <f t="shared" si="57"/>
        <v>13.735547610344344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99.540425884900401</v>
      </c>
      <c r="AO124" s="62">
        <f t="shared" si="90"/>
        <v>494.09799391423275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16.252995243108437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2.3272760757407737E-15</v>
      </c>
      <c r="AX124" s="23">
        <f t="shared" si="60"/>
        <v>16.25299524310844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20.649720000000023</v>
      </c>
      <c r="D125" s="12">
        <f t="shared" si="86"/>
        <v>6.6897551571019509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65.422884411029983</v>
      </c>
      <c r="H125" s="70">
        <f t="shared" si="56"/>
        <v>304.28291923195263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85.383989902166661</v>
      </c>
      <c r="T125" s="62">
        <f t="shared" si="88"/>
        <v>421.0274635708908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13.466201899562288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1.3907385002668457E-15</v>
      </c>
      <c r="AC125" s="24">
        <f t="shared" si="57"/>
        <v>13.466201899562289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99.540425884900401</v>
      </c>
      <c r="AO125" s="62">
        <f t="shared" si="90"/>
        <v>494.09799391423275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15.934283919739316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1.6456326948495183E-15</v>
      </c>
      <c r="AX125" s="23">
        <f t="shared" si="60"/>
        <v>15.934283919739318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20.818980000000025</v>
      </c>
      <c r="D126" s="12">
        <f t="shared" si="86"/>
        <v>6.7381834878486337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65.943808767413273</v>
      </c>
      <c r="H126" s="70">
        <f t="shared" si="56"/>
        <v>304.66205974133641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85.383989902166661</v>
      </c>
      <c r="T126" s="62">
        <f t="shared" si="88"/>
        <v>421.0274635708908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13.202137893884007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9.8340062439589569E-16</v>
      </c>
      <c r="AC126" s="24">
        <f t="shared" si="57"/>
        <v>13.202137893884009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99.540425884900401</v>
      </c>
      <c r="AO126" s="62">
        <f t="shared" si="90"/>
        <v>494.09799391423275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15.621822331026753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1.1636380378703868E-15</v>
      </c>
      <c r="AX126" s="23">
        <f t="shared" si="60"/>
        <v>15.621822331026754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20.988240000000026</v>
      </c>
      <c r="D127" s="12">
        <f t="shared" si="86"/>
        <v>6.7865660100026046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66.464623504637885</v>
      </c>
      <c r="H127" s="70">
        <f t="shared" si="56"/>
        <v>305.04112046742125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85.383989902166661</v>
      </c>
      <c r="T127" s="62">
        <f t="shared" si="88"/>
        <v>421.0274635708908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12.943252022293938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6.9536925013342284E-16</v>
      </c>
      <c r="AC127" s="24">
        <f t="shared" si="57"/>
        <v>12.943252022293938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99.540425884900401</v>
      </c>
      <c r="AO127" s="62">
        <f t="shared" si="90"/>
        <v>494.09799391423275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15.315487923486092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8.2281634742475913E-16</v>
      </c>
      <c r="AX127" s="23">
        <f t="shared" si="60"/>
        <v>15.315487923486092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21.157500000000027</v>
      </c>
      <c r="D128" s="12">
        <f t="shared" si="86"/>
        <v>6.834903135804427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66.985329609188213</v>
      </c>
      <c r="H128" s="70">
        <f t="shared" si="56"/>
        <v>305.42010212819275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85.383989902166661</v>
      </c>
      <c r="T128" s="62">
        <f t="shared" si="88"/>
        <v>421.0274635708908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12.68944274474096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4.9170031219794785E-16</v>
      </c>
      <c r="AC128" s="24">
        <f t="shared" si="57"/>
        <v>12.68944274474096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99.540425884900401</v>
      </c>
      <c r="AO128" s="62">
        <f t="shared" si="90"/>
        <v>494.09799391423275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15.015160546831764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5.8181901893519341E-16</v>
      </c>
      <c r="AX128" s="23">
        <f t="shared" si="60"/>
        <v>15.015160546831764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21.326760000000029</v>
      </c>
      <c r="D129" s="12">
        <f t="shared" si="86"/>
        <v>6.8831952705179633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67.505928050853583</v>
      </c>
      <c r="H129" s="70">
        <f t="shared" si="56"/>
        <v>305.79900542948553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85.383989902166661</v>
      </c>
      <c r="T129" s="62">
        <f t="shared" si="88"/>
        <v>421.0274635708908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12.440610512312423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3.4768462506671142E-16</v>
      </c>
      <c r="AC129" s="24">
        <f t="shared" si="57"/>
        <v>12.440610512312423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99.540425884900401</v>
      </c>
      <c r="AO129" s="62">
        <f t="shared" si="90"/>
        <v>494.09799391423275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14.720722406852015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4.1140817371237957E-16</v>
      </c>
      <c r="AX129" s="23">
        <f t="shared" si="60"/>
        <v>14.720722406852015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21.49602000000003</v>
      </c>
      <c r="D130" s="12">
        <f t="shared" si="86"/>
        <v>6.9314428126028531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68.026419783140923</v>
      </c>
      <c r="H130" s="70">
        <f t="shared" si="56"/>
        <v>306.17783106528339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85.383989902166661</v>
      </c>
      <c r="T130" s="62">
        <f t="shared" si="88"/>
        <v>421.0274635708908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12.196657728189134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2.4585015609897392E-16</v>
      </c>
      <c r="AC130" s="24">
        <f t="shared" si="57"/>
        <v>12.196657728189134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99.540425884900401</v>
      </c>
      <c r="AO130" s="62">
        <f t="shared" si="90"/>
        <v>494.09799391423275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14.432058019207737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2.9090950946759671E-16</v>
      </c>
      <c r="AX130" s="23">
        <f t="shared" si="60"/>
        <v>14.432058019207737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21.665280000000031</v>
      </c>
      <c r="D131" s="12">
        <f t="shared" si="86"/>
        <v>6.9796461538814327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68.546805743674227</v>
      </c>
      <c r="H131" s="70">
        <f t="shared" si="56"/>
        <v>306.5565797180102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85.383989902166661</v>
      </c>
      <c r="T131" s="62">
        <f t="shared" si="88"/>
        <v>421.0274635708908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11.957488709365997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1.7384231253335571E-16</v>
      </c>
      <c r="AC131" s="24">
        <f t="shared" si="57"/>
        <v>11.957488709365997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99.540425884900401</v>
      </c>
      <c r="AO131" s="62">
        <f t="shared" si="90"/>
        <v>494.09799391423275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14.149054164137272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2.0570408685618978E-16</v>
      </c>
      <c r="AX131" s="23">
        <f t="shared" si="60"/>
        <v>14.149054164137272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21.834540000000032</v>
      </c>
      <c r="D132" s="12">
        <f t="shared" si="86"/>
        <v>7.0278056797002355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69.067086854581007</v>
      </c>
      <c r="H132" s="70">
        <f t="shared" ref="H132:H195" si="110">(B132+E132+F132)*44/12+(C132+D132)*0.475*44/12</f>
        <v>306.93525205881133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85.383989902166661</v>
      </c>
      <c r="T132" s="62">
        <f t="shared" si="88"/>
        <v>421.0274635708908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11.723009649123284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1.2292507804948696E-16</v>
      </c>
      <c r="AC132" s="24">
        <f t="shared" ref="AC132:AC153" si="111">SUM(Z132:AB132)</f>
        <v>11.723009649123284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99.540425884900401</v>
      </c>
      <c r="AO132" s="62">
        <f t="shared" si="90"/>
        <v>494.09799391423275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13.871599842049431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1.4545475473379835E-16</v>
      </c>
      <c r="AX132" s="23">
        <f t="shared" ref="AX132:AX153" si="114">SUM(AU132:AW132)</f>
        <v>13.871599842049431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22.003800000000034</v>
      </c>
      <c r="D133" s="12">
        <f t="shared" ref="D133:D196" si="140">IFERROR(EXP(-1.0587+0.8836*LN(C133)+0.284),0)</f>
        <v>7.0759217690863938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69.587264022866464</v>
      </c>
      <c r="H133" s="70">
        <f t="shared" si="110"/>
        <v>307.31384874782555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85.383989902166661</v>
      </c>
      <c r="T133" s="62">
        <f t="shared" ref="T133:T196" si="142">$T$3</f>
        <v>421.0274635708908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11.493128580233826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8.6921156266677855E-17</v>
      </c>
      <c r="AC133" s="24">
        <f t="shared" si="111"/>
        <v>11.493128580233826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99.540425884900401</v>
      </c>
      <c r="AO133" s="62">
        <f t="shared" ref="AO133:AO196" si="144">$AO$3</f>
        <v>494.09799391423275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13.599586229987306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1.0285204342809489E-16</v>
      </c>
      <c r="AX133" s="23">
        <f t="shared" si="114"/>
        <v>13.599586229987306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22.173060000000035</v>
      </c>
      <c r="D134" s="12">
        <f t="shared" si="140"/>
        <v>7.1239947948990565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70.107338140776065</v>
      </c>
      <c r="H134" s="70">
        <f t="shared" si="110"/>
        <v>307.69237043444929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85.383989902166661</v>
      </c>
      <c r="T134" s="62">
        <f t="shared" si="142"/>
        <v>421.0274635708908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11.267755338891684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6.1462539024743481E-17</v>
      </c>
      <c r="AC134" s="24">
        <f t="shared" si="111"/>
        <v>11.267755338891684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99.540425884900401</v>
      </c>
      <c r="AO134" s="62">
        <f t="shared" si="144"/>
        <v>494.09799391423275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13.332906638945799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7.2727377366899177E-17</v>
      </c>
      <c r="AX134" s="23">
        <f t="shared" si="114"/>
        <v>13.332906638945799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22.342320000000036</v>
      </c>
      <c r="D135" s="12">
        <f t="shared" si="140"/>
        <v>7.1720251239760673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70.627310086146323</v>
      </c>
      <c r="H135" s="70">
        <f t="shared" si="110"/>
        <v>308.07081775759173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85.383989902166661</v>
      </c>
      <c r="T135" s="62">
        <f t="shared" si="142"/>
        <v>421.0274635708908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11.046801529348157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4.3460578133338927E-17</v>
      </c>
      <c r="AC135" s="24">
        <f t="shared" si="111"/>
        <v>11.046801529348157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99.540425884900401</v>
      </c>
      <c r="AO135" s="62">
        <f t="shared" si="144"/>
        <v>494.09799391423275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13.071456472026126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5.1426021714047446E-17</v>
      </c>
      <c r="AX135" s="23">
        <f t="shared" si="114"/>
        <v>13.071456472026126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22.511580000000038</v>
      </c>
      <c r="D136" s="12">
        <f t="shared" si="140"/>
        <v>7.2200131172760615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71.14718072274492</v>
      </c>
      <c r="H136" s="70">
        <f t="shared" si="110"/>
        <v>308.44919134592254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85.383989902166661</v>
      </c>
      <c r="T136" s="62">
        <f t="shared" si="142"/>
        <v>421.0274635708908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10.830180489241261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3.073126951237174E-17</v>
      </c>
      <c r="AC136" s="24">
        <f t="shared" si="111"/>
        <v>10.830180489241261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99.540425884900401</v>
      </c>
      <c r="AO136" s="62">
        <f t="shared" si="144"/>
        <v>494.09799391423275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12.815133183410893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3.6363688683449588E-17</v>
      </c>
      <c r="AX136" s="23">
        <f t="shared" si="114"/>
        <v>12.815133183410893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22.680840000000039</v>
      </c>
      <c r="D137" s="12">
        <f t="shared" si="140"/>
        <v>7.2679591300161697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71.666950900600185</v>
      </c>
      <c r="H137" s="70">
        <f t="shared" si="110"/>
        <v>308.82749181811158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85.383989902166661</v>
      </c>
      <c r="T137" s="62">
        <f t="shared" si="142"/>
        <v>421.0274635708908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10.617807255605074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2.1730289066669464E-17</v>
      </c>
      <c r="AC137" s="24">
        <f t="shared" si="111"/>
        <v>10.617807255605074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99.540425884900401</v>
      </c>
      <c r="AO137" s="62">
        <f t="shared" si="144"/>
        <v>494.09799391423275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12.563836238143637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2.5713010857023723E-17</v>
      </c>
      <c r="AX137" s="23">
        <f t="shared" si="114"/>
        <v>12.563836238143637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22.85010000000004</v>
      </c>
      <c r="D138" s="12">
        <f t="shared" si="140"/>
        <v>7.3158635118054933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72.186621456320609</v>
      </c>
      <c r="H138" s="70">
        <f t="shared" si="110"/>
        <v>309.20571978306134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85.383989902166661</v>
      </c>
      <c r="T138" s="62">
        <f t="shared" si="142"/>
        <v>421.0274635708908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10.40959853154561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1.536563475618587E-17</v>
      </c>
      <c r="AC138" s="24">
        <f t="shared" si="111"/>
        <v>10.40959853154561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99.540425884900401</v>
      </c>
      <c r="AO138" s="62">
        <f t="shared" si="144"/>
        <v>494.09799391423275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12.317467072697069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1.8181844341724794E-17</v>
      </c>
      <c r="AX138" s="23">
        <f t="shared" si="114"/>
        <v>12.317467072697069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23.019360000000042</v>
      </c>
      <c r="D139" s="12">
        <f t="shared" si="140"/>
        <v>7.3637266067745122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72.706193213404376</v>
      </c>
      <c r="H139" s="70">
        <f t="shared" si="110"/>
        <v>309.58387584013235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85.383989902166661</v>
      </c>
      <c r="T139" s="62">
        <f t="shared" si="142"/>
        <v>421.0274635708908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10.205472653570171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1.0865144533334732E-17</v>
      </c>
      <c r="AC139" s="24">
        <f t="shared" si="111"/>
        <v>10.205472653570171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99.540425884900401</v>
      </c>
      <c r="AO139" s="62">
        <f t="shared" si="144"/>
        <v>494.09799391423275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12.075929056314555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1.2856505428511861E-17</v>
      </c>
      <c r="AX139" s="23">
        <f t="shared" si="114"/>
        <v>12.075929056314555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23.188620000000043</v>
      </c>
      <c r="D140" s="12">
        <f t="shared" si="140"/>
        <v>7.4115487537005862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73.225666982539749</v>
      </c>
      <c r="H140" s="70">
        <f t="shared" si="110"/>
        <v>309.96196057936197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85.383989902166661</v>
      </c>
      <c r="T140" s="62">
        <f t="shared" si="142"/>
        <v>421.0274635708908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10.005349559557338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7.6828173780929351E-18</v>
      </c>
      <c r="AC140" s="24">
        <f t="shared" si="111"/>
        <v>10.005349559557338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99.540425884900401</v>
      </c>
      <c r="AO140" s="62">
        <f t="shared" si="144"/>
        <v>494.09799391423275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11.83912745310966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9.0909221708623971E-18</v>
      </c>
      <c r="AX140" s="23">
        <f t="shared" si="114"/>
        <v>11.83912745310966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23.357880000000044</v>
      </c>
      <c r="D141" s="12">
        <f t="shared" si="140"/>
        <v>7.4593302861296591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73.745043561896352</v>
      </c>
      <c r="H141" s="70">
        <f t="shared" si="110"/>
        <v>310.3399745816759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85.383989902166661</v>
      </c>
      <c r="T141" s="62">
        <f t="shared" si="142"/>
        <v>421.0274635708908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9.8091507573550629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5.4325722666673659E-18</v>
      </c>
      <c r="AC141" s="24">
        <f t="shared" si="111"/>
        <v>9.8091507573550629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99.540425884900401</v>
      </c>
      <c r="AO141" s="62">
        <f t="shared" si="144"/>
        <v>494.09799391423275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11.606969384908895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6.4282527142559307E-18</v>
      </c>
      <c r="AX141" s="23">
        <f t="shared" si="114"/>
        <v>11.606969384908895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23.527140000000045</v>
      </c>
      <c r="D142" s="12">
        <f t="shared" si="140"/>
        <v>7.5070715324943569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74.264323737407651</v>
      </c>
      <c r="H142" s="70">
        <f t="shared" si="110"/>
        <v>310.71791841909442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85.383989902166661</v>
      </c>
      <c r="T142" s="62">
        <f t="shared" si="142"/>
        <v>421.0274635708908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9.6167992939945215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3.8414086890464676E-18</v>
      </c>
      <c r="AC142" s="24">
        <f t="shared" si="111"/>
        <v>9.6167992939945215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99.540425884900401</v>
      </c>
      <c r="AO142" s="62">
        <f t="shared" si="144"/>
        <v>494.09799391423275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11.379363794823108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4.5454610854311986E-18</v>
      </c>
      <c r="AX142" s="23">
        <f t="shared" si="114"/>
        <v>11.379363794823108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23.696400000000047</v>
      </c>
      <c r="D143" s="12">
        <f t="shared" si="140"/>
        <v>7.5547728162286027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74.783508283045407</v>
      </c>
      <c r="H143" s="70">
        <f t="shared" si="110"/>
        <v>311.09579265493159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85.383989902166661</v>
      </c>
      <c r="T143" s="62">
        <f t="shared" si="142"/>
        <v>421.0274635708908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9.4282197255076721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2.716286133333683E-18</v>
      </c>
      <c r="AC143" s="24">
        <f t="shared" si="111"/>
        <v>9.4282197255076721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99.540425884900401</v>
      </c>
      <c r="AO143" s="62">
        <f t="shared" si="144"/>
        <v>494.09799391423275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11.156221411533203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3.2141263571279654E-18</v>
      </c>
      <c r="AX143" s="23">
        <f t="shared" si="114"/>
        <v>11.156221411533203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23.865660000000048</v>
      </c>
      <c r="D144" s="12">
        <f t="shared" si="140"/>
        <v>7.6024344558788179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75.302597961085567</v>
      </c>
      <c r="H144" s="70">
        <f t="shared" si="110"/>
        <v>311.47359784398907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85.383989902166661</v>
      </c>
      <c r="T144" s="62">
        <f t="shared" si="142"/>
        <v>421.0274635708908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9.2433380873366708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1.9207043445232338E-18</v>
      </c>
      <c r="AC144" s="24">
        <f t="shared" si="111"/>
        <v>9.2433380873366708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99.540425884900401</v>
      </c>
      <c r="AO144" s="62">
        <f t="shared" si="144"/>
        <v>494.09799391423275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10.937454714276196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2.2727305427155993E-18</v>
      </c>
      <c r="AX144" s="23">
        <f t="shared" si="114"/>
        <v>10.937454714276196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24.034920000000049</v>
      </c>
      <c r="D145" s="12">
        <f t="shared" si="140"/>
        <v>7.650056765211926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75.821593522366911</v>
      </c>
      <c r="H145" s="70">
        <f t="shared" si="110"/>
        <v>311.8513345327442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85.383989902166661</v>
      </c>
      <c r="T145" s="62">
        <f t="shared" si="142"/>
        <v>421.0274635708908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9.0620818653235382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1.3581430666668415E-18</v>
      </c>
      <c r="AC145" s="24">
        <f t="shared" si="111"/>
        <v>9.0620818653235382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99.540425884900401</v>
      </c>
      <c r="AO145" s="62">
        <f t="shared" si="144"/>
        <v>494.09799391423275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10.722977898517891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1.6070631785639827E-18</v>
      </c>
      <c r="AX145" s="23">
        <f t="shared" si="114"/>
        <v>10.722977898517891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24.204180000000051</v>
      </c>
      <c r="D146" s="12">
        <f t="shared" si="140"/>
        <v>7.6976400533202067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76.340495706541816</v>
      </c>
      <c r="H146" s="70">
        <f t="shared" si="110"/>
        <v>312.22900325953282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85.383989902166661</v>
      </c>
      <c r="T146" s="62">
        <f t="shared" si="142"/>
        <v>421.0274635708908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8.8843799672687034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9.6035217226161689E-19</v>
      </c>
      <c r="AC146" s="24">
        <f t="shared" si="111"/>
        <v>8.8843799672687034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99.540425884900401</v>
      </c>
      <c r="AO146" s="62">
        <f t="shared" si="144"/>
        <v>494.09799391423275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10.512706842298666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1.1363652713577996E-18</v>
      </c>
      <c r="AX146" s="23">
        <f t="shared" si="114"/>
        <v>10.512706842298666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24.373440000000052</v>
      </c>
      <c r="D147" s="12">
        <f t="shared" si="140"/>
        <v>7.7451846247231009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76.859305242319977</v>
      </c>
      <c r="H147" s="70">
        <f t="shared" si="110"/>
        <v>312.60660455472618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85.383989902166661</v>
      </c>
      <c r="T147" s="62">
        <f t="shared" si="142"/>
        <v>421.0274635708908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8.7101626950472681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6.7907153333342074E-19</v>
      </c>
      <c r="AC147" s="24">
        <f t="shared" si="111"/>
        <v>8.7101626950472681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99.540425884900401</v>
      </c>
      <c r="AO147" s="62">
        <f t="shared" si="144"/>
        <v>494.09799391423275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10.306559073239219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8.0353158928199134E-19</v>
      </c>
      <c r="AX147" s="23">
        <f t="shared" si="114"/>
        <v>10.306559073239219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24.542700000000053</v>
      </c>
      <c r="D148" s="12">
        <f t="shared" si="140"/>
        <v>7.7926907794661897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77.378022847705196</v>
      </c>
      <c r="H148" s="70">
        <f t="shared" si="110"/>
        <v>312.98413894090373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85.383989902166661</v>
      </c>
      <c r="T148" s="62">
        <f t="shared" si="142"/>
        <v>421.0274635708908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8.5393617172720528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4.8017608613080844E-19</v>
      </c>
      <c r="AC148" s="24">
        <f t="shared" si="111"/>
        <v>8.5393617172720528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99.540425884900401</v>
      </c>
      <c r="AO148" s="62">
        <f t="shared" si="144"/>
        <v>494.09799391423275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10.104453736193305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5.6818263567889982E-19</v>
      </c>
      <c r="AX148" s="23">
        <f t="shared" si="114"/>
        <v>10.104453736193305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24.711960000000055</v>
      </c>
      <c r="D149" s="12">
        <f t="shared" si="140"/>
        <v>7.8401588132172684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77.896649230225307</v>
      </c>
      <c r="H149" s="70">
        <f t="shared" si="110"/>
        <v>313.3616069330202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85.383989902166661</v>
      </c>
      <c r="T149" s="62">
        <f t="shared" si="142"/>
        <v>421.0274635708908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8.3719100424926989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3.3953576666671037E-19</v>
      </c>
      <c r="AC149" s="24">
        <f t="shared" si="111"/>
        <v>8.3719100424926989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99.540425884900401</v>
      </c>
      <c r="AO149" s="62">
        <f t="shared" si="144"/>
        <v>494.09799391423275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9.9063115615347765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4.0176579464099567E-19</v>
      </c>
      <c r="AX149" s="23">
        <f t="shared" si="114"/>
        <v>9.9063115615347765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24.881220000000056</v>
      </c>
      <c r="D150" s="12">
        <f t="shared" si="140"/>
        <v>7.8875890173597805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78.415185087155805</v>
      </c>
      <c r="H150" s="70">
        <f t="shared" si="110"/>
        <v>313.73900903856838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85.383989902166661</v>
      </c>
      <c r="T150" s="62">
        <f t="shared" si="142"/>
        <v>421.0274635708908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8.2077419929203312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2.4008804306540422E-19</v>
      </c>
      <c r="AC150" s="24">
        <f t="shared" si="111"/>
        <v>8.2077419929203312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99.540425884900401</v>
      </c>
      <c r="AO150" s="62">
        <f t="shared" si="144"/>
        <v>494.09799391423275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9.7120548340665085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2.8409131783944991E-19</v>
      </c>
      <c r="AX150" s="23">
        <f t="shared" si="114"/>
        <v>9.7120548340665085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25.050480000000057</v>
      </c>
      <c r="D151" s="12">
        <f t="shared" si="140"/>
        <v>7.9349816790835925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78.933631105737021</v>
      </c>
      <c r="H151" s="70">
        <f t="shared" si="110"/>
        <v>314.11634575773735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85.383989902166661</v>
      </c>
      <c r="T151" s="62">
        <f t="shared" si="142"/>
        <v>421.0274635708908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8.0467931786674551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1.6976788333335519E-19</v>
      </c>
      <c r="AC151" s="24">
        <f t="shared" si="111"/>
        <v>8.0467931786674551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99.540425884900401</v>
      </c>
      <c r="AO151" s="62">
        <f t="shared" si="144"/>
        <v>494.09799391423275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9.5216073625389903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2.0088289732049783E-19</v>
      </c>
      <c r="AX151" s="23">
        <f t="shared" si="114"/>
        <v>9.5216073625389903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25.219740000000058</v>
      </c>
      <c r="D152" s="12">
        <f t="shared" si="140"/>
        <v>7.9823370814732986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79.451987963385363</v>
      </c>
      <c r="H152" s="70">
        <f t="shared" si="110"/>
        <v>314.49361758356611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85.383989902166661</v>
      </c>
      <c r="T152" s="62">
        <f t="shared" si="142"/>
        <v>421.0274635708908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7.8890004724929943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1.2004402153270211E-19</v>
      </c>
      <c r="AC152" s="24">
        <f t="shared" si="111"/>
        <v>7.8890004724929943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99.540425884900401</v>
      </c>
      <c r="AO152" s="62">
        <f t="shared" si="144"/>
        <v>494.09799391423275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9.3348944497666384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1.4204565891972495E-19</v>
      </c>
      <c r="AX152" s="23">
        <f t="shared" si="114"/>
        <v>9.3348944497666384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25.38900000000006</v>
      </c>
      <c r="D153" s="12">
        <f t="shared" si="140"/>
        <v>8.0296555035940145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79.970256327898809</v>
      </c>
      <c r="H153" s="70">
        <f t="shared" si="110"/>
        <v>314.87082500209306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85.383989902166661</v>
      </c>
      <c r="T153" s="62">
        <f t="shared" si="142"/>
        <v>421.0274635708908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7.7343019850425678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8.4883941666677593E-20</v>
      </c>
      <c r="AC153" s="24">
        <f t="shared" si="111"/>
        <v>7.7343019850425678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99.540425884900401</v>
      </c>
      <c r="AO153" s="62">
        <f t="shared" si="144"/>
        <v>494.09799391423275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9.1518428633301205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1.0044144866024892E-19</v>
      </c>
      <c r="AX153" s="23">
        <f t="shared" si="114"/>
        <v>9.1518428633301205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25.558260000000061</v>
      </c>
      <c r="D154" s="12">
        <f t="shared" si="140"/>
        <v>8.0769372205748873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80.488436857656552</v>
      </c>
      <c r="H154" s="70">
        <f t="shared" si="110"/>
        <v>315.2479684925014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85.383989902166661</v>
      </c>
      <c r="T154" s="62">
        <f t="shared" si="142"/>
        <v>421.0274635708908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7.5826370405742836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6.0022010766351056E-20</v>
      </c>
      <c r="AC154" s="24">
        <f t="shared" ref="AC154:AC203" si="163">SUM(Z154:AB154)</f>
        <v>7.5826370405742836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99.540425884900401</v>
      </c>
      <c r="AO154" s="62">
        <f t="shared" si="144"/>
        <v>494.09799391423275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8.9723808068531792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7.1022829459862477E-20</v>
      </c>
      <c r="AX154" s="23">
        <f t="shared" ref="AX154:AX203" si="166">SUM(AU154:AW154)</f>
        <v>8.9723808068531792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25.727520000000062</v>
      </c>
      <c r="D155" s="12">
        <f t="shared" si="140"/>
        <v>8.1241825036902728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81.006530201813362</v>
      </c>
      <c r="H155" s="70">
        <f t="shared" si="110"/>
        <v>315.62504852726067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85.383989902166661</v>
      </c>
      <c r="T155" s="62">
        <f t="shared" si="142"/>
        <v>421.0274635708908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7.4339461531605409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4.2441970833338796E-20</v>
      </c>
      <c r="AC155" s="24">
        <f t="shared" si="163"/>
        <v>7.4339461531605409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99.540425884900401</v>
      </c>
      <c r="AO155" s="62">
        <f t="shared" si="144"/>
        <v>494.09799391423275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8.7964378918427055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5.0220724330124459E-20</v>
      </c>
      <c r="AX155" s="23">
        <f t="shared" si="166"/>
        <v>8.7964378918427055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25.896780000000064</v>
      </c>
      <c r="D156" s="12">
        <f t="shared" si="140"/>
        <v>8.1713916204387651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81.524537000488706</v>
      </c>
      <c r="H156" s="70">
        <f t="shared" si="110"/>
        <v>316.00206557226431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85.383989902166661</v>
      </c>
      <c r="T156" s="62">
        <f t="shared" si="142"/>
        <v>421.0274635708908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7.2881710033564948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3.0011005383175528E-20</v>
      </c>
      <c r="AC156" s="24">
        <f t="shared" si="163"/>
        <v>7.2881710033564948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99.540425884900401</v>
      </c>
      <c r="AO156" s="62">
        <f t="shared" si="144"/>
        <v>494.09799391423275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8.6239451100810047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3.5511414729931239E-20</v>
      </c>
      <c r="AX156" s="23">
        <f t="shared" si="166"/>
        <v>8.6239451100810047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26.066040000000065</v>
      </c>
      <c r="D157" s="12">
        <f t="shared" si="140"/>
        <v>8.2185648346200608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82.042457884950622</v>
      </c>
      <c r="H157" s="70">
        <f t="shared" si="110"/>
        <v>316.37902008696341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85.383989902166661</v>
      </c>
      <c r="T157" s="62">
        <f t="shared" si="142"/>
        <v>421.0274635708908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7.1452544153260442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2.1220985416669398E-20</v>
      </c>
      <c r="AC157" s="24">
        <f t="shared" si="163"/>
        <v>7.1452544153260442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99.540425884900401</v>
      </c>
      <c r="AO157" s="62">
        <f t="shared" si="144"/>
        <v>494.09799391423275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8.4548348065594432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2.5110362165062229E-20</v>
      </c>
      <c r="AX157" s="23">
        <f t="shared" si="166"/>
        <v>8.4548348065594432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26.235300000000066</v>
      </c>
      <c r="D158" s="12">
        <f t="shared" si="140"/>
        <v>8.2657024064097815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82.560293477794801</v>
      </c>
      <c r="H158" s="70">
        <f t="shared" si="110"/>
        <v>316.75591252449715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85.383989902166661</v>
      </c>
      <c r="T158" s="62">
        <f t="shared" si="142"/>
        <v>421.0274635708908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7.0051403344163594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1.5005502691587764E-20</v>
      </c>
      <c r="AC158" s="24">
        <f t="shared" si="163"/>
        <v>7.0051403344163594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99.540425884900401</v>
      </c>
      <c r="AO158" s="62">
        <f t="shared" si="144"/>
        <v>494.09799391423275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8.2890406529428393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1.7755707364965619E-20</v>
      </c>
      <c r="AX158" s="23">
        <f t="shared" si="166"/>
        <v>8.2890406529428393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26.404560000000068</v>
      </c>
      <c r="D159" s="12">
        <f t="shared" si="140"/>
        <v>8.312804592432343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83.078044393118972</v>
      </c>
      <c r="H159" s="70">
        <f t="shared" si="110"/>
        <v>317.13274333181982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85.383989902166661</v>
      </c>
      <c r="T159" s="62">
        <f t="shared" si="142"/>
        <v>421.0274635708908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6.8677738051721633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1.0610492708334699E-20</v>
      </c>
      <c r="AC159" s="24">
        <f t="shared" si="163"/>
        <v>6.8677738051721633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99.540425884900401</v>
      </c>
      <c r="AO159" s="62">
        <f t="shared" si="144"/>
        <v>494.09799391423275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8.1264976215542077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1.2555181082531115E-20</v>
      </c>
      <c r="AX159" s="23">
        <f t="shared" si="166"/>
        <v>8.1264976215542077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26.573820000000069</v>
      </c>
      <c r="D160" s="12">
        <f t="shared" si="140"/>
        <v>8.3598716458318236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83.595711236692452</v>
      </c>
      <c r="H160" s="70">
        <f t="shared" si="110"/>
        <v>317.50951294982389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85.383989902166661</v>
      </c>
      <c r="T160" s="62">
        <f t="shared" si="142"/>
        <v>421.0274635708908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6.7331009497811358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7.5027513457938819E-21</v>
      </c>
      <c r="AC160" s="24">
        <f t="shared" si="163"/>
        <v>6.7331009497811358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99.540425884900401</v>
      </c>
      <c r="AO160" s="62">
        <f t="shared" si="144"/>
        <v>494.09799391423275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7.9671419598696476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8.8778536824828097E-21</v>
      </c>
      <c r="AX160" s="23">
        <f t="shared" si="166"/>
        <v>7.9671419598696476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26.74308000000007</v>
      </c>
      <c r="D161" s="12">
        <f t="shared" si="140"/>
        <v>8.406903816341071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84.113294606121613</v>
      </c>
      <c r="H161" s="70">
        <f t="shared" si="110"/>
        <v>317.88622181346085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85.383989902166661</v>
      </c>
      <c r="T161" s="62">
        <f t="shared" si="142"/>
        <v>421.0274635708908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6.6010689469419956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5.3052463541673495E-21</v>
      </c>
      <c r="AC161" s="24">
        <f t="shared" si="163"/>
        <v>6.6010689469419956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99.540425884900401</v>
      </c>
      <c r="AO161" s="62">
        <f t="shared" si="144"/>
        <v>494.09799391423275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7.8109111655133656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6.2775905412655573E-21</v>
      </c>
      <c r="AX161" s="23">
        <f t="shared" si="166"/>
        <v>7.8109111655133656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26.912340000000071</v>
      </c>
      <c r="D162" s="12">
        <f t="shared" si="140"/>
        <v>8.4539013503489304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84.630795091010597</v>
      </c>
      <c r="H162" s="70">
        <f t="shared" si="110"/>
        <v>318.26287035185788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85.383989902166661</v>
      </c>
      <c r="T162" s="62">
        <f t="shared" si="142"/>
        <v>421.0274635708908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6.4716260111469612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3.751375672896941E-21</v>
      </c>
      <c r="AC162" s="24">
        <f t="shared" si="163"/>
        <v>6.4716260111469612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99.540425884900401</v>
      </c>
      <c r="AO162" s="62">
        <f t="shared" si="144"/>
        <v>494.09799391423275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7.6577439617430354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4.4389268412414048E-21</v>
      </c>
      <c r="AX162" s="23">
        <f t="shared" si="166"/>
        <v>7.6577439617430354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27.081600000000073</v>
      </c>
      <c r="D163" s="12">
        <f t="shared" si="140"/>
        <v>8.5008644909657924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85.148213273118301</v>
      </c>
      <c r="H163" s="70">
        <f t="shared" si="110"/>
        <v>318.63945898843224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85.383989902166661</v>
      </c>
      <c r="T163" s="62">
        <f t="shared" si="142"/>
        <v>421.0274635708908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6.3447213723704721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2.6526231770836748E-21</v>
      </c>
      <c r="AC163" s="24">
        <f t="shared" si="163"/>
        <v>6.3447213723704721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99.540425884900401</v>
      </c>
      <c r="AO163" s="62">
        <f t="shared" si="144"/>
        <v>494.09799391423275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7.5075802734158712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3.1387952706327787E-21</v>
      </c>
      <c r="AX163" s="23">
        <f t="shared" si="166"/>
        <v>7.5075802734158712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27.250860000000074</v>
      </c>
      <c r="D164" s="12">
        <f t="shared" si="140"/>
        <v>8.5477934780873976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85.665549726511088</v>
      </c>
      <c r="H164" s="70">
        <f t="shared" si="110"/>
        <v>319.01598814100237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85.383989902166661</v>
      </c>
      <c r="T164" s="62">
        <f t="shared" si="142"/>
        <v>421.0274635708908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6.2203052561562036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1.8756878364484705E-21</v>
      </c>
      <c r="AC164" s="24">
        <f t="shared" si="163"/>
        <v>6.2203052561562036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99.540425884900401</v>
      </c>
      <c r="AO164" s="62">
        <f t="shared" si="144"/>
        <v>494.09799391423275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7.3603612034259971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2.2194634206207024E-21</v>
      </c>
      <c r="AX164" s="23">
        <f t="shared" si="166"/>
        <v>7.3603612034259971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27.420120000000075</v>
      </c>
      <c r="D165" s="12">
        <f t="shared" si="140"/>
        <v>8.5946885484570643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86.182805017711473</v>
      </c>
      <c r="H165" s="70">
        <f t="shared" si="110"/>
        <v>319.39245822189622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85.383989902166661</v>
      </c>
      <c r="T165" s="62">
        <f t="shared" si="142"/>
        <v>421.0274635708908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6.098328864094559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1.3263115885418374E-21</v>
      </c>
      <c r="AC165" s="24">
        <f t="shared" si="163"/>
        <v>6.098328864094559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99.540425884900401</v>
      </c>
      <c r="AO165" s="62">
        <f t="shared" si="144"/>
        <v>494.09799391423275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7.216029009603858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1.5693976353163893E-21</v>
      </c>
      <c r="AX165" s="23">
        <f t="shared" si="166"/>
        <v>7.216029009603858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27.589380000000077</v>
      </c>
      <c r="D166" s="12">
        <f t="shared" si="140"/>
        <v>8.6415499357262942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86.699979705843475</v>
      </c>
      <c r="H166" s="70">
        <f t="shared" si="110"/>
        <v>319.7688696380568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85.383989902166661</v>
      </c>
      <c r="T166" s="62">
        <f t="shared" si="142"/>
        <v>421.0274635708908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5.9787443546829904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9.3784391822423524E-22</v>
      </c>
      <c r="AC166" s="24">
        <f t="shared" si="163"/>
        <v>5.9787443546829904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99.540425884900401</v>
      </c>
      <c r="AO166" s="62">
        <f t="shared" si="144"/>
        <v>494.09799391423275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7.0745270820686255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1.1097317103103512E-21</v>
      </c>
      <c r="AX166" s="23">
        <f t="shared" si="166"/>
        <v>7.0745270820686255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27.758640000000078</v>
      </c>
      <c r="D167" s="12">
        <f t="shared" si="140"/>
        <v>8.6883778705138841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87.217074342773756</v>
      </c>
      <c r="H167" s="70">
        <f t="shared" si="110"/>
        <v>320.14522279114516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85.383989902166661</v>
      </c>
      <c r="T167" s="62">
        <f t="shared" si="142"/>
        <v>421.0274635708908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5.8615048245616341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6.6315579427091869E-22</v>
      </c>
      <c r="AC167" s="24">
        <f t="shared" si="163"/>
        <v>5.8615048245616341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99.540425884900401</v>
      </c>
      <c r="AO167" s="62">
        <f t="shared" si="144"/>
        <v>494.09799391423275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6.9357999210247057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7.8469881765819467E-22</v>
      </c>
      <c r="AX167" s="23">
        <f t="shared" si="166"/>
        <v>6.9357999210247057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27.927900000000079</v>
      </c>
      <c r="D168" s="12">
        <f t="shared" si="140"/>
        <v>8.7351725804635088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87.734089473249739</v>
      </c>
      <c r="H168" s="70">
        <f t="shared" si="110"/>
        <v>320.52151807764079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85.383989902166661</v>
      </c>
      <c r="T168" s="62">
        <f t="shared" si="142"/>
        <v>421.0274635708908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5.7465642901169049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4.6892195911211762E-22</v>
      </c>
      <c r="AC168" s="24">
        <f t="shared" si="163"/>
        <v>5.7465642901169049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99.540425884900401</v>
      </c>
      <c r="AO168" s="62">
        <f t="shared" si="144"/>
        <v>494.09799391423275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6.7997931149936441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5.548658551551756E-22</v>
      </c>
      <c r="AX168" s="23">
        <f t="shared" si="166"/>
        <v>6.7997931149936441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28.097160000000081</v>
      </c>
      <c r="D169" s="12">
        <f t="shared" si="140"/>
        <v>8.7819342902999278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88.251025635033727</v>
      </c>
      <c r="H169" s="70">
        <f t="shared" si="110"/>
        <v>320.89775588893917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85.383989902166661</v>
      </c>
      <c r="T169" s="62">
        <f t="shared" si="142"/>
        <v>421.0274635708908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5.6338776694458339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3.3157789713545935E-22</v>
      </c>
      <c r="AC169" s="24">
        <f t="shared" si="163"/>
        <v>5.6338776694458339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99.540425884900401</v>
      </c>
      <c r="AO169" s="62">
        <f t="shared" si="144"/>
        <v>494.09799391423275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6.6664533194728905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3.9234940882909733E-22</v>
      </c>
      <c r="AX169" s="23">
        <f t="shared" si="166"/>
        <v>6.6664533194728905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28.266420000000082</v>
      </c>
      <c r="D170" s="12">
        <f t="shared" si="140"/>
        <v>8.8286632218837369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88.767883359034272</v>
      </c>
      <c r="H170" s="70">
        <f t="shared" si="110"/>
        <v>321.27393661144765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85.383989902166661</v>
      </c>
      <c r="T170" s="62">
        <f t="shared" si="142"/>
        <v>421.0274635708908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5.5234007646740704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2.3446097955605881E-22</v>
      </c>
      <c r="AC170" s="24">
        <f t="shared" si="163"/>
        <v>5.5234007646740704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99.540425884900401</v>
      </c>
      <c r="AO170" s="62">
        <f t="shared" si="144"/>
        <v>494.09799391423275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6.5357282360130542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2.774329275775878E-22</v>
      </c>
      <c r="AX170" s="23">
        <f t="shared" si="166"/>
        <v>6.5357282360130542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28.435680000000083</v>
      </c>
      <c r="D171" s="12">
        <f t="shared" si="140"/>
        <v>8.8753595942648111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89.284663169433898</v>
      </c>
      <c r="H171" s="70">
        <f t="shared" si="110"/>
        <v>321.65006062667806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85.383989902166661</v>
      </c>
      <c r="T171" s="62">
        <f t="shared" si="142"/>
        <v>421.0274635708908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5.4150902446206226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1.6578894856772967E-22</v>
      </c>
      <c r="AC171" s="24">
        <f t="shared" si="163"/>
        <v>5.4150902446206226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99.540425884900401</v>
      </c>
      <c r="AO171" s="62">
        <f t="shared" si="144"/>
        <v>494.09799391423275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6.4075665917054376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1.9617470441454867E-22</v>
      </c>
      <c r="AX171" s="23">
        <f t="shared" si="166"/>
        <v>6.4075665917054376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28.604940000000084</v>
      </c>
      <c r="D172" s="12">
        <f t="shared" si="140"/>
        <v>8.9220236237344324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89.801365583813833</v>
      </c>
      <c r="H172" s="70">
        <f t="shared" si="110"/>
        <v>322.02612831133763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85.383989902166661</v>
      </c>
      <c r="T172" s="62">
        <f t="shared" si="142"/>
        <v>421.0274635708908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5.308903627802529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1.1723048977802941E-22</v>
      </c>
      <c r="AC172" s="24">
        <f t="shared" si="163"/>
        <v>5.308903627802529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99.540425884900401</v>
      </c>
      <c r="AO172" s="62">
        <f t="shared" si="144"/>
        <v>494.09799391423275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6.2819181190718094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1.387164637887939E-22</v>
      </c>
      <c r="AX172" s="23">
        <f t="shared" si="166"/>
        <v>6.2819181190718094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28.774200000000086</v>
      </c>
      <c r="D173" s="12">
        <f t="shared" si="140"/>
        <v>8.9686555238761301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90.31799111327571</v>
      </c>
      <c r="H173" s="70">
        <f t="shared" si="110"/>
        <v>322.40214003741778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85.383989902166661</v>
      </c>
      <c r="T173" s="62">
        <f t="shared" si="142"/>
        <v>421.0274635708908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5.2047992657727971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8.2894474283864837E-23</v>
      </c>
      <c r="AC173" s="24">
        <f t="shared" si="163"/>
        <v>5.2047992657727971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99.540425884900401</v>
      </c>
      <c r="AO173" s="62">
        <f t="shared" si="144"/>
        <v>494.09799391423275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6.1587335363485254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9.8087352207274333E-23</v>
      </c>
      <c r="AX173" s="23">
        <f t="shared" si="166"/>
        <v>6.1587335363485254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28.943460000000087</v>
      </c>
      <c r="D174" s="12">
        <f t="shared" si="140"/>
        <v>9.0152555056153147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90.834540262560367</v>
      </c>
      <c r="H174" s="70">
        <f t="shared" si="110"/>
        <v>322.77809617228019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85.383989902166661</v>
      </c>
      <c r="T174" s="62">
        <f t="shared" si="142"/>
        <v>421.0274635708908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5.1027363267850774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5.8615244889014703E-23</v>
      </c>
      <c r="AC174" s="24">
        <f t="shared" si="163"/>
        <v>5.1027363267850774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99.540425884900401</v>
      </c>
      <c r="AO174" s="62">
        <f t="shared" si="144"/>
        <v>494.09799391423275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6.0379645281572687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6.9358231894396951E-23</v>
      </c>
      <c r="AX174" s="23">
        <f t="shared" si="166"/>
        <v>6.0379645281572687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29.112720000000088</v>
      </c>
      <c r="D175" s="12">
        <f t="shared" si="140"/>
        <v>9.0618237772676942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91.351013530163598</v>
      </c>
      <c r="H175" s="70">
        <f t="shared" si="110"/>
        <v>323.15399707874144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85.383989902166661</v>
      </c>
      <c r="T175" s="62">
        <f t="shared" si="142"/>
        <v>421.0274635708908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5.002674779778661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4.1447237141932418E-23</v>
      </c>
      <c r="AC175" s="24">
        <f t="shared" si="163"/>
        <v>5.002674779778661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99.540425884900401</v>
      </c>
      <c r="AO175" s="62">
        <f t="shared" si="144"/>
        <v>494.09799391423275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5.9195637265548209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4.9043676103637167E-23</v>
      </c>
      <c r="AX175" s="23">
        <f t="shared" si="166"/>
        <v>5.9195637265548209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29.28198000000009</v>
      </c>
      <c r="D176" s="12">
        <f t="shared" si="140"/>
        <v>9.1083605445865494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91.867411408449428</v>
      </c>
      <c r="H176" s="70">
        <f t="shared" si="110"/>
        <v>323.52984311515507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85.383989902166661</v>
      </c>
      <c r="T176" s="62">
        <f t="shared" si="142"/>
        <v>421.0274635708908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4.9045753786775235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2.9307622444507351E-23</v>
      </c>
      <c r="AC176" s="24">
        <f t="shared" si="163"/>
        <v>4.9045753786775235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99.540425884900401</v>
      </c>
      <c r="AO176" s="62">
        <f t="shared" si="144"/>
        <v>494.09799391423275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5.8034846924544388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3.4679115947198475E-23</v>
      </c>
      <c r="AX176" s="23">
        <f t="shared" si="166"/>
        <v>5.8034846924544388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29.451240000000091</v>
      </c>
      <c r="D177" s="12">
        <f t="shared" si="140"/>
        <v>9.1548660108088882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92.383734383760441</v>
      </c>
      <c r="H177" s="70">
        <f t="shared" si="110"/>
        <v>323.90563463549233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85.383989902166661</v>
      </c>
      <c r="T177" s="62">
        <f t="shared" si="142"/>
        <v>421.0274635708908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4.8083996469972528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2.0723618570966209E-23</v>
      </c>
      <c r="AC177" s="24">
        <f t="shared" si="163"/>
        <v>4.8083996469972528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99.540425884900401</v>
      </c>
      <c r="AO177" s="62">
        <f t="shared" si="144"/>
        <v>494.09799391423275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5.6896818974115462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2.4521838051818583E-23</v>
      </c>
      <c r="AX177" s="23">
        <f t="shared" si="166"/>
        <v>5.6896818974115462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29.620500000000092</v>
      </c>
      <c r="D178" s="12">
        <f t="shared" si="140"/>
        <v>9.2013403767004718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92.899982936525575</v>
      </c>
      <c r="H178" s="70">
        <f t="shared" si="110"/>
        <v>324.28137198942017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85.383989902166661</v>
      </c>
      <c r="T178" s="62">
        <f t="shared" si="142"/>
        <v>421.0274635708908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4.714109862753828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1.4653811222253676E-23</v>
      </c>
      <c r="AC178" s="24">
        <f t="shared" si="163"/>
        <v>4.714109862753828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99.540425884900401</v>
      </c>
      <c r="AO178" s="62">
        <f t="shared" si="144"/>
        <v>494.09799391423275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5.5781107057665933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1.7339557973599238E-23</v>
      </c>
      <c r="AX178" s="23">
        <f t="shared" si="166"/>
        <v>5.5781107057665933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29.789760000000093</v>
      </c>
      <c r="D179" s="12">
        <f t="shared" si="140"/>
        <v>9.2477838405998405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93.416157541365479</v>
      </c>
      <c r="H179" s="70">
        <f t="shared" si="110"/>
        <v>324.65705552237824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85.383989902166661</v>
      </c>
      <c r="T179" s="62">
        <f t="shared" si="142"/>
        <v>421.0274635708908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4.6216690436683274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1.0361809285483105E-23</v>
      </c>
      <c r="AC179" s="24">
        <f t="shared" si="163"/>
        <v>4.6216690436683274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99.540425884900401</v>
      </c>
      <c r="AO179" s="62">
        <f t="shared" si="144"/>
        <v>494.09799391423275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5.4687273571380901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1.2260919025909292E-23</v>
      </c>
      <c r="AX179" s="23">
        <f t="shared" si="166"/>
        <v>5.4687273571380901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29.959020000000095</v>
      </c>
      <c r="D180" s="12">
        <f t="shared" si="140"/>
        <v>9.2941965984612516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93.932258667195228</v>
      </c>
      <c r="H180" s="70">
        <f t="shared" si="110"/>
        <v>325.03268557565355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85.383989902166661</v>
      </c>
      <c r="T180" s="62">
        <f t="shared" si="142"/>
        <v>421.0274635708908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4.5310409326617611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7.3269056111268378E-24</v>
      </c>
      <c r="AC180" s="24">
        <f t="shared" si="163"/>
        <v>4.5310409326617611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99.540425884900401</v>
      </c>
      <c r="AO180" s="62">
        <f t="shared" si="144"/>
        <v>494.09799391423275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5.3614889492589377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8.6697789867996188E-24</v>
      </c>
      <c r="AX180" s="23">
        <f t="shared" si="166"/>
        <v>5.3614889492589377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30.128280000000096</v>
      </c>
      <c r="D181" s="12">
        <f t="shared" si="140"/>
        <v>9.3405788438966724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94.448286777324896</v>
      </c>
      <c r="H181" s="70">
        <f t="shared" si="110"/>
        <v>325.40826248645357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85.383989902166661</v>
      </c>
      <c r="T181" s="62">
        <f t="shared" si="142"/>
        <v>421.0274635708908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4.4421899836343437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5.1809046427415523E-24</v>
      </c>
      <c r="AC181" s="24">
        <f t="shared" si="163"/>
        <v>4.4421899836343437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99.540425884900401</v>
      </c>
      <c r="AO181" s="62">
        <f t="shared" si="144"/>
        <v>494.09799391423275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5.256353421149325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6.1304595129546458E-24</v>
      </c>
      <c r="AX181" s="23">
        <f t="shared" si="166"/>
        <v>5.256353421149325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30.297540000000097</v>
      </c>
      <c r="D182" s="12">
        <f t="shared" si="140"/>
        <v>9.3869307682167538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94.964242329557521</v>
      </c>
      <c r="H182" s="70">
        <f t="shared" si="110"/>
        <v>325.78378658797772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85.383989902166661</v>
      </c>
      <c r="T182" s="62">
        <f t="shared" si="142"/>
        <v>421.0274635708908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4.3550813475236261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3.6634528055634189E-24</v>
      </c>
      <c r="AC182" s="24">
        <f t="shared" si="163"/>
        <v>4.3550813475236261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99.540425884900401</v>
      </c>
      <c r="AO182" s="62">
        <f t="shared" si="144"/>
        <v>494.09799391423275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5.1532795366196016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4.3348894933998094E-24</v>
      </c>
      <c r="AX182" s="23">
        <f t="shared" si="166"/>
        <v>5.1532795366196016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30.466800000000099</v>
      </c>
      <c r="D183" s="12">
        <f t="shared" si="140"/>
        <v>9.4332525604708923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95.480125776284964</v>
      </c>
      <c r="H183" s="70">
        <f t="shared" si="110"/>
        <v>326.15925820948701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85.383989902166661</v>
      </c>
      <c r="T183" s="62">
        <f t="shared" si="142"/>
        <v>421.0274635708908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4.2696808586360184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2.5904523213707761E-24</v>
      </c>
      <c r="AC183" s="24">
        <f t="shared" si="163"/>
        <v>4.2696808586360184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99.540425884900401</v>
      </c>
      <c r="AO183" s="62">
        <f t="shared" si="144"/>
        <v>494.09799391423275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5.0522268680966445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3.0652297564773229E-24</v>
      </c>
      <c r="AX183" s="23">
        <f t="shared" si="166"/>
        <v>5.0522268680966445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30.6360600000001</v>
      </c>
      <c r="D184" s="12">
        <f t="shared" si="140"/>
        <v>9.4795444074863742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95.995937564581666</v>
      </c>
      <c r="H184" s="70">
        <f t="shared" si="110"/>
        <v>326.53467767637227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85.383989902166661</v>
      </c>
      <c r="T184" s="62">
        <f t="shared" si="142"/>
        <v>421.0274635708908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4.1859550212463414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1.8317264027817095E-24</v>
      </c>
      <c r="AC184" s="24">
        <f t="shared" si="163"/>
        <v>4.1859550212463414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99.540425884900401</v>
      </c>
      <c r="AO184" s="62">
        <f t="shared" si="144"/>
        <v>494.09799391423275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4.9531557807673803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2.1674447466999047E-24</v>
      </c>
      <c r="AX184" s="23">
        <f t="shared" si="166"/>
        <v>4.9531557807673803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30.805320000000101</v>
      </c>
      <c r="D185" s="12">
        <f t="shared" si="140"/>
        <v>9.5258064939066092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96.511678136296041</v>
      </c>
      <c r="H185" s="70">
        <f t="shared" si="110"/>
        <v>326.91004531022088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85.383989902166661</v>
      </c>
      <c r="T185" s="62">
        <f t="shared" si="142"/>
        <v>421.0274635708908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4.1038709964601576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1.2952261606853881E-24</v>
      </c>
      <c r="AC185" s="24">
        <f t="shared" si="163"/>
        <v>4.1038709964601576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99.540425884900401</v>
      </c>
      <c r="AO185" s="62">
        <f t="shared" si="144"/>
        <v>494.09799391423275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4.8560274170332471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1.5326148782386615E-24</v>
      </c>
      <c r="AX185" s="23">
        <f t="shared" si="166"/>
        <v>4.8560274170332471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30.974580000000103</v>
      </c>
      <c r="D186" s="12">
        <f t="shared" si="140"/>
        <v>9.5720390022285322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97.027347928140117</v>
      </c>
      <c r="H186" s="70">
        <f t="shared" si="110"/>
        <v>327.28536142888157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85.383989902166661</v>
      </c>
      <c r="T186" s="62">
        <f t="shared" si="142"/>
        <v>421.0274635708908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4.0233965893337196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9.1586320139085473E-25</v>
      </c>
      <c r="AC186" s="24">
        <f t="shared" si="163"/>
        <v>4.0233965893337196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99.540425884900401</v>
      </c>
      <c r="AO186" s="62">
        <f t="shared" si="144"/>
        <v>494.09799391423275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4.7608036812694881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1.0837223733499524E-24</v>
      </c>
      <c r="AX186" s="23">
        <f t="shared" si="166"/>
        <v>4.7608036812694881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31.143840000000104</v>
      </c>
      <c r="D187" s="12">
        <f t="shared" si="140"/>
        <v>9.6182421128391198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97.542947371776663</v>
      </c>
      <c r="H187" s="70">
        <f t="shared" si="110"/>
        <v>327.66062634652832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85.383989902166661</v>
      </c>
      <c r="T187" s="62">
        <f t="shared" si="142"/>
        <v>421.0274635708908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3.9445002362464896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6.4761308034269404E-25</v>
      </c>
      <c r="AC187" s="24">
        <f t="shared" si="163"/>
        <v>3.9445002362464896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99.540425884900401</v>
      </c>
      <c r="AO187" s="62">
        <f t="shared" si="144"/>
        <v>494.09799391423275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4.6674472248833121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7.6630743911933073E-25</v>
      </c>
      <c r="AX187" s="23">
        <f t="shared" si="166"/>
        <v>4.6674472248833121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31.313100000000105</v>
      </c>
      <c r="D188" s="12">
        <f t="shared" si="140"/>
        <v>9.6644160040511604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98.058476893905151</v>
      </c>
      <c r="H188" s="70">
        <f t="shared" si="110"/>
        <v>328.03584037372264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85.383989902166661</v>
      </c>
      <c r="T188" s="62">
        <f t="shared" si="142"/>
        <v>421.0274635708908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3.8671509925212764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4.5793160069542736E-25</v>
      </c>
      <c r="AC188" s="24">
        <f t="shared" si="163"/>
        <v>3.8671509925212764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99.540425884900401</v>
      </c>
      <c r="AO188" s="62">
        <f t="shared" si="144"/>
        <v>494.09799391423275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4.5759214316650532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5.4186118667497618E-25</v>
      </c>
      <c r="AX188" s="23">
        <f t="shared" si="166"/>
        <v>4.5759214316650532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31.482360000000106</v>
      </c>
      <c r="D189" s="12">
        <f t="shared" si="140"/>
        <v>9.7105608521381299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98.573936916344849</v>
      </c>
      <c r="H189" s="70">
        <f t="shared" si="110"/>
        <v>328.41100381747412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85.383989902166661</v>
      </c>
      <c r="T189" s="62">
        <f t="shared" si="142"/>
        <v>421.0274635708908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3.7913185202871342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3.2380654017134702E-25</v>
      </c>
      <c r="AC189" s="24">
        <f t="shared" si="163"/>
        <v>3.7913185202871342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99.540425884900401</v>
      </c>
      <c r="AO189" s="62">
        <f t="shared" si="144"/>
        <v>494.09799391423275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4.4861904034265825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3.8315371955966536E-25</v>
      </c>
      <c r="AX189" s="23">
        <f t="shared" si="166"/>
        <v>4.4861904034265825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31.651620000000108</v>
      </c>
      <c r="D190" s="12">
        <f t="shared" si="140"/>
        <v>9.7566768313683845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99.089327856116881</v>
      </c>
      <c r="H190" s="70">
        <f t="shared" si="110"/>
        <v>328.7861169813001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85.383989902166661</v>
      </c>
      <c r="T190" s="62">
        <f t="shared" si="142"/>
        <v>421.0274635708908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3.7169730765802629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2.2896580034771368E-25</v>
      </c>
      <c r="AC190" s="24">
        <f t="shared" si="163"/>
        <v>3.7169730765802629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99.540425884900401</v>
      </c>
      <c r="AO190" s="62">
        <f t="shared" si="144"/>
        <v>494.09799391423275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4.3982189459213457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2.7093059333748809E-25</v>
      </c>
      <c r="AX190" s="23">
        <f t="shared" si="166"/>
        <v>4.3982189459213457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31.820880000000109</v>
      </c>
      <c r="D191" s="12">
        <f t="shared" si="140"/>
        <v>9.8027641140385651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99.604650125524131</v>
      </c>
      <c r="H191" s="70">
        <f t="shared" si="110"/>
        <v>329.16118016528407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85.383989902166661</v>
      </c>
      <c r="T191" s="62">
        <f t="shared" si="142"/>
        <v>421.0274635708908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3.6440855016782403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1.6190327008567351E-25</v>
      </c>
      <c r="AC191" s="24">
        <f t="shared" si="163"/>
        <v>3.6440855016782403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99.540425884900401</v>
      </c>
      <c r="AO191" s="62">
        <f t="shared" si="144"/>
        <v>494.09799391423275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4.3119725550404953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1.9157685977983268E-25</v>
      </c>
      <c r="AX191" s="23">
        <f t="shared" si="166"/>
        <v>4.3119725550404953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31.99014000000011</v>
      </c>
      <c r="D192" s="12">
        <f t="shared" si="140"/>
        <v>9.8488228705062539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100.11990413222928</v>
      </c>
      <c r="H192" s="70">
        <f t="shared" si="110"/>
        <v>329.53619366613191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85.383989902166661</v>
      </c>
      <c r="T192" s="62">
        <f t="shared" si="142"/>
        <v>421.0274635708908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3.5726272076630154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1.1448290017385684E-25</v>
      </c>
      <c r="AC192" s="24">
        <f t="shared" si="163"/>
        <v>3.5726272076630154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99.540425884900401</v>
      </c>
      <c r="AO192" s="62">
        <f t="shared" si="144"/>
        <v>494.09799391423275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4.2274174032797145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1.3546529666874404E-25</v>
      </c>
      <c r="AX192" s="23">
        <f t="shared" si="166"/>
        <v>4.2274174032797145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32.159400000000112</v>
      </c>
      <c r="D193" s="12">
        <f t="shared" si="140"/>
        <v>9.8948532692219651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100.63509027933141</v>
      </c>
      <c r="H193" s="70">
        <f t="shared" si="110"/>
        <v>329.91115777722848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85.383989902166661</v>
      </c>
      <c r="T193" s="62">
        <f t="shared" si="142"/>
        <v>421.0274635708908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3.5025701672081735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8.0951635042836754E-26</v>
      </c>
      <c r="AC193" s="24">
        <f t="shared" si="163"/>
        <v>3.5025701672081735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99.540425884900401</v>
      </c>
      <c r="AO193" s="62">
        <f t="shared" si="144"/>
        <v>494.09799391423275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4.1445203264714126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9.5788429889916341E-26</v>
      </c>
      <c r="AX193" s="23">
        <f t="shared" si="166"/>
        <v>4.1445203264714126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32.328660000000113</v>
      </c>
      <c r="D194" s="12">
        <f t="shared" si="140"/>
        <v>9.9408554767603867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101.15020896544092</v>
      </c>
      <c r="H194" s="70">
        <f t="shared" si="110"/>
        <v>330.28607278869123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85.383989902166661</v>
      </c>
      <c r="T194" s="62">
        <f t="shared" si="142"/>
        <v>421.0274635708908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3.4338869025860754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5.7241450086928421E-26</v>
      </c>
      <c r="AC194" s="24">
        <f t="shared" si="163"/>
        <v>3.4338869025860754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99.540425884900401</v>
      </c>
      <c r="AO194" s="62">
        <f t="shared" si="144"/>
        <v>494.09799391423275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4.0632488107770968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6.7732648334372022E-26</v>
      </c>
      <c r="AX194" s="23">
        <f t="shared" si="166"/>
        <v>4.0632488107770968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32.497920000000114</v>
      </c>
      <c r="D195" s="12">
        <f t="shared" si="140"/>
        <v>9.9868296578509899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101.66526058475249</v>
      </c>
      <c r="H195" s="70">
        <f t="shared" si="110"/>
        <v>330.660938987424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85.383989902166661</v>
      </c>
      <c r="T195" s="62">
        <f t="shared" si="142"/>
        <v>421.0274635708908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3.3665504748905617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4.0475817521418377E-26</v>
      </c>
      <c r="AC195" s="24">
        <f t="shared" si="163"/>
        <v>3.3665504748905617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99.540425884900401</v>
      </c>
      <c r="AO195" s="62">
        <f t="shared" si="144"/>
        <v>494.09799391423275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3.9835709799348171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4.7894214944958171E-26</v>
      </c>
      <c r="AX195" s="23">
        <f t="shared" si="166"/>
        <v>3.9835709799348171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32.667180000000116</v>
      </c>
      <c r="D196" s="12">
        <f t="shared" si="140"/>
        <v>10.032775975407995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102.18024552711695</v>
      </c>
      <c r="H196" s="70">
        <f t="shared" ref="H196:H203" si="192">(B196+E196+F196)*44/12+(C196+D196)*0.475*44/12</f>
        <v>331.03575665716915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85.383989902166661</v>
      </c>
      <c r="T196" s="62">
        <f t="shared" si="142"/>
        <v>421.0274635708908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3.3005344734709916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2.862072504346421E-26</v>
      </c>
      <c r="AC196" s="24">
        <f t="shared" si="163"/>
        <v>3.3005344734709916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99.540425884900401</v>
      </c>
      <c r="AO196" s="62">
        <f t="shared" si="144"/>
        <v>494.09799391423275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3.9054555827566766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3.3866324167186011E-26</v>
      </c>
      <c r="AX196" s="23">
        <f t="shared" si="166"/>
        <v>3.9054555827566766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32.836440000000117</v>
      </c>
      <c r="D197" s="12">
        <f t="shared" ref="D197:D203" si="202">IFERROR(EXP(-1.0587+0.8836*LN(C197)+0.284),0)</f>
        <v>10.078694590559627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102.6951641781114</v>
      </c>
      <c r="H197" s="70">
        <f t="shared" si="192"/>
        <v>331.41052607855823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85.383989902166661</v>
      </c>
      <c r="T197" s="62">
        <f t="shared" ref="T197:T203" si="204">$T$3</f>
        <v>421.0274635708908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3.2358130055734744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2.0237908760709189E-26</v>
      </c>
      <c r="AC197" s="24">
        <f t="shared" si="163"/>
        <v>3.2358130055734744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99.540425884900401</v>
      </c>
      <c r="AO197" s="62">
        <f t="shared" ref="AO197:AO203" si="205">$AO$3</f>
        <v>494.09799391423275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3.8288719808715115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2.3947107472479085E-26</v>
      </c>
      <c r="AX197" s="23">
        <f t="shared" si="166"/>
        <v>3.8288719808715115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33.005700000000118</v>
      </c>
      <c r="D198" s="12">
        <f t="shared" si="202"/>
        <v>10.124585662676832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103.21001691910766</v>
      </c>
      <c r="H198" s="70">
        <f t="shared" si="192"/>
        <v>331.78524752916235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85.383989902166661</v>
      </c>
      <c r="T198" s="62">
        <f t="shared" si="204"/>
        <v>421.0274635708908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3.1723606861852303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1.4310362521732105E-26</v>
      </c>
      <c r="AC198" s="24">
        <f t="shared" si="163"/>
        <v>3.1723606861852303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99.540425884900401</v>
      </c>
      <c r="AO198" s="62">
        <f t="shared" si="205"/>
        <v>494.09799391423275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3.7537901367079298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1.6933162083593006E-26</v>
      </c>
      <c r="AX198" s="23">
        <f t="shared" si="166"/>
        <v>3.7537901367079298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33.174960000000119</v>
      </c>
      <c r="D199" s="12">
        <f t="shared" si="202"/>
        <v>10.17044934940135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103.72480412733967</v>
      </c>
      <c r="H199" s="70">
        <f t="shared" si="192"/>
        <v>332.15992128354094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85.383989902166661</v>
      </c>
      <c r="T199" s="62">
        <f t="shared" si="204"/>
        <v>421.0274635708908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3.110152628078096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1.0118954380354594E-26</v>
      </c>
      <c r="AC199" s="24">
        <f t="shared" si="163"/>
        <v>3.110152628078096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99.540425884900401</v>
      </c>
      <c r="AO199" s="62">
        <f t="shared" si="205"/>
        <v>494.09799391423275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3.6801806017129928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1.1973553736239543E-26</v>
      </c>
      <c r="AX199" s="23">
        <f t="shared" si="166"/>
        <v>3.6801806017129928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33.344220000000121</v>
      </c>
      <c r="D200" s="12">
        <f t="shared" si="202"/>
        <v>10.216285806673177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104.23952617596909</v>
      </c>
      <c r="H200" s="70">
        <f t="shared" si="192"/>
        <v>332.53454761328936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85.383989902166661</v>
      </c>
      <c r="T200" s="62">
        <f t="shared" si="204"/>
        <v>421.0274635708908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3.0491644320472737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7.1551812608660526E-27</v>
      </c>
      <c r="AC200" s="24">
        <f t="shared" si="163"/>
        <v>3.0491644320472737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99.540425884900401</v>
      </c>
      <c r="AO200" s="62">
        <f t="shared" si="205"/>
        <v>494.09799391423275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3.6080145048019236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8.4665810417965028E-27</v>
      </c>
      <c r="AX200" s="23">
        <f t="shared" si="166"/>
        <v>3.6080145048019236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33.513480000000122</v>
      </c>
      <c r="D201" s="12">
        <f t="shared" si="202"/>
        <v>10.262095188757526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104.75418343414988</v>
      </c>
      <c r="H201" s="70">
        <f t="shared" si="192"/>
        <v>332.90912678708628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85.383989902166661</v>
      </c>
      <c r="T201" s="62">
        <f t="shared" si="204"/>
        <v>421.0274635708908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2.9893721773414894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5.0594771901772972E-27</v>
      </c>
      <c r="AC201" s="24">
        <f t="shared" si="163"/>
        <v>2.9893721773414894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99.540425884900401</v>
      </c>
      <c r="AO201" s="62">
        <f t="shared" si="205"/>
        <v>494.09799391423275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3.5372635410343074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5.9867768681197713E-27</v>
      </c>
      <c r="AX201" s="23">
        <f t="shared" si="166"/>
        <v>3.5372635410343074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33.682740000000123</v>
      </c>
      <c r="D202" s="12">
        <f t="shared" si="202"/>
        <v>10.307877648271125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105.2687762670912</v>
      </c>
      <c r="H202" s="70">
        <f t="shared" si="192"/>
        <v>333.28365907073908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85.383989902166661</v>
      </c>
      <c r="T202" s="62">
        <f t="shared" si="204"/>
        <v>421.0274635708908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2.9307524122808113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3.5775906304330263E-27</v>
      </c>
      <c r="AC202" s="24">
        <f t="shared" si="163"/>
        <v>2.9307524122808113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99.540425884900401</v>
      </c>
      <c r="AO202" s="62">
        <f t="shared" si="205"/>
        <v>494.09799391423275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3.4678999605123475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4.2332905208982514E-27</v>
      </c>
      <c r="AX202" s="23">
        <f t="shared" si="166"/>
        <v>3.4678999605123475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33.852000000000125</v>
      </c>
      <c r="D203" s="12">
        <f t="shared" si="202"/>
        <v>10.35363333620805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105.7833050361192</v>
      </c>
      <c r="H203" s="70">
        <f t="shared" si="192"/>
        <v>333.65814472722923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85.383989902166661</v>
      </c>
      <c r="T203" s="62">
        <f t="shared" si="204"/>
        <v>421.0274635708908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2.8732821450584471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2.5297385950886486E-27</v>
      </c>
      <c r="AC203" s="24">
        <f t="shared" si="163"/>
        <v>2.8732821450584471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99.540425884900401</v>
      </c>
      <c r="AO203" s="62">
        <f t="shared" si="205"/>
        <v>494.09799391423275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3.3998965574968167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2.9933884340598857E-27</v>
      </c>
      <c r="AX203" s="23">
        <f t="shared" si="166"/>
        <v>3.3998965574968167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1.487695551318881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1.487695551318881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E14" sqref="E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Blanc du Poitou</v>
      </c>
      <c r="B6" s="155">
        <f>'Données projet'!D9</f>
        <v>2.1</v>
      </c>
      <c r="C6" s="156">
        <f ca="1">IF(OR('Données projet'!B9="",'Données projet'!C9="",'Données projet'!C9=0%),0,Calculateur!S3)</f>
        <v>85.383989902166661</v>
      </c>
      <c r="D6" s="156">
        <f>IF(OR('Données projet'!B9="",'Données projet'!C9="",'Données projet'!C9=0%),0,Calculateur!T3)</f>
        <v>421.0274635708908</v>
      </c>
      <c r="E6" s="156">
        <f ca="1">MIN(C6,D6)</f>
        <v>85.383989902166661</v>
      </c>
      <c r="F6" s="156">
        <f ca="1">E6*B6</f>
        <v>179.30637879455</v>
      </c>
      <c r="G6" s="156">
        <f ca="1">F6*(100%-'Données projet'!$C$24)*(100%-'Données projet'!$C$25)*(100%-'Données projet'!$C$26)*(100%-'Données projet'!$C$27)</f>
        <v>109.73550382226462</v>
      </c>
      <c r="H6" s="157">
        <f>IF(OR('Données projet'!B9="",'Données projet'!C9="",'Données projet'!C9=0%),0,AVERAGE(Calculateur!$AC$3:$AC$33)*B6)</f>
        <v>109.23299049216752</v>
      </c>
      <c r="I6" s="158">
        <f>H6*(100%-'Données projet'!$C$24)*(100%-'Données projet'!$C$25)*(100%-'Données projet'!$C$26)*(100%-'Données projet'!$C$27)</f>
        <v>66.850590181206528</v>
      </c>
      <c r="J6" s="159">
        <f>IF(OR('Données projet'!B9="",'Données projet'!C9="",'Données projet'!C9=0%),0,SUM(Calculateur!$V$3:$V$33)*VLOOKUP('Données projet'!$B$9,Paramètres!$A$1:$I$89,9,0)*B6)</f>
        <v>837.08100000000002</v>
      </c>
      <c r="K6" s="160">
        <f>J6*(100%-'Données projet'!$C$24)*(100%-'Données projet'!$C$25)*(100%-'Données projet'!$C$26)*(100%-'Données projet'!$C$27)</f>
        <v>512.29357200000004</v>
      </c>
      <c r="L6" s="161">
        <f ca="1">G6+I6+K6</f>
        <v>688.87966600347113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Taro</v>
      </c>
      <c r="B7" s="163">
        <f>'Données projet'!D10</f>
        <v>2.1</v>
      </c>
      <c r="C7" s="156">
        <f ca="1">IF(OR('Données projet'!B10="",'Données projet'!C10="",'Données projet'!C10=0%),0,Calculateur!AN3)</f>
        <v>99.540425884900401</v>
      </c>
      <c r="D7" s="156">
        <f>IF(OR('Données projet'!B10="",'Données projet'!C10="",'Données projet'!C10=0%),0,Calculateur!AO3)</f>
        <v>494.09799391423275</v>
      </c>
      <c r="E7" s="156">
        <f t="shared" ref="E7:E15" ca="1" si="0">MIN(C7,D7)</f>
        <v>99.540425884900401</v>
      </c>
      <c r="F7" s="156">
        <f t="shared" ref="F7:F15" ca="1" si="1">E7*B7</f>
        <v>209.03489435829084</v>
      </c>
      <c r="G7" s="156">
        <f ca="1">F7*(100%-'Données projet'!$C$24)*(100%-'Données projet'!$C$25)*(100%-'Données projet'!$C$26)*(100%-'Données projet'!$C$27)</f>
        <v>127.92935534727403</v>
      </c>
      <c r="H7" s="164">
        <f>IF(OR('Données projet'!B10="",'Données projet'!C10="",'Données projet'!C10=0%),0,AVERAGE(Calculateur!$AX$3:$AX$33)*B7)</f>
        <v>129.25318489105351</v>
      </c>
      <c r="I7" s="158">
        <f>H7*(100%-'Données projet'!$C$24)*(100%-'Données projet'!$C$25)*(100%-'Données projet'!$C$26)*(100%-'Données projet'!$C$27)</f>
        <v>79.102949153324744</v>
      </c>
      <c r="J7" s="159">
        <f>IF(OR('Données projet'!B10="",'Données projet'!C10="",'Données projet'!C10=0%),0,SUM(Calculateur!$AQ$3:$AQ$33)*VLOOKUP('Données projet'!$B$10,Paramètres!$A$1:$I$89,9,0)*B7)</f>
        <v>837.08100000000002</v>
      </c>
      <c r="K7" s="160">
        <f>J7*(100%-'Données projet'!$C$24)*(100%-'Données projet'!$C$25)*(100%-'Données projet'!$C$26)*(100%-'Données projet'!$C$27)</f>
        <v>512.29357200000004</v>
      </c>
      <c r="L7" s="161">
        <f t="shared" ref="L7:L15" ca="1" si="2">G7+I7+K7</f>
        <v>719.32587650059884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388.34127315284081</v>
      </c>
      <c r="G16" s="175">
        <f t="shared" ca="1" si="3"/>
        <v>237.66485916953866</v>
      </c>
      <c r="H16" s="176">
        <f t="shared" si="3"/>
        <v>238.48617538322102</v>
      </c>
      <c r="I16" s="176">
        <f t="shared" si="3"/>
        <v>145.95353933453129</v>
      </c>
      <c r="J16" s="177">
        <f t="shared" si="3"/>
        <v>1674.162</v>
      </c>
      <c r="K16" s="177">
        <f t="shared" si="3"/>
        <v>1024.5871440000001</v>
      </c>
      <c r="L16" s="178">
        <f t="shared" ca="1" si="3"/>
        <v>1408.2055425040699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Blanc du Poitou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Taro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Blanc du Poitou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Taro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2.1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Blanc du Poitou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387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Taro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 t="str">
        <f>IF(O48+1&lt;=MIN('Données projet'!$E$9:$E$18),O48+1,"STOP")</f>
        <v>STOP</v>
      </c>
      <c r="P49" s="197" t="e">
        <f t="shared" si="3"/>
        <v>#VALUE!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e">
        <f>IF(O49+1&lt;=MIN('Données projet'!$E$9:$E$18),O49+1,"STOP")</f>
        <v>#VALUE!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387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2025-06-10T12:14:44Z</dcterms:modified>
</cp:coreProperties>
</file>