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Projet en cours\CNPF C+for n° 186 Castelsarrasin &amp; Moissac (Teréga n°10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7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B201" i="2" l="1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<sst xmlns="http://schemas.openxmlformats.org/spreadsheetml/2006/main" count="1173" uniqueCount="326">
  <si>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</si>
  <si>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</si>
  <si>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</si>
  <si>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</si>
  <si>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</si>
  <si>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</si>
  <si>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</si>
  <si>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</si>
  <si>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</si>
  <si>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</si>
  <si>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</si>
  <si>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</si>
  <si>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</si>
  <si>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</si>
  <si>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</si>
  <si>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</si>
  <si>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</si>
  <si>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</si>
  <si>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</si>
  <si>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</si>
  <si>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</si>
  <si>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</si>
  <si>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</si>
  <si>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</si>
  <si>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</si>
  <si>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</si>
  <si>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</si>
  <si>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</si>
  <si>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</si>
  <si>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</si>
  <si>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</si>
  <si>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</si>
  <si>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</si>
  <si>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</si>
  <si>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</si>
  <si>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</si>
  <si>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</si>
  <si>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</si>
  <si>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</si>
  <si>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</si>
  <si>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</si>
  <si>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</si>
  <si>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</si>
  <si>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</si>
  <si>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</si>
  <si>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</si>
  <si>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</si>
  <si>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</si>
  <si>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</si>
  <si>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</si>
  <si>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</si>
  <si>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</si>
  <si>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</si>
  <si>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</si>
  <si>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</si>
  <si>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</si>
  <si>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</si>
  <si>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</si>
  <si>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</si>
  <si>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</si>
  <si>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</si>
  <si>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</si>
  <si>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</si>
  <si>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</si>
  <si>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</si>
  <si>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</si>
  <si>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</si>
  <si>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</si>
  <si>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</si>
  <si>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</si>
  <si>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</si>
  <si>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</si>
  <si>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</si>
  <si>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</si>
  <si>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</si>
  <si>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</si>
  <si>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</si>
  <si>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</si>
  <si>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</si>
  <si>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</si>
  <si>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</si>
  <si>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</si>
  <si>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</si>
  <si>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</si>
  <si>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</si>
  <si>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</si>
  <si>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</si>
  <si>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</si>
  <si>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</si>
  <si>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</si>
  <si>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</si>
  <si>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</si>
  <si>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</si>
  <si>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</si>
  <si>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</si>
  <si>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</si>
  <si>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</si>
  <si>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</si>
  <si>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</si>
  <si>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</si>
  <si>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</si>
  <si>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</si>
  <si>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</si>
  <si>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</si>
  <si>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</si>
  <si>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</si>
  <si>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</si>
  <si>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</si>
  <si>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</si>
  <si>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</si>
  <si>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</si>
  <si>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</si>
  <si>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</si>
  <si>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</si>
  <si>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</si>
  <si>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</si>
  <si>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</si>
  <si>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</si>
  <si>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</si>
  <si>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</si>
  <si>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</si>
  <si>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</si>
  <si>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</si>
  <si>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</si>
  <si>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</si>
  <si>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</si>
  <si>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</si>
  <si>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</si>
  <si>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</si>
  <si>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</si>
  <si>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</si>
  <si>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</si>
  <si>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</si>
  <si>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</si>
  <si>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</si>
  <si>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</si>
  <si>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</si>
  <si>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</si>
  <si>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</si>
  <si>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</si>
  <si>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</si>
  <si>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</si>
  <si>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</si>
  <si>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</si>
  <si>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</si>
  <si>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</si>
  <si>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</si>
  <si>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</si>
  <si>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</si>
  <si>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</si>
  <si>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</si>
  <si>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</si>
  <si>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</si>
  <si>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</si>
  <si>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</si>
  <si>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</si>
  <si>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</si>
  <si>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</si>
  <si>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</si>
  <si>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</si>
  <si>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</si>
  <si>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</si>
  <si>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</si>
  <si>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</si>
  <si>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</si>
  <si>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</si>
  <si>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</si>
  <si>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</si>
  <si>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</si>
  <si>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</si>
  <si>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</si>
  <si>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</si>
  <si>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</si>
  <si>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</si>
  <si>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</si>
  <si>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</si>
  <si>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</si>
  <si>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</si>
  <si>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</si>
  <si>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</si>
  <si>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</si>
  <si>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</si>
  <si>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</si>
  <si>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</si>
  <si>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</si>
  <si>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</si>
  <si>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</si>
  <si>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</si>
  <si>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</si>
  <si>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</si>
  <si>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</si>
  <si>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</si>
  <si>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</si>
  <si>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</si>
  <si>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</si>
  <si>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</si>
  <si>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</si>
  <si>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</si>
  <si>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</si>
  <si>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</si>
  <si>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</si>
  <si>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</si>
  <si>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</si>
  <si>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</si>
  <si>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</si>
  <si>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</si>
  <si>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</si>
  <si>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</si>
  <si>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</si>
  <si>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</si>
  <si>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</si>
  <si>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</si>
  <si>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</si>
  <si>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</si>
  <si>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</si>
  <si>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</si>
  <si>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</si>
  <si>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</si>
  <si>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</si>
  <si>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</si>
  <si>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</si>
  <si>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</si>
  <si>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</si>
  <si>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</si>
  <si>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</si>
  <si>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</si>
  <si>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</si>
  <si>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</si>
  <si>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</si>
  <si>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</si>
  <si>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</si>
  <si>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</si>
  <si>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</si>
  <si>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</si>
  <si>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</si>
  <si>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</si>
  <si>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</si>
  <si>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</si>
  <si>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</si>
  <si>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</si>
  <si>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</si>
  <si>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</si>
  <si>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</si>
  <si>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</si>
  <si>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</si>
  <si>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</si>
  <si>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</si>
  <si>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</si>
  <si>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</si>
  <si>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</si>
  <si>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</si>
  <si>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</si>
  <si>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</si>
  <si>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</si>
  <si>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</si>
  <si>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</si>
  <si>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</si>
  <si>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</si>
  <si>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</si>
  <si>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</si>
  <si>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</si>
  <si>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</si>
  <si>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</si>
  <si>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</si>
  <si>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</si>
  <si>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</si>
  <si>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</si>
  <si>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</si>
  <si>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</si>
  <si>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</si>
  <si>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</si>
  <si>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</si>
  <si>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</si>
  <si>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</si>
  <si>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</si>
  <si>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</si>
  <si>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</si>
  <si>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</si>
  <si>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</si>
  <si>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</si>
  <si>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</si>
  <si>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</si>
  <si>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</si>
  <si>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</si>
  <si>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</si>
  <si>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</si>
  <si>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</si>
  <si>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</si>
  <si>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</si>
  <si>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</si>
  <si>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</si>
  <si>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</si>
  <si>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</si>
  <si>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</si>
  <si>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</si>
  <si>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</si>
  <si>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</si>
  <si>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</si>
  <si>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</si>
  <si>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</si>
  <si>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</si>
  <si>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</si>
  <si>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</si>
  <si>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</si>
  <si>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</si>
  <si>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</si>
  <si>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</si>
  <si>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</si>
  <si>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</si>
  <si>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</si>
  <si>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</si>
  <si>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</si>
  <si>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</si>
  <si>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</si>
  <si>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</si>
  <si>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</si>
  <si>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</si>
  <si>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</si>
  <si>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</si>
  <si>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</si>
  <si>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</si>
  <si>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</si>
  <si>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</si>
  <si>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</si>
  <si>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Moncalvo</t>
  </si>
  <si>
    <t>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</si>
</sst>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1.6752713319103014</c:v>
                </c:pt>
                <c:pt idx="2">
                  <c:v>2.4316077038485084</c:v>
                </c:pt>
                <c:pt idx="3">
                  <c:v>3.5309584790328974</c:v>
                </c:pt>
                <c:pt idx="4">
                  <c:v>5.1295497934992245</c:v>
                </c:pt>
                <c:pt idx="5">
                  <c:v>7.4550423764675822</c:v>
                </c:pt>
                <c:pt idx="6">
                  <c:v>10.839314143820445</c:v>
                </c:pt>
                <c:pt idx="7">
                  <c:v>31.428893659007642</c:v>
                </c:pt>
                <c:pt idx="8">
                  <c:v>53.618543794576716</c:v>
                </c:pt>
                <c:pt idx="9">
                  <c:v>77.545838853417365</c:v>
                </c:pt>
                <c:pt idx="10">
                  <c:v>103.2544918880381</c:v>
                </c:pt>
                <c:pt idx="11">
                  <c:v>126.84316706456333</c:v>
                </c:pt>
                <c:pt idx="12">
                  <c:v>148.37192976271498</c:v>
                </c:pt>
                <c:pt idx="13">
                  <c:v>169.82603409584337</c:v>
                </c:pt>
                <c:pt idx="14">
                  <c:v>189.27409581669576</c:v>
                </c:pt>
                <c:pt idx="15">
                  <c:v>206.73737471354949</c:v>
                </c:pt>
                <c:pt idx="16">
                  <c:v>224.16657271621443</c:v>
                </c:pt>
                <c:pt idx="17">
                  <c:v>237.7010064173613</c:v>
                </c:pt>
                <c:pt idx="18">
                  <c:v>249.28793214601401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4256"/>
        <c:axId val="-736666096"/>
      </c:scatterChart>
      <c:valAx>
        <c:axId val="-73667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6096"/>
        <c:crosses val="autoZero"/>
        <c:crossBetween val="midCat"/>
      </c:valAx>
      <c:valAx>
        <c:axId val="-73666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66640"/>
        <c:axId val="-802592048"/>
      </c:scatterChart>
      <c:valAx>
        <c:axId val="-736666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02592048"/>
        <c:crosses val="autoZero"/>
        <c:crossBetween val="midCat"/>
      </c:valAx>
      <c:valAx>
        <c:axId val="-80259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1.6163975150816696</c:v>
                </c:pt>
                <c:pt idx="2">
                  <c:v>2.2635199407087629</c:v>
                </c:pt>
                <c:pt idx="3">
                  <c:v>3.1708582063936128</c:v>
                </c:pt>
                <c:pt idx="4">
                  <c:v>4.4434808853810503</c:v>
                </c:pt>
                <c:pt idx="5">
                  <c:v>6.2290438377287147</c:v>
                </c:pt>
                <c:pt idx="6">
                  <c:v>8.7351134065721254</c:v>
                </c:pt>
                <c:pt idx="7">
                  <c:v>27.354587544244037</c:v>
                </c:pt>
                <c:pt idx="8">
                  <c:v>47.596821635800239</c:v>
                </c:pt>
                <c:pt idx="9">
                  <c:v>67.603416673028747</c:v>
                </c:pt>
                <c:pt idx="10">
                  <c:v>89.43432488435225</c:v>
                </c:pt>
                <c:pt idx="11">
                  <c:v>111.1307422175106</c:v>
                </c:pt>
                <c:pt idx="12">
                  <c:v>130.7636399437541</c:v>
                </c:pt>
                <c:pt idx="13">
                  <c:v>150.32520254476185</c:v>
                </c:pt>
                <c:pt idx="14">
                  <c:v>167.87844087311399</c:v>
                </c:pt>
                <c:pt idx="15">
                  <c:v>183.44482213389134</c:v>
                </c:pt>
                <c:pt idx="16">
                  <c:v>197.03997714488079</c:v>
                </c:pt>
                <c:pt idx="17">
                  <c:v>208.67557530003879</c:v>
                </c:pt>
                <c:pt idx="18">
                  <c:v>220.29619985261493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69360"/>
        <c:axId val="-736672624"/>
      </c:scatterChart>
      <c:valAx>
        <c:axId val="-73666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2624"/>
        <c:crosses val="autoZero"/>
        <c:crossBetween val="midCat"/>
      </c:valAx>
      <c:valAx>
        <c:axId val="-73667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5888"/>
        <c:axId val="-736672080"/>
      </c:scatterChart>
      <c:valAx>
        <c:axId val="-73667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2080"/>
        <c:crosses val="autoZero"/>
        <c:crossBetween val="midCat"/>
      </c:valAx>
      <c:valAx>
        <c:axId val="-73667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5344"/>
        <c:axId val="-736674800"/>
      </c:scatterChart>
      <c:valAx>
        <c:axId val="-73667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4800"/>
        <c:crosses val="autoZero"/>
        <c:crossBetween val="midCat"/>
      </c:valAx>
      <c:valAx>
        <c:axId val="-73667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3168"/>
        <c:axId val="-736668816"/>
      </c:scatterChart>
      <c:valAx>
        <c:axId val="-73667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8816"/>
        <c:crosses val="autoZero"/>
        <c:crossBetween val="midCat"/>
      </c:valAx>
      <c:valAx>
        <c:axId val="-73666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3712"/>
        <c:axId val="-736668272"/>
      </c:scatterChart>
      <c:valAx>
        <c:axId val="-73667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8272"/>
        <c:crosses val="autoZero"/>
        <c:crossBetween val="midCat"/>
      </c:valAx>
      <c:valAx>
        <c:axId val="-73666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1536"/>
        <c:axId val="-736670992"/>
      </c:scatterChart>
      <c:valAx>
        <c:axId val="-736671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0992"/>
        <c:crosses val="autoZero"/>
        <c:crossBetween val="midCat"/>
      </c:valAx>
      <c:valAx>
        <c:axId val="-73667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1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70448"/>
        <c:axId val="-736669904"/>
      </c:scatterChart>
      <c:valAx>
        <c:axId val="-736670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9904"/>
        <c:crosses val="autoZero"/>
        <c:crossBetween val="midCat"/>
      </c:valAx>
      <c:valAx>
        <c:axId val="-73666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70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36667728"/>
        <c:axId val="-736667184"/>
      </c:scatterChart>
      <c:valAx>
        <c:axId val="-73666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7184"/>
        <c:crosses val="autoZero"/>
        <c:crossBetween val="midCat"/>
      </c:valAx>
      <c:valAx>
        <c:axId val="-7366671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3666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="80" zoomScaleNormal="80" workbookViewId="0">
      <selection activeCell="F28" sqref="F2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111</v>
      </c>
      <c r="C9" s="35">
        <v>0.69</v>
      </c>
      <c r="D9" s="36">
        <f t="shared" ref="D9:D18" si="0">C9*$C$5</f>
        <v>2.6909999999999998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111</v>
      </c>
      <c r="C10" s="35">
        <v>0.31</v>
      </c>
      <c r="D10" s="36">
        <f t="shared" si="0"/>
        <v>1.2090000000000001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I-214</v>
      </c>
      <c r="C32" s="292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6</v>
      </c>
      <c r="B36" s="63">
        <v>10.199999999999999</v>
      </c>
      <c r="C36" s="63"/>
      <c r="D36" s="63"/>
      <c r="E36" s="54"/>
      <c r="F36" s="54"/>
      <c r="G36" s="54"/>
      <c r="H36" s="54"/>
      <c r="I36" s="52">
        <f>IFERROR(B36/A36,"")</f>
        <v>1.7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7</v>
      </c>
      <c r="B37" s="63">
        <v>30.6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20.400000000000002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8</v>
      </c>
      <c r="B38" s="63">
        <v>53.04</v>
      </c>
      <c r="C38" s="63"/>
      <c r="D38" s="63"/>
      <c r="E38" s="54"/>
      <c r="F38" s="54"/>
      <c r="G38" s="54"/>
      <c r="H38" s="54"/>
      <c r="I38" s="56">
        <f t="shared" si="1"/>
        <v>22.439999999999998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9</v>
      </c>
      <c r="B39" s="63">
        <v>77.52</v>
      </c>
      <c r="C39" s="63"/>
      <c r="D39" s="63"/>
      <c r="E39" s="54"/>
      <c r="F39" s="54"/>
      <c r="G39" s="54"/>
      <c r="H39" s="54"/>
      <c r="I39" s="52">
        <f t="shared" si="1"/>
        <v>24.479999999999997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10</v>
      </c>
      <c r="B40" s="63">
        <v>104.04</v>
      </c>
      <c r="C40" s="63"/>
      <c r="D40" s="63"/>
      <c r="E40" s="54"/>
      <c r="F40" s="54"/>
      <c r="G40" s="54"/>
      <c r="H40" s="54"/>
      <c r="I40" s="52">
        <f t="shared" si="1"/>
        <v>26.52000000000001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11</v>
      </c>
      <c r="B41" s="63">
        <v>128.52000000000001</v>
      </c>
      <c r="C41" s="63"/>
      <c r="D41" s="63"/>
      <c r="E41" s="54"/>
      <c r="F41" s="54"/>
      <c r="G41" s="54"/>
      <c r="H41" s="54"/>
      <c r="I41" s="56">
        <f t="shared" si="1"/>
        <v>24.480000000000004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12</v>
      </c>
      <c r="B42" s="63">
        <v>150.96</v>
      </c>
      <c r="C42" s="63"/>
      <c r="D42" s="63"/>
      <c r="E42" s="54"/>
      <c r="F42" s="54"/>
      <c r="G42" s="54"/>
      <c r="H42" s="54"/>
      <c r="I42" s="56">
        <f t="shared" si="1"/>
        <v>22.439999999999998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13</v>
      </c>
      <c r="B43" s="63">
        <v>173.4</v>
      </c>
      <c r="C43" s="63"/>
      <c r="D43" s="63"/>
      <c r="E43" s="54"/>
      <c r="F43" s="54"/>
      <c r="G43" s="54"/>
      <c r="H43" s="54"/>
      <c r="I43" s="52">
        <f t="shared" si="1"/>
        <v>22.439999999999998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14</v>
      </c>
      <c r="B44" s="63">
        <v>193.8</v>
      </c>
      <c r="C44" s="63"/>
      <c r="D44" s="63"/>
      <c r="E44" s="54"/>
      <c r="F44" s="54"/>
      <c r="G44" s="54"/>
      <c r="H44" s="54"/>
      <c r="I44" s="52">
        <f t="shared" si="1"/>
        <v>20.400000000000006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15</v>
      </c>
      <c r="B45" s="63">
        <v>212.16</v>
      </c>
      <c r="C45" s="63"/>
      <c r="D45" s="63"/>
      <c r="E45" s="54"/>
      <c r="F45" s="54"/>
      <c r="G45" s="54"/>
      <c r="H45" s="54"/>
      <c r="I45" s="52">
        <f t="shared" si="1"/>
        <v>18.359999999999985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16</v>
      </c>
      <c r="B46" s="63">
        <v>230.52</v>
      </c>
      <c r="C46" s="63"/>
      <c r="D46" s="63"/>
      <c r="E46" s="54"/>
      <c r="F46" s="54"/>
      <c r="G46" s="54"/>
      <c r="H46" s="54"/>
      <c r="I46" s="52">
        <f t="shared" si="1"/>
        <v>18.360000000000014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17</v>
      </c>
      <c r="B47" s="63">
        <v>244.8</v>
      </c>
      <c r="C47" s="63"/>
      <c r="D47" s="63"/>
      <c r="E47" s="54"/>
      <c r="F47" s="54"/>
      <c r="G47" s="54"/>
      <c r="H47" s="54"/>
      <c r="I47" s="52">
        <f t="shared" si="1"/>
        <v>14.280000000000001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18</v>
      </c>
      <c r="B48" s="63">
        <v>257.04000000000002</v>
      </c>
      <c r="C48" s="63">
        <v>1</v>
      </c>
      <c r="D48" s="63">
        <f>B48</f>
        <v>257.04000000000002</v>
      </c>
      <c r="E48" s="54">
        <v>0.78</v>
      </c>
      <c r="F48" s="54"/>
      <c r="G48" s="54">
        <v>0.1</v>
      </c>
      <c r="H48" s="54">
        <v>0.12</v>
      </c>
      <c r="I48" s="52">
        <f t="shared" si="1"/>
        <v>12.240000000000009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I-214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63">
        <v>8.16</v>
      </c>
      <c r="C62" s="63"/>
      <c r="D62" s="63"/>
      <c r="E62" s="54"/>
      <c r="F62" s="54"/>
      <c r="G62" s="54"/>
      <c r="H62" s="54"/>
      <c r="I62" s="56">
        <f>IFERROR(B62/A62,"")</f>
        <v>1.36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63">
        <v>26.52</v>
      </c>
      <c r="C63" s="63"/>
      <c r="D63" s="63"/>
      <c r="E63" s="54"/>
      <c r="F63" s="54"/>
      <c r="G63" s="54"/>
      <c r="H63" s="54"/>
      <c r="I63" s="52">
        <f>IF(A63&lt;&gt;0,(B63-(B62-D62))/(A63-A62),"")</f>
        <v>18.36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63">
        <v>46.92</v>
      </c>
      <c r="C64" s="63"/>
      <c r="D64" s="63"/>
      <c r="E64" s="54"/>
      <c r="F64" s="54"/>
      <c r="G64" s="54"/>
      <c r="H64" s="54"/>
      <c r="I64" s="52">
        <f>IF(A64&lt;&gt;0,(B64-(B63-D63))/(A64-A63),"")</f>
        <v>20.400000000000002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63">
        <v>67.319999999999993</v>
      </c>
      <c r="C65" s="63"/>
      <c r="D65" s="63"/>
      <c r="E65" s="54"/>
      <c r="F65" s="54"/>
      <c r="G65" s="54"/>
      <c r="H65" s="54"/>
      <c r="I65" s="52">
        <f>IF(A65&lt;&gt;0,(B65-(B64-D64))/(A65-A64),"")</f>
        <v>20.399999999999991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63">
        <v>89.76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22.440000000000012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63">
        <v>112.2</v>
      </c>
      <c r="C67" s="63"/>
      <c r="D67" s="63"/>
      <c r="E67" s="54"/>
      <c r="F67" s="54"/>
      <c r="G67" s="54"/>
      <c r="H67" s="54"/>
      <c r="I67" s="52">
        <f t="shared" si="2"/>
        <v>22.439999999999998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63">
        <v>132.6</v>
      </c>
      <c r="C68" s="63"/>
      <c r="D68" s="63"/>
      <c r="E68" s="54"/>
      <c r="F68" s="54"/>
      <c r="G68" s="54"/>
      <c r="H68" s="54"/>
      <c r="I68" s="52">
        <f t="shared" si="2"/>
        <v>20.399999999999991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63">
        <v>153</v>
      </c>
      <c r="C69" s="63"/>
      <c r="D69" s="63"/>
      <c r="E69" s="54"/>
      <c r="F69" s="54"/>
      <c r="G69" s="54"/>
      <c r="H69" s="54"/>
      <c r="I69" s="52">
        <f t="shared" si="2"/>
        <v>20.400000000000006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63">
        <v>171.36</v>
      </c>
      <c r="C70" s="63"/>
      <c r="D70" s="63"/>
      <c r="E70" s="54"/>
      <c r="F70" s="54"/>
      <c r="G70" s="54"/>
      <c r="H70" s="54"/>
      <c r="I70" s="52">
        <f t="shared" si="2"/>
        <v>18.360000000000014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63">
        <v>187.68</v>
      </c>
      <c r="C71" s="63"/>
      <c r="D71" s="63"/>
      <c r="E71" s="54"/>
      <c r="F71" s="54"/>
      <c r="G71" s="54"/>
      <c r="H71" s="54"/>
      <c r="I71" s="52">
        <f t="shared" si="2"/>
        <v>16.319999999999993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16</v>
      </c>
      <c r="B72" s="63">
        <v>201.96</v>
      </c>
      <c r="C72" s="63"/>
      <c r="D72" s="63"/>
      <c r="E72" s="54"/>
      <c r="F72" s="54"/>
      <c r="G72" s="54"/>
      <c r="H72" s="54"/>
      <c r="I72" s="52">
        <f t="shared" si="2"/>
        <v>14.280000000000001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17</v>
      </c>
      <c r="B73" s="63">
        <v>214.2</v>
      </c>
      <c r="C73" s="63"/>
      <c r="D73" s="63"/>
      <c r="E73" s="54"/>
      <c r="F73" s="54"/>
      <c r="G73" s="54"/>
      <c r="H73" s="54"/>
      <c r="I73" s="52">
        <f t="shared" si="2"/>
        <v>12.239999999999981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18</v>
      </c>
      <c r="B74" s="53">
        <v>226.44</v>
      </c>
      <c r="C74" s="53">
        <v>1</v>
      </c>
      <c r="D74" s="63">
        <f>B74</f>
        <v>226.44</v>
      </c>
      <c r="E74" s="54">
        <v>0.78</v>
      </c>
      <c r="F74" s="54"/>
      <c r="G74" s="54"/>
      <c r="H74" s="54">
        <v>0.22</v>
      </c>
      <c r="I74" s="52">
        <f t="shared" si="2"/>
        <v>12.240000000000009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3"/>
      <c r="F100" s="93"/>
      <c r="G100" s="93"/>
      <c r="H100" s="93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I-214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I-214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102.98638080308427</v>
      </c>
      <c r="T3" s="62">
        <f>IF('Données projet'!E9&gt;30,$R$33-$H$33,LOOKUP('Données projet'!$E$9,$A$3:$A$203,R3:R203)-LOOKUP('Données projet'!$E$9,$A$3:$A$203,$H$3:$H$203))</f>
        <v>277.72395200468372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91.348725002204446</v>
      </c>
      <c r="AO3" s="62">
        <f>IF('Données projet'!E10&gt;30,$AM$33-$H$33,LOOKUP('Données projet'!$E$10,$A$3:$A$203,AM3:AM203)-LOOKUP('Données projet'!$E$10,$A$3:$A$203,$H$3:$H$203))</f>
        <v>248.73221971128467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1.7</v>
      </c>
      <c r="N4" s="14">
        <f>IF('Données projet'!$A$36&gt;35,N3+M4-V3,IF(A4&lt;'Données projet'!$A$36,$K$205^A4,IF(A4='Données projet'!$A$36,'Données projet'!$B$36,N3+M4-V3)))</f>
        <v>1.472651651019411</v>
      </c>
      <c r="O4" s="14">
        <f>N4*VLOOKUP('Données projet'!$B$9,Paramètres!$A$1:$I$89,3,0)*VLOOKUP('Données projet'!$B$9,Paramètres!$A$1:$I$89,5,0)</f>
        <v>0.6478489143164593</v>
      </c>
      <c r="P4" s="14">
        <f>EXP(-1.0587+0.8836*LN(O4)+0.284)</f>
        <v>0.31402936237845069</v>
      </c>
      <c r="Q4" s="22">
        <f t="shared" ref="Q4:Q34" si="2">(O4+P4)*0.475*44/12</f>
        <v>1.6752713319103014</v>
      </c>
      <c r="R4" s="62">
        <f t="shared" si="0"/>
        <v>169.48770528483413</v>
      </c>
      <c r="S4" s="62">
        <f ca="1">AVERAGE(OFFSET($R$3,0,0,'Données projet'!$E$9+1,1))-AVERAGE(OFFSET($H$3,0,0,'Données projet'!$E$9+1,1))</f>
        <v>102.98638080308427</v>
      </c>
      <c r="T4" s="62">
        <f>$T$3</f>
        <v>277.72395200468372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1.36</v>
      </c>
      <c r="AI4" s="14">
        <f>IF('Données projet'!$A$62&gt;35,AI3+AH4-AQ3,IF(A4&lt;'Données projet'!$A$62,$AF$205^A4,IF(A4='Données projet'!$A$62,'Données projet'!$B$62,AI3+AH4-AQ3)))</f>
        <v>1.418888797305915</v>
      </c>
      <c r="AJ4" s="14">
        <f>AI4*VLOOKUP('Données projet'!$B$10,Paramètres!$A$1:$I$89,3,0)*VLOOKUP('Données projet'!$B$10,Paramètres!$A$1:$I$89,5,0)</f>
        <v>0.62419755971081814</v>
      </c>
      <c r="AK4" s="14">
        <f>EXP(-1.0587+0.8836*LN(AJ4)+0.284)</f>
        <v>0.30387756856573866</v>
      </c>
      <c r="AL4" s="22">
        <f t="shared" ref="AL4:AL67" si="4">(AJ4+AK4)*0.475*44/12</f>
        <v>1.6163975150816696</v>
      </c>
      <c r="AM4" s="62">
        <f t="shared" ref="AM4:AM67" si="5">AL4+(AD4+AE4)*44/12</f>
        <v>169.42883146800551</v>
      </c>
      <c r="AN4" s="62">
        <f ca="1">AVERAGE(OFFSET($AM$3,0,0,'Données projet'!$E$10+1,1))-AVERAGE(OFFSET($H$3,0,0,'Données projet'!$E$10+1,1))</f>
        <v>91.348725002204446</v>
      </c>
      <c r="AO4" s="62">
        <f>$AO$3</f>
        <v>248.73221971128467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1.7</v>
      </c>
      <c r="N5" s="14">
        <f>IF('Données projet'!$A$36&gt;35,N4+M5-V4,IF(A5&lt;'Données projet'!$A$36,$K$205^A5,IF(A5='Données projet'!$A$36,'Données projet'!$B$36,N4+M5-V4)))</f>
        <v>2.1687028852501968</v>
      </c>
      <c r="O5" s="14">
        <f>N5*VLOOKUP('Données projet'!$B$9,Paramètres!$A$1:$I$89,3,0)*VLOOKUP('Données projet'!$B$9,Paramètres!$A$1:$I$89,5,0)</f>
        <v>0.95405577327926649</v>
      </c>
      <c r="P5" s="14">
        <f t="shared" ref="P5:P68" si="33">EXP(-1.0587+0.8836*LN(O5)+0.284)</f>
        <v>0.44208262127490122</v>
      </c>
      <c r="Q5" s="22">
        <f t="shared" si="2"/>
        <v>2.4316077038485084</v>
      </c>
      <c r="R5" s="62">
        <f t="shared" si="0"/>
        <v>173.02888899134933</v>
      </c>
      <c r="S5" s="62">
        <f ca="1">AVERAGE(OFFSET($R$3,0,0,'Données projet'!$E$9+1,1))-AVERAGE(OFFSET($H$3,0,0,'Données projet'!$E$9+1,1))</f>
        <v>102.98638080308427</v>
      </c>
      <c r="T5" s="62">
        <f t="shared" ref="T5:T68" si="34">$T$3</f>
        <v>277.72395200468372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1.36</v>
      </c>
      <c r="AI5" s="14">
        <f>IF('Données projet'!$A$62&gt;35,AI4+AH5-AQ4,IF(A5&lt;'Données projet'!$A$62,$AF$205^A5,IF(A5='Données projet'!$A$62,'Données projet'!$B$62,AI4+AH5-AQ4)))</f>
        <v>2.013245419120226</v>
      </c>
      <c r="AJ5" s="14">
        <f>AI5*VLOOKUP('Données projet'!$B$10,Paramètres!$A$1:$I$89,3,0)*VLOOKUP('Données projet'!$B$10,Paramètres!$A$1:$I$89,5,0)</f>
        <v>0.88566692477936981</v>
      </c>
      <c r="AK5" s="14">
        <f t="shared" ref="AK5:AK68" si="35">EXP(-1.0587+0.8836*LN(AJ5)+0.284)</f>
        <v>0.41396174931178592</v>
      </c>
      <c r="AL5" s="22">
        <f t="shared" si="4"/>
        <v>2.2635199407087629</v>
      </c>
      <c r="AM5" s="62">
        <f t="shared" si="5"/>
        <v>172.8608012282096</v>
      </c>
      <c r="AN5" s="62">
        <f ca="1">AVERAGE(OFFSET($AM$3,0,0,'Données projet'!$E$10+1,1))-AVERAGE(OFFSET($H$3,0,0,'Données projet'!$E$10+1,1))</f>
        <v>91.348725002204446</v>
      </c>
      <c r="AO5" s="62">
        <f t="shared" ref="AO5:AO68" si="36">$AO$3</f>
        <v>248.73221971128467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1.7</v>
      </c>
      <c r="N6" s="14">
        <f>IF('Données projet'!$A$36&gt;35,N5+M6-V5,IF(A6&lt;'Données projet'!$A$36,$K$205^A6,IF(A6='Données projet'!$A$36,'Données projet'!$B$36,N5+M6-V5)))</f>
        <v>3.1937438845342627</v>
      </c>
      <c r="O6" s="14">
        <f>N6*VLOOKUP('Données projet'!$B$9,Paramètres!$A$1:$I$89,3,0)*VLOOKUP('Données projet'!$B$9,Paramètres!$A$1:$I$89,5,0)</f>
        <v>1.4049918096843128</v>
      </c>
      <c r="P6" s="14">
        <f t="shared" si="33"/>
        <v>0.62235277157859503</v>
      </c>
      <c r="Q6" s="22">
        <f t="shared" si="2"/>
        <v>3.5309584790328974</v>
      </c>
      <c r="R6" s="62">
        <f t="shared" si="0"/>
        <v>176.88597904891779</v>
      </c>
      <c r="S6" s="62">
        <f ca="1">AVERAGE(OFFSET($R$3,0,0,'Données projet'!$E$9+1,1))-AVERAGE(OFFSET($H$3,0,0,'Données projet'!$E$9+1,1))</f>
        <v>102.98638080308427</v>
      </c>
      <c r="T6" s="62">
        <f t="shared" si="34"/>
        <v>277.72395200468372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1.36</v>
      </c>
      <c r="AI6" s="14">
        <f>IF('Données projet'!$A$62&gt;35,AI5+AH6-AQ5,IF(A6&lt;'Données projet'!$A$62,$AF$205^A6,IF(A6='Données projet'!$A$62,'Données projet'!$B$62,AI5+AH6-AQ5)))</f>
        <v>2.8565713714171403</v>
      </c>
      <c r="AJ6" s="14">
        <f>AI6*VLOOKUP('Données projet'!$B$10,Paramètres!$A$1:$I$89,3,0)*VLOOKUP('Données projet'!$B$10,Paramètres!$A$1:$I$89,5,0)</f>
        <v>1.2566628777138285</v>
      </c>
      <c r="AK6" s="14">
        <f t="shared" si="35"/>
        <v>0.56392556614853317</v>
      </c>
      <c r="AL6" s="22">
        <f t="shared" si="4"/>
        <v>3.1708582063936128</v>
      </c>
      <c r="AM6" s="62">
        <f t="shared" si="5"/>
        <v>176.52587877627849</v>
      </c>
      <c r="AN6" s="62">
        <f ca="1">AVERAGE(OFFSET($AM$3,0,0,'Données projet'!$E$10+1,1))-AVERAGE(OFFSET($H$3,0,0,'Données projet'!$E$10+1,1))</f>
        <v>91.348725002204446</v>
      </c>
      <c r="AO6" s="62">
        <f t="shared" si="36"/>
        <v>248.73221971128467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1.7</v>
      </c>
      <c r="N7" s="14">
        <f>IF('Données projet'!$A$36&gt;35,N6+M7-V6,IF(A7&lt;'Données projet'!$A$36,$K$205^A7,IF(A7='Données projet'!$A$36,'Données projet'!$B$36,N6+M7-V6)))</f>
        <v>4.7032722044925288</v>
      </c>
      <c r="O7" s="14">
        <f>N7*VLOOKUP('Données projet'!$B$9,Paramètres!$A$1:$I$89,3,0)*VLOOKUP('Données projet'!$B$9,Paramètres!$A$1:$I$89,5,0)</f>
        <v>2.0690635082003528</v>
      </c>
      <c r="P7" s="14">
        <f t="shared" si="33"/>
        <v>0.87613254548341291</v>
      </c>
      <c r="Q7" s="22">
        <f t="shared" si="2"/>
        <v>5.1295497934992245</v>
      </c>
      <c r="R7" s="62">
        <f t="shared" si="0"/>
        <v>181.21567185767617</v>
      </c>
      <c r="S7" s="62">
        <f ca="1">AVERAGE(OFFSET($R$3,0,0,'Données projet'!$E$9+1,1))-AVERAGE(OFFSET($H$3,0,0,'Données projet'!$E$9+1,1))</f>
        <v>102.98638080308427</v>
      </c>
      <c r="T7" s="62">
        <f t="shared" si="34"/>
        <v>277.72395200468372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1.36</v>
      </c>
      <c r="AI7" s="14">
        <f>IF('Données projet'!$A$62&gt;35,AI6+AH7-AQ6,IF(A7&lt;'Données projet'!$A$62,$AF$205^A7,IF(A7='Données projet'!$A$62,'Données projet'!$B$62,AI6+AH7-AQ6)))</f>
        <v>4.053157117608575</v>
      </c>
      <c r="AJ7" s="14">
        <f>AI7*VLOOKUP('Données projet'!$B$10,Paramètres!$A$1:$I$89,3,0)*VLOOKUP('Données projet'!$B$10,Paramètres!$A$1:$I$89,5,0)</f>
        <v>1.7830648791783641</v>
      </c>
      <c r="AK7" s="14">
        <f t="shared" si="35"/>
        <v>0.76821601194951139</v>
      </c>
      <c r="AL7" s="22">
        <f t="shared" si="4"/>
        <v>4.4434808853810503</v>
      </c>
      <c r="AM7" s="62">
        <f t="shared" si="5"/>
        <v>180.52960294955801</v>
      </c>
      <c r="AN7" s="62">
        <f ca="1">AVERAGE(OFFSET($AM$3,0,0,'Données projet'!$E$10+1,1))-AVERAGE(OFFSET($H$3,0,0,'Données projet'!$E$10+1,1))</f>
        <v>91.348725002204446</v>
      </c>
      <c r="AO7" s="62">
        <f t="shared" si="36"/>
        <v>248.73221971128467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1.7</v>
      </c>
      <c r="N8" s="14">
        <f>IF('Données projet'!$A$36&gt;35,N7+M8-V7,IF(A8&lt;'Données projet'!$A$36,$K$205^A8,IF(A8='Données projet'!$A$36,'Données projet'!$B$36,N7+M8-V7)))</f>
        <v>6.9262815771396271</v>
      </c>
      <c r="O8" s="14">
        <f>N8*VLOOKUP('Données projet'!$B$9,Paramètres!$A$1:$I$89,3,0)*VLOOKUP('Données projet'!$B$9,Paramètres!$A$1:$I$89,5,0)</f>
        <v>3.0470097914152645</v>
      </c>
      <c r="P8" s="14">
        <f t="shared" si="33"/>
        <v>1.233397314690525</v>
      </c>
      <c r="Q8" s="22">
        <f t="shared" si="2"/>
        <v>7.4550423764675822</v>
      </c>
      <c r="R8" s="62">
        <f t="shared" si="0"/>
        <v>186.24609025291494</v>
      </c>
      <c r="S8" s="62">
        <f ca="1">AVERAGE(OFFSET($R$3,0,0,'Données projet'!$E$9+1,1))-AVERAGE(OFFSET($H$3,0,0,'Données projet'!$E$9+1,1))</f>
        <v>102.98638080308427</v>
      </c>
      <c r="T8" s="62">
        <f t="shared" si="34"/>
        <v>277.72395200468372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1.36</v>
      </c>
      <c r="AI8" s="14">
        <f>IF('Données projet'!$A$62&gt;35,AI7+AH8-AQ7,IF(A8&lt;'Données projet'!$A$62,$AF$205^A8,IF(A8='Données projet'!$A$62,'Données projet'!$B$62,AI7+AH8-AQ7)))</f>
        <v>5.7509792278955398</v>
      </c>
      <c r="AJ8" s="14">
        <f>AI8*VLOOKUP('Données projet'!$B$10,Paramètres!$A$1:$I$89,3,0)*VLOOKUP('Données projet'!$B$10,Paramètres!$A$1:$I$89,5,0)</f>
        <v>2.5299707819358055</v>
      </c>
      <c r="AK8" s="14">
        <f t="shared" si="35"/>
        <v>1.0465137181955142</v>
      </c>
      <c r="AL8" s="22">
        <f t="shared" si="4"/>
        <v>6.2290438377287147</v>
      </c>
      <c r="AM8" s="62">
        <f t="shared" si="5"/>
        <v>185.02009171417606</v>
      </c>
      <c r="AN8" s="62">
        <f ca="1">AVERAGE(OFFSET($AM$3,0,0,'Données projet'!$E$10+1,1))-AVERAGE(OFFSET($H$3,0,0,'Données projet'!$E$10+1,1))</f>
        <v>91.348725002204446</v>
      </c>
      <c r="AO8" s="62">
        <f t="shared" si="36"/>
        <v>248.73221971128467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10.199999999999999</v>
      </c>
      <c r="L9" s="13">
        <f>VLOOKUP(A9,'Données projet'!$A$35:$I$55,9,0)</f>
        <v>1.7</v>
      </c>
      <c r="M9" s="13">
        <f t="array" ref="M9">INDEX(L:L,MIN(IF(ISNUMBER(L9:L205),ROW(L9:L205),"")))</f>
        <v>1.7</v>
      </c>
      <c r="N9" s="14">
        <f>IF('Données projet'!$A$36&gt;35,N8+M9-V8,IF(A9&lt;'Données projet'!$A$36,$K$205^A9,IF(A9='Données projet'!$A$36,'Données projet'!$B$36,N8+M9-V8)))</f>
        <v>10.199999999999999</v>
      </c>
      <c r="O9" s="14">
        <f>N9*VLOOKUP('Données projet'!$B$9,Paramètres!$A$1:$I$89,3,0)*VLOOKUP('Données projet'!$B$9,Paramètres!$A$1:$I$89,5,0)</f>
        <v>4.4871839999999992</v>
      </c>
      <c r="P9" s="14">
        <f t="shared" si="33"/>
        <v>1.7363456519543239</v>
      </c>
      <c r="Q9" s="22">
        <f t="shared" si="2"/>
        <v>10.839314143820445</v>
      </c>
      <c r="R9" s="62">
        <f t="shared" si="0"/>
        <v>192.30956624007942</v>
      </c>
      <c r="S9" s="62">
        <f ca="1">AVERAGE(OFFSET($R$3,0,0,'Données projet'!$E$9+1,1))-AVERAGE(OFFSET($H$3,0,0,'Données projet'!$E$9+1,1))</f>
        <v>102.98638080308427</v>
      </c>
      <c r="T9" s="62">
        <f t="shared" si="34"/>
        <v>277.72395200468372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8.16</v>
      </c>
      <c r="AG9" s="13">
        <f>VLOOKUP(A9,'Données projet'!$A$61:$I$81,9,0)</f>
        <v>1.36</v>
      </c>
      <c r="AH9" s="13">
        <f t="array" ref="AH9">INDEX(AG:AG,MIN(IF(ISNUMBER(AG9:AG205),ROW(AG9:AG205),"")))</f>
        <v>1.36</v>
      </c>
      <c r="AI9" s="14">
        <f>IF('Données projet'!$A$62&gt;35,AI8+AH9-AQ8,IF(A9&lt;'Données projet'!$A$62,$AF$205^A9,IF(A9='Données projet'!$A$62,'Données projet'!$B$62,AI8+AH9-AQ8)))</f>
        <v>8.16</v>
      </c>
      <c r="AJ9" s="14">
        <f>AI9*VLOOKUP('Données projet'!$B$10,Paramètres!$A$1:$I$89,3,0)*VLOOKUP('Données projet'!$B$10,Paramètres!$A$1:$I$89,5,0)</f>
        <v>3.5897471999999997</v>
      </c>
      <c r="AK9" s="14">
        <f t="shared" si="35"/>
        <v>1.4256289186060054</v>
      </c>
      <c r="AL9" s="22">
        <f t="shared" si="4"/>
        <v>8.7351134065721254</v>
      </c>
      <c r="AM9" s="62">
        <f t="shared" si="5"/>
        <v>190.20536550283111</v>
      </c>
      <c r="AN9" s="62">
        <f ca="1">AVERAGE(OFFSET($AM$3,0,0,'Données projet'!$E$10+1,1))-AVERAGE(OFFSET($H$3,0,0,'Données projet'!$E$10+1,1))</f>
        <v>91.348725002204446</v>
      </c>
      <c r="AO9" s="62">
        <f t="shared" si="36"/>
        <v>248.73221971128467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30.6</v>
      </c>
      <c r="L10" s="13">
        <f>VLOOKUP(A10,'Données projet'!$A$35:$I$55,9,0)</f>
        <v>20.400000000000002</v>
      </c>
      <c r="M10" s="13">
        <f t="array" ref="M10">INDEX(L:L,MIN(IF(ISNUMBER(L10:L206),ROW(L10:L206),"")))</f>
        <v>20.400000000000002</v>
      </c>
      <c r="N10" s="14">
        <f>IF('Données projet'!$A$36&gt;35,N9+M10-V9,IF(A10&lt;'Données projet'!$A$36,$K$205^A10,IF(A10='Données projet'!$A$36,'Données projet'!$B$36,N9+M10-V9)))</f>
        <v>30.6</v>
      </c>
      <c r="O10" s="14">
        <f>N10*VLOOKUP('Données projet'!$B$9,Paramètres!$A$1:$I$89,3,0)*VLOOKUP('Données projet'!$B$9,Paramètres!$A$1:$I$89,5,0)</f>
        <v>13.461551999999999</v>
      </c>
      <c r="P10" s="14">
        <f t="shared" si="33"/>
        <v>4.5837457946455356</v>
      </c>
      <c r="Q10" s="22">
        <f t="shared" si="2"/>
        <v>31.428893659007642</v>
      </c>
      <c r="R10" s="62">
        <f t="shared" si="0"/>
        <v>215.55307459474386</v>
      </c>
      <c r="S10" s="62">
        <f ca="1">AVERAGE(OFFSET($R$3,0,0,'Données projet'!$E$9+1,1))-AVERAGE(OFFSET($H$3,0,0,'Données projet'!$E$9+1,1))</f>
        <v>102.98638080308427</v>
      </c>
      <c r="T10" s="62">
        <f t="shared" si="34"/>
        <v>277.72395200468372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26.52</v>
      </c>
      <c r="AG10" s="13">
        <f>VLOOKUP(A10,'Données projet'!$A$61:$I$81,9,0)</f>
        <v>18.36</v>
      </c>
      <c r="AH10" s="13">
        <f t="array" ref="AH10">INDEX(AG:AG,MIN(IF(ISNUMBER(AG10:AG206),ROW(AG10:AG206),"")))</f>
        <v>18.36</v>
      </c>
      <c r="AI10" s="14">
        <f>IF('Données projet'!$A$62&gt;35,AI9+AH10-AQ9,IF(A10&lt;'Données projet'!$A$62,$AF$205^A10,IF(A10='Données projet'!$A$62,'Données projet'!$B$62,AI9+AH10-AQ9)))</f>
        <v>26.52</v>
      </c>
      <c r="AJ10" s="14">
        <f>AI10*VLOOKUP('Données projet'!$B$10,Paramètres!$A$1:$I$89,3,0)*VLOOKUP('Données projet'!$B$10,Paramètres!$A$1:$I$89,5,0)</f>
        <v>11.6666784</v>
      </c>
      <c r="AK10" s="14">
        <f t="shared" si="35"/>
        <v>4.0393048789917909</v>
      </c>
      <c r="AL10" s="22">
        <f t="shared" si="4"/>
        <v>27.354587544244037</v>
      </c>
      <c r="AM10" s="62">
        <f t="shared" si="5"/>
        <v>211.47876847998026</v>
      </c>
      <c r="AN10" s="62">
        <f ca="1">AVERAGE(OFFSET($AM$3,0,0,'Données projet'!$E$10+1,1))-AVERAGE(OFFSET($H$3,0,0,'Données projet'!$E$10+1,1))</f>
        <v>91.348725002204446</v>
      </c>
      <c r="AO10" s="62">
        <f t="shared" si="36"/>
        <v>248.73221971128467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53.04</v>
      </c>
      <c r="L11" s="13">
        <f>VLOOKUP(A11,'Données projet'!$A$35:$I$55,9,0)</f>
        <v>22.439999999999998</v>
      </c>
      <c r="M11" s="13">
        <f t="array" ref="M11">INDEX(L:L,MIN(IF(ISNUMBER(L11:L207),ROW(L11:L207),"")))</f>
        <v>22.439999999999998</v>
      </c>
      <c r="N11" s="14">
        <f>IF('Données projet'!$A$36&gt;35,N10+M11-V10,IF(A11&lt;'Données projet'!$A$36,$K$205^A11,IF(A11='Données projet'!$A$36,'Données projet'!$B$36,N10+M11-V10)))</f>
        <v>53.04</v>
      </c>
      <c r="O11" s="14">
        <f>N11*VLOOKUP('Données projet'!$B$9,Paramètres!$A$1:$I$89,3,0)*VLOOKUP('Données projet'!$B$9,Paramètres!$A$1:$I$89,5,0)</f>
        <v>23.333356800000001</v>
      </c>
      <c r="P11" s="14">
        <f t="shared" si="33"/>
        <v>7.452409972005773</v>
      </c>
      <c r="Q11" s="22">
        <f t="shared" si="2"/>
        <v>53.618543794576716</v>
      </c>
      <c r="R11" s="62">
        <f t="shared" si="0"/>
        <v>240.37181666079726</v>
      </c>
      <c r="S11" s="62">
        <f ca="1">AVERAGE(OFFSET($R$3,0,0,'Données projet'!$E$9+1,1))-AVERAGE(OFFSET($H$3,0,0,'Données projet'!$E$9+1,1))</f>
        <v>102.98638080308427</v>
      </c>
      <c r="T11" s="62">
        <f t="shared" si="34"/>
        <v>277.72395200468372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46.92</v>
      </c>
      <c r="AG11" s="13">
        <f>VLOOKUP(A11,'Données projet'!$A$61:$I$81,9,0)</f>
        <v>20.400000000000002</v>
      </c>
      <c r="AH11" s="13">
        <f t="array" ref="AH11">INDEX(AG:AG,MIN(IF(ISNUMBER(AG11:AG207),ROW(AG11:AG207),"")))</f>
        <v>20.400000000000002</v>
      </c>
      <c r="AI11" s="14">
        <f>IF('Données projet'!$A$62&gt;35,AI10+AH11-AQ10,IF(A11&lt;'Données projet'!$A$62,$AF$205^A11,IF(A11='Données projet'!$A$62,'Données projet'!$B$62,AI10+AH11-AQ10)))</f>
        <v>46.92</v>
      </c>
      <c r="AJ11" s="14">
        <f>AI11*VLOOKUP('Données projet'!$B$10,Paramètres!$A$1:$I$89,3,0)*VLOOKUP('Données projet'!$B$10,Paramètres!$A$1:$I$89,5,0)</f>
        <v>20.6410464</v>
      </c>
      <c r="AK11" s="14">
        <f t="shared" si="35"/>
        <v>6.6872722425647293</v>
      </c>
      <c r="AL11" s="22">
        <f t="shared" si="4"/>
        <v>47.596821635800239</v>
      </c>
      <c r="AM11" s="62">
        <f t="shared" si="5"/>
        <v>234.3500945020208</v>
      </c>
      <c r="AN11" s="62">
        <f ca="1">AVERAGE(OFFSET($AM$3,0,0,'Données projet'!$E$10+1,1))-AVERAGE(OFFSET($H$3,0,0,'Données projet'!$E$10+1,1))</f>
        <v>91.348725002204446</v>
      </c>
      <c r="AO11" s="62">
        <f t="shared" si="36"/>
        <v>248.73221971128467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77.52</v>
      </c>
      <c r="L12" s="13">
        <f>VLOOKUP(A12,'Données projet'!$A$35:$I$55,9,0)</f>
        <v>24.479999999999997</v>
      </c>
      <c r="M12" s="13">
        <f t="array" ref="M12">INDEX(L:L,MIN(IF(ISNUMBER(L12:L208),ROW(L12:L208),"")))</f>
        <v>24.479999999999997</v>
      </c>
      <c r="N12" s="14">
        <f>IF('Données projet'!$A$36&gt;35,N11+M12-V11,IF(A12&lt;'Données projet'!$A$36,$K$205^A12,IF(A12='Données projet'!$A$36,'Données projet'!$B$36,N11+M12-V11)))</f>
        <v>77.52</v>
      </c>
      <c r="O12" s="14">
        <f>N12*VLOOKUP('Données projet'!$B$9,Paramètres!$A$1:$I$89,3,0)*VLOOKUP('Données projet'!$B$9,Paramètres!$A$1:$I$89,5,0)</f>
        <v>34.102598399999998</v>
      </c>
      <c r="P12" s="14">
        <f t="shared" si="33"/>
        <v>10.421328214402321</v>
      </c>
      <c r="Q12" s="22">
        <f t="shared" si="2"/>
        <v>77.545838853417365</v>
      </c>
      <c r="R12" s="62">
        <f t="shared" si="0"/>
        <v>266.90379760597341</v>
      </c>
      <c r="S12" s="62">
        <f ca="1">AVERAGE(OFFSET($R$3,0,0,'Données projet'!$E$9+1,1))-AVERAGE(OFFSET($H$3,0,0,'Données projet'!$E$9+1,1))</f>
        <v>102.98638080308427</v>
      </c>
      <c r="T12" s="62">
        <f t="shared" si="34"/>
        <v>277.72395200468372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67.319999999999993</v>
      </c>
      <c r="AG12" s="13">
        <f>VLOOKUP(A12,'Données projet'!$A$61:$I$81,9,0)</f>
        <v>20.399999999999991</v>
      </c>
      <c r="AH12" s="13">
        <f t="array" ref="AH12">INDEX(AG:AG,MIN(IF(ISNUMBER(AG12:AG208),ROW(AG12:AG208),"")))</f>
        <v>20.399999999999991</v>
      </c>
      <c r="AI12" s="14">
        <f>IF('Données projet'!$A$62&gt;35,AI11+AH12-AQ11,IF(A12&lt;'Données projet'!$A$62,$AF$205^A12,IF(A12='Données projet'!$A$62,'Données projet'!$B$62,AI11+AH12-AQ11)))</f>
        <v>67.319999999999993</v>
      </c>
      <c r="AJ12" s="14">
        <f>AI12*VLOOKUP('Données projet'!$B$10,Paramètres!$A$1:$I$89,3,0)*VLOOKUP('Données projet'!$B$10,Paramètres!$A$1:$I$89,5,0)</f>
        <v>29.615414399999995</v>
      </c>
      <c r="AK12" s="14">
        <f t="shared" si="35"/>
        <v>9.1999444553275129</v>
      </c>
      <c r="AL12" s="22">
        <f t="shared" si="4"/>
        <v>67.603416673028747</v>
      </c>
      <c r="AM12" s="62">
        <f t="shared" si="5"/>
        <v>256.96137542558483</v>
      </c>
      <c r="AN12" s="62">
        <f ca="1">AVERAGE(OFFSET($AM$3,0,0,'Données projet'!$E$10+1,1))-AVERAGE(OFFSET($H$3,0,0,'Données projet'!$E$10+1,1))</f>
        <v>91.348725002204446</v>
      </c>
      <c r="AO12" s="62">
        <f t="shared" si="36"/>
        <v>248.73221971128467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104.04</v>
      </c>
      <c r="L13" s="13">
        <f>VLOOKUP(A13,'Données projet'!$A$35:$I$55,9,0)</f>
        <v>26.52000000000001</v>
      </c>
      <c r="M13" s="13">
        <f t="array" ref="M13">INDEX(L:L,MIN(IF(ISNUMBER(L13:L209),ROW(L13:L209),"")))</f>
        <v>26.52000000000001</v>
      </c>
      <c r="N13" s="14">
        <f>IF('Données projet'!$A$36&gt;35,N12+M13-V12,IF(A13&lt;'Données projet'!$A$36,$K$205^A13,IF(A13='Données projet'!$A$36,'Données projet'!$B$36,N12+M13-V12)))</f>
        <v>104.04</v>
      </c>
      <c r="O13" s="14">
        <f>N13*VLOOKUP('Données projet'!$B$9,Paramètres!$A$1:$I$89,3,0)*VLOOKUP('Données projet'!$B$9,Paramètres!$A$1:$I$89,5,0)</f>
        <v>45.7692768</v>
      </c>
      <c r="P13" s="14">
        <f t="shared" si="33"/>
        <v>13.515598925189343</v>
      </c>
      <c r="Q13" s="22">
        <f t="shared" si="2"/>
        <v>103.2544918880381</v>
      </c>
      <c r="R13" s="62">
        <f t="shared" si="0"/>
        <v>295.19315387308302</v>
      </c>
      <c r="S13" s="62">
        <f ca="1">AVERAGE(OFFSET($R$3,0,0,'Données projet'!$E$9+1,1))-AVERAGE(OFFSET($H$3,0,0,'Données projet'!$E$9+1,1))</f>
        <v>102.98638080308427</v>
      </c>
      <c r="T13" s="62">
        <f t="shared" si="34"/>
        <v>277.72395200468372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89.76</v>
      </c>
      <c r="AG13" s="13">
        <f>VLOOKUP(A13,'Données projet'!$A$61:$I$81,9,0)</f>
        <v>22.440000000000012</v>
      </c>
      <c r="AH13" s="13">
        <f t="array" ref="AH13">INDEX(AG:AG,MIN(IF(ISNUMBER(AG13:AG209),ROW(AG13:AG209),"")))</f>
        <v>22.440000000000012</v>
      </c>
      <c r="AI13" s="14">
        <f>IF('Données projet'!$A$62&gt;35,AI12+AH13-AQ12,IF(A13&lt;'Données projet'!$A$62,$AF$205^A13,IF(A13='Données projet'!$A$62,'Données projet'!$B$62,AI12+AH13-AQ12)))</f>
        <v>89.76</v>
      </c>
      <c r="AJ13" s="14">
        <f>AI13*VLOOKUP('Données projet'!$B$10,Paramètres!$A$1:$I$89,3,0)*VLOOKUP('Données projet'!$B$10,Paramètres!$A$1:$I$89,5,0)</f>
        <v>39.487219199999998</v>
      </c>
      <c r="AK13" s="14">
        <f t="shared" si="35"/>
        <v>11.862632408240525</v>
      </c>
      <c r="AL13" s="22">
        <f t="shared" si="4"/>
        <v>89.43432488435225</v>
      </c>
      <c r="AM13" s="62">
        <f t="shared" si="5"/>
        <v>281.37298686939715</v>
      </c>
      <c r="AN13" s="62">
        <f ca="1">AVERAGE(OFFSET($AM$3,0,0,'Données projet'!$E$10+1,1))-AVERAGE(OFFSET($H$3,0,0,'Données projet'!$E$10+1,1))</f>
        <v>91.348725002204446</v>
      </c>
      <c r="AO13" s="62">
        <f t="shared" si="36"/>
        <v>248.73221971128467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128.52000000000001</v>
      </c>
      <c r="L14" s="13">
        <f>VLOOKUP(A14,'Données projet'!$A$35:$I$55,9,0)</f>
        <v>24.480000000000004</v>
      </c>
      <c r="M14" s="13">
        <f t="array" ref="M14">INDEX(L:L,MIN(IF(ISNUMBER(L14:L210),ROW(L14:L210),"")))</f>
        <v>24.480000000000004</v>
      </c>
      <c r="N14" s="14">
        <f>IF('Données projet'!$A$36&gt;35,N13+M14-V13,IF(A14&lt;'Données projet'!$A$36,$K$205^A14,IF(A14='Données projet'!$A$36,'Données projet'!$B$36,N13+M14-V13)))</f>
        <v>128.52000000000001</v>
      </c>
      <c r="O14" s="14">
        <f>N14*VLOOKUP('Données projet'!$B$9,Paramètres!$A$1:$I$89,3,0)*VLOOKUP('Données projet'!$B$9,Paramètres!$A$1:$I$89,5,0)</f>
        <v>56.538518400000001</v>
      </c>
      <c r="P14" s="14">
        <f t="shared" si="33"/>
        <v>16.290094268648815</v>
      </c>
      <c r="Q14" s="22">
        <f t="shared" si="2"/>
        <v>126.84316706456333</v>
      </c>
      <c r="R14" s="62">
        <f t="shared" si="0"/>
        <v>321.33896567367748</v>
      </c>
      <c r="S14" s="62">
        <f ca="1">AVERAGE(OFFSET($R$3,0,0,'Données projet'!$E$9+1,1))-AVERAGE(OFFSET($H$3,0,0,'Données projet'!$E$9+1,1))</f>
        <v>102.98638080308427</v>
      </c>
      <c r="T14" s="62">
        <f t="shared" si="34"/>
        <v>277.72395200468372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112.2</v>
      </c>
      <c r="AG14" s="13">
        <f>VLOOKUP(A14,'Données projet'!$A$61:$I$81,9,0)</f>
        <v>22.439999999999998</v>
      </c>
      <c r="AH14" s="13">
        <f t="array" ref="AH14">INDEX(AG:AG,MIN(IF(ISNUMBER(AG14:AG210),ROW(AG14:AG210),"")))</f>
        <v>22.439999999999998</v>
      </c>
      <c r="AI14" s="14">
        <f>IF('Données projet'!$A$62&gt;35,AI13+AH14-AQ13,IF(A14&lt;'Données projet'!$A$62,$AF$205^A14,IF(A14='Données projet'!$A$62,'Données projet'!$B$62,AI13+AH14-AQ13)))</f>
        <v>112.2</v>
      </c>
      <c r="AJ14" s="14">
        <f>AI14*VLOOKUP('Données projet'!$B$10,Paramètres!$A$1:$I$89,3,0)*VLOOKUP('Données projet'!$B$10,Paramètres!$A$1:$I$89,5,0)</f>
        <v>49.359023999999998</v>
      </c>
      <c r="AK14" s="14">
        <f t="shared" si="35"/>
        <v>14.448100718187908</v>
      </c>
      <c r="AL14" s="22">
        <f t="shared" si="4"/>
        <v>111.1307422175106</v>
      </c>
      <c r="AM14" s="62">
        <f t="shared" si="5"/>
        <v>305.62654082662471</v>
      </c>
      <c r="AN14" s="62">
        <f ca="1">AVERAGE(OFFSET($AM$3,0,0,'Données projet'!$E$10+1,1))-AVERAGE(OFFSET($H$3,0,0,'Données projet'!$E$10+1,1))</f>
        <v>91.348725002204446</v>
      </c>
      <c r="AO14" s="62">
        <f t="shared" si="36"/>
        <v>248.73221971128467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150.96</v>
      </c>
      <c r="L15" s="13">
        <f>VLOOKUP(A15,'Données projet'!$A$35:$I$55,9,0)</f>
        <v>22.439999999999998</v>
      </c>
      <c r="M15" s="13">
        <f t="array" ref="M15">INDEX(L:L,MIN(IF(ISNUMBER(L15:L211),ROW(L15:L211),"")))</f>
        <v>22.439999999999998</v>
      </c>
      <c r="N15" s="14">
        <f>IF('Données projet'!$A$36&gt;35,N14+M15-V14,IF(A15&lt;'Données projet'!$A$36,$K$205^A15,IF(A15='Données projet'!$A$36,'Données projet'!$B$36,N14+M15-V14)))</f>
        <v>150.96</v>
      </c>
      <c r="O15" s="14">
        <f>N15*VLOOKUP('Données projet'!$B$9,Paramètres!$A$1:$I$89,3,0)*VLOOKUP('Données projet'!$B$9,Paramètres!$A$1:$I$89,5,0)</f>
        <v>66.410323200000008</v>
      </c>
      <c r="P15" s="14">
        <f t="shared" si="33"/>
        <v>18.779301544142573</v>
      </c>
      <c r="Q15" s="22">
        <f t="shared" si="2"/>
        <v>148.37192976271498</v>
      </c>
      <c r="R15" s="62">
        <f t="shared" si="0"/>
        <v>345.40170721544786</v>
      </c>
      <c r="S15" s="62">
        <f ca="1">AVERAGE(OFFSET($R$3,0,0,'Données projet'!$E$9+1,1))-AVERAGE(OFFSET($H$3,0,0,'Données projet'!$E$9+1,1))</f>
        <v>102.98638080308427</v>
      </c>
      <c r="T15" s="62">
        <f t="shared" si="34"/>
        <v>277.72395200468372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132.6</v>
      </c>
      <c r="AG15" s="13">
        <f>VLOOKUP(A15,'Données projet'!$A$61:$I$81,9,0)</f>
        <v>20.399999999999991</v>
      </c>
      <c r="AH15" s="13">
        <f t="array" ref="AH15">INDEX(AG:AG,MIN(IF(ISNUMBER(AG15:AG211),ROW(AG15:AG211),"")))</f>
        <v>20.399999999999991</v>
      </c>
      <c r="AI15" s="14">
        <f>IF('Données projet'!$A$62&gt;35,AI14+AH15-AQ14,IF(A15&lt;'Données projet'!$A$62,$AF$205^A15,IF(A15='Données projet'!$A$62,'Données projet'!$B$62,AI14+AH15-AQ14)))</f>
        <v>132.6</v>
      </c>
      <c r="AJ15" s="14">
        <f>AI15*VLOOKUP('Données projet'!$B$10,Paramètres!$A$1:$I$89,3,0)*VLOOKUP('Données projet'!$B$10,Paramètres!$A$1:$I$89,5,0)</f>
        <v>58.333391999999989</v>
      </c>
      <c r="AK15" s="14">
        <f t="shared" si="35"/>
        <v>16.746209881581304</v>
      </c>
      <c r="AL15" s="22">
        <f t="shared" si="4"/>
        <v>130.7636399437541</v>
      </c>
      <c r="AM15" s="62">
        <f t="shared" si="5"/>
        <v>327.79341739648697</v>
      </c>
      <c r="AN15" s="62">
        <f ca="1">AVERAGE(OFFSET($AM$3,0,0,'Données projet'!$E$10+1,1))-AVERAGE(OFFSET($H$3,0,0,'Données projet'!$E$10+1,1))</f>
        <v>91.348725002204446</v>
      </c>
      <c r="AO15" s="62">
        <f t="shared" si="36"/>
        <v>248.73221971128467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173.4</v>
      </c>
      <c r="L16" s="13">
        <f>VLOOKUP(A16,'Données projet'!$A$35:$I$55,9,0)</f>
        <v>22.439999999999998</v>
      </c>
      <c r="M16" s="13">
        <f t="array" ref="M16">INDEX(L:L,MIN(IF(ISNUMBER(L16:L212),ROW(L16:L212),"")))</f>
        <v>22.439999999999998</v>
      </c>
      <c r="N16" s="14">
        <f>IF('Données projet'!$A$36&gt;35,N15+M16-V15,IF(A16&lt;'Données projet'!$A$36,$K$205^A16,IF(A16='Données projet'!$A$36,'Données projet'!$B$36,N15+M16-V15)))</f>
        <v>173.4</v>
      </c>
      <c r="O16" s="14">
        <f>N16*VLOOKUP('Données projet'!$B$9,Paramètres!$A$1:$I$89,3,0)*VLOOKUP('Données projet'!$B$9,Paramètres!$A$1:$I$89,5,0)</f>
        <v>76.282128</v>
      </c>
      <c r="P16" s="14">
        <f t="shared" si="33"/>
        <v>21.225642772733035</v>
      </c>
      <c r="Q16" s="22">
        <f t="shared" si="2"/>
        <v>169.82603409584337</v>
      </c>
      <c r="R16" s="62">
        <f t="shared" si="0"/>
        <v>369.36703434746221</v>
      </c>
      <c r="S16" s="62">
        <f ca="1">AVERAGE(OFFSET($R$3,0,0,'Données projet'!$E$9+1,1))-AVERAGE(OFFSET($H$3,0,0,'Données projet'!$E$9+1,1))</f>
        <v>102.98638080308427</v>
      </c>
      <c r="T16" s="62">
        <f t="shared" si="34"/>
        <v>277.72395200468372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153</v>
      </c>
      <c r="AG16" s="13">
        <f>VLOOKUP(A16,'Données projet'!$A$61:$I$81,9,0)</f>
        <v>20.400000000000006</v>
      </c>
      <c r="AH16" s="13">
        <f t="array" ref="AH16">INDEX(AG:AG,MIN(IF(ISNUMBER(AG16:AG212),ROW(AG16:AG212),"")))</f>
        <v>20.400000000000006</v>
      </c>
      <c r="AI16" s="14">
        <f>IF('Données projet'!$A$62&gt;35,AI15+AH16-AQ15,IF(A16&lt;'Données projet'!$A$62,$AF$205^A16,IF(A16='Données projet'!$A$62,'Données projet'!$B$62,AI15+AH16-AQ15)))</f>
        <v>153</v>
      </c>
      <c r="AJ16" s="14">
        <f>AI16*VLOOKUP('Données projet'!$B$10,Paramètres!$A$1:$I$89,3,0)*VLOOKUP('Données projet'!$B$10,Paramètres!$A$1:$I$89,5,0)</f>
        <v>67.307759999999988</v>
      </c>
      <c r="AK16" s="14">
        <f t="shared" si="35"/>
        <v>19.003361078332173</v>
      </c>
      <c r="AL16" s="22">
        <f t="shared" si="4"/>
        <v>150.32520254476185</v>
      </c>
      <c r="AM16" s="62">
        <f t="shared" si="5"/>
        <v>349.86620279638066</v>
      </c>
      <c r="AN16" s="62">
        <f ca="1">AVERAGE(OFFSET($AM$3,0,0,'Données projet'!$E$10+1,1))-AVERAGE(OFFSET($H$3,0,0,'Données projet'!$E$10+1,1))</f>
        <v>91.348725002204446</v>
      </c>
      <c r="AO16" s="62">
        <f t="shared" si="36"/>
        <v>248.73221971128467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193.8</v>
      </c>
      <c r="L17" s="13">
        <f>VLOOKUP(A17,'Données projet'!$A$35:$I$55,9,0)</f>
        <v>20.400000000000006</v>
      </c>
      <c r="M17" s="13">
        <f t="array" ref="M17">INDEX(L:L,MIN(IF(ISNUMBER(L17:L213),ROW(L17:L213),"")))</f>
        <v>20.400000000000006</v>
      </c>
      <c r="N17" s="14">
        <f>IF('Données projet'!$A$36&gt;35,N16+M17-V16,IF(A17&lt;'Données projet'!$A$36,$K$205^A17,IF(A17='Données projet'!$A$36,'Données projet'!$B$36,N16+M17-V16)))</f>
        <v>193.8</v>
      </c>
      <c r="O17" s="14">
        <f>N17*VLOOKUP('Données projet'!$B$9,Paramètres!$A$1:$I$89,3,0)*VLOOKUP('Données projet'!$B$9,Paramètres!$A$1:$I$89,5,0)</f>
        <v>85.256495999999999</v>
      </c>
      <c r="P17" s="14">
        <f t="shared" si="33"/>
        <v>23.417626000016696</v>
      </c>
      <c r="Q17" s="22">
        <f t="shared" si="2"/>
        <v>189.27409581669576</v>
      </c>
      <c r="R17" s="62">
        <f t="shared" si="0"/>
        <v>391.30395758896896</v>
      </c>
      <c r="S17" s="62">
        <f ca="1">AVERAGE(OFFSET($R$3,0,0,'Données projet'!$E$9+1,1))-AVERAGE(OFFSET($H$3,0,0,'Données projet'!$E$9+1,1))</f>
        <v>102.98638080308427</v>
      </c>
      <c r="T17" s="62">
        <f t="shared" si="34"/>
        <v>277.72395200468372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171.36</v>
      </c>
      <c r="AG17" s="13">
        <f>VLOOKUP(A17,'Données projet'!$A$61:$I$81,9,0)</f>
        <v>18.360000000000014</v>
      </c>
      <c r="AH17" s="13">
        <f t="array" ref="AH17">INDEX(AG:AG,MIN(IF(ISNUMBER(AG17:AG213),ROW(AG17:AG213),"")))</f>
        <v>18.360000000000014</v>
      </c>
      <c r="AI17" s="14">
        <f>IF('Données projet'!$A$62&gt;35,AI16+AH17-AQ16,IF(A17&lt;'Données projet'!$A$62,$AF$205^A17,IF(A17='Données projet'!$A$62,'Données projet'!$B$62,AI16+AH17-AQ16)))</f>
        <v>171.36</v>
      </c>
      <c r="AJ17" s="14">
        <f>AI17*VLOOKUP('Données projet'!$B$10,Paramètres!$A$1:$I$89,3,0)*VLOOKUP('Données projet'!$B$10,Paramètres!$A$1:$I$89,5,0)</f>
        <v>75.384691200000006</v>
      </c>
      <c r="AK17" s="14">
        <f t="shared" si="35"/>
        <v>21.004844229539128</v>
      </c>
      <c r="AL17" s="22">
        <f t="shared" si="4"/>
        <v>167.87844087311399</v>
      </c>
      <c r="AM17" s="62">
        <f t="shared" si="5"/>
        <v>369.90830264538715</v>
      </c>
      <c r="AN17" s="62">
        <f ca="1">AVERAGE(OFFSET($AM$3,0,0,'Données projet'!$E$10+1,1))-AVERAGE(OFFSET($H$3,0,0,'Données projet'!$E$10+1,1))</f>
        <v>91.348725002204446</v>
      </c>
      <c r="AO17" s="62">
        <f t="shared" si="36"/>
        <v>248.73221971128467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212.16</v>
      </c>
      <c r="L18" s="13">
        <f>VLOOKUP(A18,'Données projet'!$A$35:$I$55,9,0)</f>
        <v>18.359999999999985</v>
      </c>
      <c r="M18" s="13">
        <f t="array" ref="M18">INDEX(L:L,MIN(IF(ISNUMBER(L18:L214),ROW(L18:L214),"")))</f>
        <v>18.359999999999985</v>
      </c>
      <c r="N18" s="14">
        <f>IF('Données projet'!$A$36&gt;35,N17+M18-V17,IF(A18&lt;'Données projet'!$A$36,$K$205^A18,IF(A18='Données projet'!$A$36,'Données projet'!$B$36,N17+M18-V17)))</f>
        <v>212.16</v>
      </c>
      <c r="O18" s="14">
        <f>N18*VLOOKUP('Données projet'!$B$9,Paramètres!$A$1:$I$89,3,0)*VLOOKUP('Données projet'!$B$9,Paramètres!$A$1:$I$89,5,0)</f>
        <v>93.333427200000003</v>
      </c>
      <c r="P18" s="14">
        <f t="shared" si="33"/>
        <v>25.367457802994934</v>
      </c>
      <c r="Q18" s="22">
        <f t="shared" si="2"/>
        <v>206.73737471354949</v>
      </c>
      <c r="R18" s="62">
        <f t="shared" si="0"/>
        <v>411.23412464643053</v>
      </c>
      <c r="S18" s="62">
        <f ca="1">AVERAGE(OFFSET($R$3,0,0,'Données projet'!$E$9+1,1))-AVERAGE(OFFSET($H$3,0,0,'Données projet'!$E$9+1,1))</f>
        <v>102.98638080308427</v>
      </c>
      <c r="T18" s="62">
        <f t="shared" si="34"/>
        <v>277.72395200468372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187.68</v>
      </c>
      <c r="AG18" s="13">
        <f>VLOOKUP(A18,'Données projet'!$A$61:$I$81,9,0)</f>
        <v>16.319999999999993</v>
      </c>
      <c r="AH18" s="13">
        <f t="array" ref="AH18">INDEX(AG:AG,MIN(IF(ISNUMBER(AG18:AG214),ROW(AG18:AG214),"")))</f>
        <v>16.319999999999993</v>
      </c>
      <c r="AI18" s="14">
        <f>IF('Données projet'!$A$62&gt;35,AI17+AH18-AQ17,IF(A18&lt;'Données projet'!$A$62,$AF$205^A18,IF(A18='Données projet'!$A$62,'Données projet'!$B$62,AI17+AH18-AQ17)))</f>
        <v>187.68</v>
      </c>
      <c r="AJ18" s="14">
        <f>AI18*VLOOKUP('Données projet'!$B$10,Paramètres!$A$1:$I$89,3,0)*VLOOKUP('Données projet'!$B$10,Paramètres!$A$1:$I$89,5,0)</f>
        <v>82.564185600000002</v>
      </c>
      <c r="AK18" s="14">
        <f t="shared" si="35"/>
        <v>22.762985003191208</v>
      </c>
      <c r="AL18" s="22">
        <f t="shared" si="4"/>
        <v>183.44482213389134</v>
      </c>
      <c r="AM18" s="62">
        <f t="shared" si="5"/>
        <v>387.94157206677238</v>
      </c>
      <c r="AN18" s="62">
        <f ca="1">AVERAGE(OFFSET($AM$3,0,0,'Données projet'!$E$10+1,1))-AVERAGE(OFFSET($H$3,0,0,'Données projet'!$E$10+1,1))</f>
        <v>91.348725002204446</v>
      </c>
      <c r="AO18" s="62">
        <f t="shared" si="36"/>
        <v>248.73221971128467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230.52</v>
      </c>
      <c r="L19" s="13">
        <f>VLOOKUP(A19,'Données projet'!$A$35:$I$55,9,0)</f>
        <v>18.360000000000014</v>
      </c>
      <c r="M19" s="13">
        <f t="array" ref="M19">INDEX(L:L,MIN(IF(ISNUMBER(L19:L215),ROW(L19:L215),"")))</f>
        <v>18.360000000000014</v>
      </c>
      <c r="N19" s="14">
        <f>IF('Données projet'!$A$36&gt;35,N18+M19-V18,IF(A19&lt;'Données projet'!$A$36,$K$205^A19,IF(A19='Données projet'!$A$36,'Données projet'!$B$36,N18+M19-V18)))</f>
        <v>230.52</v>
      </c>
      <c r="O19" s="14">
        <f>N19*VLOOKUP('Données projet'!$B$9,Paramètres!$A$1:$I$89,3,0)*VLOOKUP('Données projet'!$B$9,Paramètres!$A$1:$I$89,5,0)</f>
        <v>101.41035839999999</v>
      </c>
      <c r="P19" s="14">
        <f t="shared" si="33"/>
        <v>27.297721628448496</v>
      </c>
      <c r="Q19" s="22">
        <f t="shared" si="2"/>
        <v>224.16657271621443</v>
      </c>
      <c r="R19" s="62">
        <f t="shared" si="0"/>
        <v>431.10861863832849</v>
      </c>
      <c r="S19" s="62">
        <f ca="1">AVERAGE(OFFSET($R$3,0,0,'Données projet'!$E$9+1,1))-AVERAGE(OFFSET($H$3,0,0,'Données projet'!$E$9+1,1))</f>
        <v>102.98638080308427</v>
      </c>
      <c r="T19" s="62">
        <f t="shared" si="34"/>
        <v>277.72395200468372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201.96</v>
      </c>
      <c r="AG19" s="13">
        <f>VLOOKUP(A19,'Données projet'!$A$61:$I$81,9,0)</f>
        <v>14.280000000000001</v>
      </c>
      <c r="AH19" s="13">
        <f t="array" ref="AH19">INDEX(AG:AG,MIN(IF(ISNUMBER(AG19:AG215),ROW(AG19:AG215),"")))</f>
        <v>14.280000000000001</v>
      </c>
      <c r="AI19" s="14">
        <f>IF('Données projet'!$A$62&gt;35,AI18+AH19-AQ18,IF(A19&lt;'Données projet'!$A$62,$AF$205^A19,IF(A19='Données projet'!$A$62,'Données projet'!$B$62,AI18+AH19-AQ18)))</f>
        <v>201.96</v>
      </c>
      <c r="AJ19" s="14">
        <f>AI19*VLOOKUP('Données projet'!$B$10,Paramètres!$A$1:$I$89,3,0)*VLOOKUP('Données projet'!$B$10,Paramètres!$A$1:$I$89,5,0)</f>
        <v>88.846243200000004</v>
      </c>
      <c r="AK19" s="14">
        <f t="shared" si="35"/>
        <v>24.286758031510498</v>
      </c>
      <c r="AL19" s="22">
        <f t="shared" si="4"/>
        <v>197.03997714488079</v>
      </c>
      <c r="AM19" s="62">
        <f t="shared" si="5"/>
        <v>403.98202306699488</v>
      </c>
      <c r="AN19" s="62">
        <f ca="1">AVERAGE(OFFSET($AM$3,0,0,'Données projet'!$E$10+1,1))-AVERAGE(OFFSET($H$3,0,0,'Données projet'!$E$10+1,1))</f>
        <v>91.348725002204446</v>
      </c>
      <c r="AO19" s="62">
        <f t="shared" si="36"/>
        <v>248.73221971128467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244.8</v>
      </c>
      <c r="L20" s="13">
        <f>VLOOKUP(A20,'Données projet'!$A$35:$I$55,9,0)</f>
        <v>14.280000000000001</v>
      </c>
      <c r="M20" s="13">
        <f t="array" ref="M20">INDEX(L:L,MIN(IF(ISNUMBER(L20:L216),ROW(L20:L216),"")))</f>
        <v>14.280000000000001</v>
      </c>
      <c r="N20" s="14">
        <f>IF('Données projet'!$A$36&gt;35,N19+M20-V19,IF(A20&lt;'Données projet'!$A$36,$K$205^A20,IF(A20='Données projet'!$A$36,'Données projet'!$B$36,N19+M20-V19)))</f>
        <v>244.8</v>
      </c>
      <c r="O20" s="14">
        <f>N20*VLOOKUP('Données projet'!$B$9,Paramètres!$A$1:$I$89,3,0)*VLOOKUP('Données projet'!$B$9,Paramètres!$A$1:$I$89,5,0)</f>
        <v>107.69241599999999</v>
      </c>
      <c r="P20" s="14">
        <f t="shared" si="33"/>
        <v>28.786630746810339</v>
      </c>
      <c r="Q20" s="22">
        <f t="shared" si="2"/>
        <v>237.7010064173613</v>
      </c>
      <c r="R20" s="62">
        <f t="shared" si="0"/>
        <v>447.06713073323402</v>
      </c>
      <c r="S20" s="62">
        <f ca="1">AVERAGE(OFFSET($R$3,0,0,'Données projet'!$E$9+1,1))-AVERAGE(OFFSET($H$3,0,0,'Données projet'!$E$9+1,1))</f>
        <v>102.98638080308427</v>
      </c>
      <c r="T20" s="62">
        <f t="shared" si="34"/>
        <v>277.72395200468372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214.2</v>
      </c>
      <c r="AG20" s="13">
        <f>VLOOKUP(A20,'Données projet'!$A$61:$I$81,9,0)</f>
        <v>12.239999999999981</v>
      </c>
      <c r="AH20" s="13">
        <f t="array" ref="AH20">INDEX(AG:AG,MIN(IF(ISNUMBER(AG20:AG216),ROW(AG20:AG216),"")))</f>
        <v>12.239999999999981</v>
      </c>
      <c r="AI20" s="14">
        <f>IF('Données projet'!$A$62&gt;35,AI19+AH20-AQ19,IF(A20&lt;'Données projet'!$A$62,$AF$205^A20,IF(A20='Données projet'!$A$62,'Données projet'!$B$62,AI19+AH20-AQ19)))</f>
        <v>214.2</v>
      </c>
      <c r="AJ20" s="14">
        <f>AI20*VLOOKUP('Données projet'!$B$10,Paramètres!$A$1:$I$89,3,0)*VLOOKUP('Données projet'!$B$10,Paramètres!$A$1:$I$89,5,0)</f>
        <v>94.230863999999983</v>
      </c>
      <c r="AK20" s="14">
        <f t="shared" si="35"/>
        <v>25.58286344499837</v>
      </c>
      <c r="AL20" s="22">
        <f t="shared" si="4"/>
        <v>208.67557530003879</v>
      </c>
      <c r="AM20" s="62">
        <f t="shared" si="5"/>
        <v>418.04169961591151</v>
      </c>
      <c r="AN20" s="62">
        <f ca="1">AVERAGE(OFFSET($AM$3,0,0,'Données projet'!$E$10+1,1))-AVERAGE(OFFSET($H$3,0,0,'Données projet'!$E$10+1,1))</f>
        <v>91.348725002204446</v>
      </c>
      <c r="AO20" s="62">
        <f t="shared" si="36"/>
        <v>248.73221971128467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257.04000000000002</v>
      </c>
      <c r="L21" s="13">
        <f>VLOOKUP(A21,'Données projet'!$A$35:$I$55,9,0)</f>
        <v>12.240000000000009</v>
      </c>
      <c r="M21" s="13">
        <f t="array" ref="M21">INDEX(L:L,MIN(IF(ISNUMBER(L21:L217),ROW(L21:L217),"")))</f>
        <v>12.240000000000009</v>
      </c>
      <c r="N21" s="14">
        <f>IF('Données projet'!$A$36&gt;35,N20+M21-V20,IF(A21&lt;'Données projet'!$A$36,$K$205^A21,IF(A21='Données projet'!$A$36,'Données projet'!$B$36,N20+M21-V20)))</f>
        <v>257.04000000000002</v>
      </c>
      <c r="O21" s="14">
        <f>N21*VLOOKUP('Données projet'!$B$9,Paramètres!$A$1:$I$89,3,0)*VLOOKUP('Données projet'!$B$9,Paramètres!$A$1:$I$89,5,0)</f>
        <v>113.0770368</v>
      </c>
      <c r="P21" s="14">
        <f t="shared" si="33"/>
        <v>30.054790269481746</v>
      </c>
      <c r="Q21" s="22">
        <f t="shared" si="2"/>
        <v>249.28793214601401</v>
      </c>
      <c r="R21" s="62">
        <f t="shared" si="0"/>
        <v>461.0572853380171</v>
      </c>
      <c r="S21" s="62">
        <f ca="1">AVERAGE(OFFSET($R$3,0,0,'Données projet'!$E$9+1,1))-AVERAGE(OFFSET($H$3,0,0,'Données projet'!$E$9+1,1))</f>
        <v>102.98638080308427</v>
      </c>
      <c r="T21" s="62">
        <f t="shared" si="34"/>
        <v>277.72395200468372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257.04000000000002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</v>
      </c>
      <c r="Z21" s="23">
        <f>EXP(-LN(2)/35)*Z20+(1-EXP(-LN(2)/35))/(LN(2)/35)*V21*W21*VLOOKUP('Données projet'!$B$9,Paramètres!$A$1:$I$89,3,0)*0.475*44/12</f>
        <v>58.501551320670451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10.669122764462395</v>
      </c>
      <c r="AC21" s="24">
        <f t="shared" si="3"/>
        <v>69.170674085132845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226.44</v>
      </c>
      <c r="AG21" s="13">
        <f>VLOOKUP(A21,'Données projet'!$A$61:$I$81,9,0)</f>
        <v>12.240000000000009</v>
      </c>
      <c r="AH21" s="13">
        <f t="array" ref="AH21">INDEX(AG:AG,MIN(IF(ISNUMBER(AG21:AG217),ROW(AG21:AG217),"")))</f>
        <v>12.240000000000009</v>
      </c>
      <c r="AI21" s="14">
        <f>IF('Données projet'!$A$62&gt;35,AI20+AH21-AQ20,IF(A21&lt;'Données projet'!$A$62,$AF$205^A21,IF(A21='Données projet'!$A$62,'Données projet'!$B$62,AI20+AH21-AQ20)))</f>
        <v>226.44</v>
      </c>
      <c r="AJ21" s="14">
        <f>AI21*VLOOKUP('Données projet'!$B$10,Paramètres!$A$1:$I$89,3,0)*VLOOKUP('Données projet'!$B$10,Paramètres!$A$1:$I$89,5,0)</f>
        <v>99.61548479999999</v>
      </c>
      <c r="AK21" s="14">
        <f t="shared" si="35"/>
        <v>26.870371574707153</v>
      </c>
      <c r="AL21" s="22">
        <f t="shared" si="4"/>
        <v>220.29619985261493</v>
      </c>
      <c r="AM21" s="62">
        <f t="shared" si="5"/>
        <v>432.06555304461801</v>
      </c>
      <c r="AN21" s="62">
        <f ca="1">AVERAGE(OFFSET($AM$3,0,0,'Données projet'!$E$10+1,1))-AVERAGE(OFFSET($H$3,0,0,'Données projet'!$E$10+1,1))</f>
        <v>91.348725002204446</v>
      </c>
      <c r="AO21" s="62">
        <f t="shared" si="36"/>
        <v>248.73221971128467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226.44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51.537080925352534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51.537080925352534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102.98638080308427</v>
      </c>
      <c r="T22" s="62">
        <f t="shared" si="34"/>
        <v>277.72395200468372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57.354371581695062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7.5442090560631243</v>
      </c>
      <c r="AC22" s="24">
        <f t="shared" si="3"/>
        <v>64.898580637758187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91.348725002204446</v>
      </c>
      <c r="AO22" s="62">
        <f t="shared" si="36"/>
        <v>248.73221971128467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50.526470202921836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50.526470202921836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102.98638080308427</v>
      </c>
      <c r="T23" s="62">
        <f t="shared" si="34"/>
        <v>277.72395200468372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56.229687337690429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5.3345613822311986</v>
      </c>
      <c r="AC23" s="24">
        <f t="shared" si="3"/>
        <v>61.564248719921629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91.348725002204446</v>
      </c>
      <c r="AO23" s="62">
        <f t="shared" si="36"/>
        <v>248.73221971128467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49.535676940346328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49.535676940346328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102.98638080308427</v>
      </c>
      <c r="T24" s="62">
        <f t="shared" si="34"/>
        <v>277.72395200468372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55.127057465721073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3.772104528031563</v>
      </c>
      <c r="AC24" s="24">
        <f t="shared" si="3"/>
        <v>58.899161993752635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91.348725002204446</v>
      </c>
      <c r="AO24" s="62">
        <f t="shared" si="36"/>
        <v>248.73221971128467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48.564312529325704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48.564312529325704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102.98638080308427</v>
      </c>
      <c r="T25" s="62">
        <f t="shared" si="34"/>
        <v>277.72395200468372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54.046049493003224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2.6672806911155997</v>
      </c>
      <c r="AC25" s="24">
        <f t="shared" si="3"/>
        <v>56.713330184118824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91.348725002204446</v>
      </c>
      <c r="AO25" s="62">
        <f t="shared" si="36"/>
        <v>248.73221971128467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47.611995981931408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47.611995981931408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102.98638080308427</v>
      </c>
      <c r="T26" s="62">
        <f t="shared" si="34"/>
        <v>277.72395200468372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52.986239427280616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1.8860522640157817</v>
      </c>
      <c r="AC26" s="24">
        <f t="shared" si="3"/>
        <v>54.872291691296397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91.348725002204446</v>
      </c>
      <c r="AO26" s="62">
        <f t="shared" si="36"/>
        <v>248.73221971128467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46.678353781175772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46.678353781175772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102.98638080308427</v>
      </c>
      <c r="T27" s="62">
        <f t="shared" si="34"/>
        <v>277.72395200468372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51.947211590526514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1.3336403455578001</v>
      </c>
      <c r="AC27" s="24">
        <f t="shared" si="3"/>
        <v>53.280851936084318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91.348725002204446</v>
      </c>
      <c r="AO27" s="62">
        <f t="shared" si="36"/>
        <v>248.73221971128467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45.763019734511445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45.763019734511445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102.98638080308427</v>
      </c>
      <c r="T28" s="62">
        <f t="shared" si="34"/>
        <v>277.72395200468372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50.92855845590676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0.94302613200789109</v>
      </c>
      <c r="AC28" s="24">
        <f t="shared" si="3"/>
        <v>51.871584587914654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91.348725002204446</v>
      </c>
      <c r="AO28" s="62">
        <f t="shared" si="36"/>
        <v>248.73221971128467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44.865634830203568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44.865634830203568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102.98638080308427</v>
      </c>
      <c r="T29" s="62">
        <f t="shared" si="34"/>
        <v>277.72395200468372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49.929880487939833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0.66682017277890016</v>
      </c>
      <c r="AC29" s="24">
        <f t="shared" si="3"/>
        <v>50.596700660718732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91.348725002204446</v>
      </c>
      <c r="AO29" s="62">
        <f t="shared" si="36"/>
        <v>248.73221971128467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43.98584709651842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43.98584709651842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102.98638080308427</v>
      </c>
      <c r="T30" s="62">
        <f t="shared" si="34"/>
        <v>277.72395200468372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48.950785985791327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0.4715130660039456</v>
      </c>
      <c r="AC30" s="24">
        <f t="shared" si="3"/>
        <v>49.422299051795271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91.348725002204446</v>
      </c>
      <c r="AO30" s="62">
        <f t="shared" si="36"/>
        <v>248.73221971128467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43.123311463673303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43.123311463673303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102.98638080308427</v>
      </c>
      <c r="T31" s="62">
        <f t="shared" si="34"/>
        <v>277.72395200468372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47.990890929641274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0.33341008638945013</v>
      </c>
      <c r="AC31" s="24">
        <f t="shared" si="3"/>
        <v>48.324301016030724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91.348725002204446</v>
      </c>
      <c r="AO31" s="62">
        <f t="shared" si="36"/>
        <v>248.73221971128467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42.277689628493498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42.277689628493498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102.98638080308427</v>
      </c>
      <c r="T32" s="62">
        <f t="shared" si="34"/>
        <v>277.72395200468372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47.049818830064147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0.23575653300197283</v>
      </c>
      <c r="AC32" s="24">
        <f t="shared" si="3"/>
        <v>47.285575363066123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91.348725002204446</v>
      </c>
      <c r="AO32" s="62">
        <f t="shared" si="36"/>
        <v>248.73221971128467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41.448649921723174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41.448649921723174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102.98638080308427</v>
      </c>
      <c r="T33" s="62">
        <f t="shared" si="34"/>
        <v>277.72395200468372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46.127200580362427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0.16670504319472509</v>
      </c>
      <c r="AC33" s="24">
        <f t="shared" si="3"/>
        <v>46.293905623557151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91.348725002204446</v>
      </c>
      <c r="AO33" s="62">
        <f t="shared" si="36"/>
        <v>248.73221971128467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40.635867177938323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40.635867177938323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102.98638080308427</v>
      </c>
      <c r="T34" s="62">
        <f t="shared" si="34"/>
        <v>277.72395200468372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45.222674311795792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0.11787826650098644</v>
      </c>
      <c r="AC34" s="24">
        <f t="shared" si="3"/>
        <v>45.34055257829678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91.348725002204446</v>
      </c>
      <c r="AO34" s="62">
        <f t="shared" si="36"/>
        <v>248.73221971128467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39.839022608010573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39.839022608010573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102.98638080308427</v>
      </c>
      <c r="T35" s="62">
        <f t="shared" si="34"/>
        <v>277.72395200468372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44.335885251649202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8.3352521597362561E-2</v>
      </c>
      <c r="AC35" s="24">
        <f t="shared" si="3"/>
        <v>44.419237773246564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91.348725002204446</v>
      </c>
      <c r="AO35" s="62">
        <f t="shared" si="36"/>
        <v>248.73221971128467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39.057803674071913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39.057803674071913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102.98638080308427</v>
      </c>
      <c r="T36" s="62">
        <f t="shared" si="34"/>
        <v>277.72395200468372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43.466485584084168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5.8939133250493228E-2</v>
      </c>
      <c r="AC36" s="24">
        <f t="shared" si="3"/>
        <v>43.525424717334658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91.348725002204446</v>
      </c>
      <c r="AO36" s="62">
        <f t="shared" si="36"/>
        <v>248.73221971128467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38.291903966931287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38.291903966931287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102.98638080308427</v>
      </c>
      <c r="T37" s="62">
        <f t="shared" si="34"/>
        <v>277.72395200468372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42.614134313718644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4.1676260798681287E-2</v>
      </c>
      <c r="AC37" s="24">
        <f t="shared" si="3"/>
        <v>42.655810574517325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91.348725002204446</v>
      </c>
      <c r="AO37" s="62">
        <f t="shared" si="36"/>
        <v>248.73221971128467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37.541023085894992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37.541023085894992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102.98638080308427</v>
      </c>
      <c r="T38" s="62">
        <f t="shared" si="34"/>
        <v>277.72395200468372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41.778497131882048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2.9469566625246621E-2</v>
      </c>
      <c r="AC38" s="24">
        <f t="shared" si="3"/>
        <v>41.807966698507293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91.348725002204446</v>
      </c>
      <c r="AO38" s="62">
        <f t="shared" si="36"/>
        <v>248.73221971128467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36.804866520943705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36.804866520943705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102.98638080308427</v>
      </c>
      <c r="T39" s="62">
        <f t="shared" si="34"/>
        <v>277.72395200468372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40.959246285492917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2.0838130399340647E-2</v>
      </c>
      <c r="AC39" s="24">
        <f t="shared" si="3"/>
        <v>40.980084415892257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91.348725002204446</v>
      </c>
      <c r="AO39" s="62">
        <f t="shared" si="36"/>
        <v>248.73221971128467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36.083145537219949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36.083145537219949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102.98638080308427</v>
      </c>
      <c r="T40" s="62">
        <f t="shared" si="34"/>
        <v>277.72395200468372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40.156060448507802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1.4734783312623312E-2</v>
      </c>
      <c r="AC40" s="24">
        <f t="shared" si="3"/>
        <v>40.170795231820428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91.348725002204446</v>
      </c>
      <c r="AO40" s="62">
        <f t="shared" si="36"/>
        <v>248.73221971128467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35.375577061780682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35.375577061780682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102.98638080308427</v>
      </c>
      <c r="T41" s="62">
        <f t="shared" si="34"/>
        <v>277.72395200468372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39.368624595890978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1.0419065199670325E-2</v>
      </c>
      <c r="AC41" s="24">
        <f t="shared" si="3"/>
        <v>39.379043661090648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91.348725002204446</v>
      </c>
      <c r="AO41" s="62">
        <f t="shared" si="36"/>
        <v>248.73221971128467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34.681883572570619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34.681883572570619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102.98638080308427</v>
      </c>
      <c r="T42" s="62">
        <f t="shared" si="34"/>
        <v>277.72395200468372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38.596629880055524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7.367391656311657E-3</v>
      </c>
      <c r="AC42" s="24">
        <f t="shared" si="3"/>
        <v>38.603997271711833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91.348725002204446</v>
      </c>
      <c r="AO42" s="62">
        <f t="shared" si="36"/>
        <v>248.73221971128467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34.001792989572721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34.001792989572721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102.98638080308427</v>
      </c>
      <c r="T43" s="62">
        <f t="shared" si="34"/>
        <v>277.72395200468372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37.839773509727323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5.2095325998351635E-3</v>
      </c>
      <c r="AC43" s="24">
        <f t="shared" si="3"/>
        <v>37.844983042327158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91.348725002204446</v>
      </c>
      <c r="AO43" s="62">
        <f t="shared" si="36"/>
        <v>248.73221971128467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33.335038568093111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33.335038568093111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102.98638080308427</v>
      </c>
      <c r="T44" s="62">
        <f t="shared" si="34"/>
        <v>277.72395200468372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37.097758631184455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3.6836958281558294E-3</v>
      </c>
      <c r="AC44" s="24">
        <f t="shared" si="3"/>
        <v>37.101442327012613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91.348725002204446</v>
      </c>
      <c r="AO44" s="62">
        <f t="shared" si="36"/>
        <v>248.73221971128467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32.681358794138674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32.681358794138674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102.98638080308427</v>
      </c>
      <c r="T45" s="62">
        <f t="shared" si="34"/>
        <v>277.72395200468372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36.370294211825424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2.6047662999175822E-3</v>
      </c>
      <c r="AC45" s="24">
        <f t="shared" si="3"/>
        <v>36.372898978125342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91.348725002204446</v>
      </c>
      <c r="AO45" s="62">
        <f t="shared" si="36"/>
        <v>248.73221971128467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32.040497281846193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32.040497281846193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102.98638080308427</v>
      </c>
      <c r="T46" s="62">
        <f t="shared" si="34"/>
        <v>277.72395200468372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35.657094926020541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1.8418479140779149E-3</v>
      </c>
      <c r="AC46" s="24">
        <f t="shared" si="3"/>
        <v>35.65893677393462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91.348725002204446</v>
      </c>
      <c r="AO46" s="62">
        <f t="shared" si="36"/>
        <v>248.73221971128467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31.412202672922842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31.412202672922842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102.98638080308427</v>
      </c>
      <c r="T47" s="62">
        <f t="shared" si="34"/>
        <v>277.72395200468372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34.957881043201681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1.3023831499587913E-3</v>
      </c>
      <c r="AC47" s="24">
        <f t="shared" si="3"/>
        <v>34.959183426351643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91.348725002204446</v>
      </c>
      <c r="AO47" s="62">
        <f t="shared" si="36"/>
        <v>248.73221971128467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30.796228538058607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30.796228538058607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102.98638080308427</v>
      </c>
      <c r="T48" s="62">
        <f t="shared" si="34"/>
        <v>277.72395200468372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34.272378318146536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9.2092395703895766E-4</v>
      </c>
      <c r="AC48" s="24">
        <f t="shared" si="3"/>
        <v>34.273299242103576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91.348725002204446</v>
      </c>
      <c r="AO48" s="62">
        <f t="shared" si="36"/>
        <v>248.73221971128467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30.192333280271935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30.192333280271935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102.98638080308427</v>
      </c>
      <c r="T49" s="62">
        <f t="shared" si="34"/>
        <v>277.72395200468372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33.600317883414348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6.5119157497939577E-4</v>
      </c>
      <c r="AC49" s="24">
        <f t="shared" si="3"/>
        <v>33.600969074989329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91.348725002204446</v>
      </c>
      <c r="AO49" s="62">
        <f t="shared" si="36"/>
        <v>248.73221971128467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29.600280040150722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29.600280040150722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102.98638080308427</v>
      </c>
      <c r="T50" s="62">
        <f t="shared" si="34"/>
        <v>277.72395200468372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32.941436143890868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4.6046197851947889E-4</v>
      </c>
      <c r="AC50" s="24">
        <f t="shared" si="3"/>
        <v>32.941896605869388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91.348725002204446</v>
      </c>
      <c r="AO50" s="62">
        <f t="shared" si="36"/>
        <v>248.73221971128467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29.019836602951468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29.019836602951468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102.98638080308427</v>
      </c>
      <c r="T51" s="62">
        <f t="shared" si="34"/>
        <v>277.72395200468372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32.295474673401266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3.2559578748969794E-4</v>
      </c>
      <c r="AC51" s="24">
        <f t="shared" si="3"/>
        <v>32.295800269188753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91.348725002204446</v>
      </c>
      <c r="AO51" s="62">
        <f t="shared" si="36"/>
        <v>248.73221971128467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28.450775307520153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28.450775307520153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102.98638080308427</v>
      </c>
      <c r="T52" s="62">
        <f t="shared" si="34"/>
        <v>277.72395200468372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31.662180113350374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2.3023098925973947E-4</v>
      </c>
      <c r="AC52" s="24">
        <f t="shared" si="3"/>
        <v>31.662410344339634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91.348725002204446</v>
      </c>
      <c r="AO52" s="62">
        <f t="shared" si="36"/>
        <v>248.73221971128467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27.892872956999128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27.892872956999128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102.98638080308427</v>
      </c>
      <c r="T53" s="62">
        <f t="shared" si="34"/>
        <v>277.72395200468372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31.041304073350538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1.6279789374484897E-4</v>
      </c>
      <c r="AC53" s="24">
        <f t="shared" si="3"/>
        <v>31.041466871244282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91.348725002204446</v>
      </c>
      <c r="AO53" s="62">
        <f t="shared" si="36"/>
        <v>248.73221971128467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27.345910731284988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27.345910731284988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102.98638080308427</v>
      </c>
      <c r="T54" s="62">
        <f t="shared" si="34"/>
        <v>277.72395200468372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30.432603033798109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1.1511549462986974E-4</v>
      </c>
      <c r="AC54" s="24">
        <f t="shared" si="3"/>
        <v>30.432718149292739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91.348725002204446</v>
      </c>
      <c r="AO54" s="62">
        <f t="shared" si="36"/>
        <v>248.73221971128467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26.809674101203086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26.809674101203086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102.98638080308427</v>
      </c>
      <c r="T55" s="62">
        <f t="shared" si="34"/>
        <v>277.72395200468372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29.835838250360329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8.1398946872424484E-5</v>
      </c>
      <c r="AC55" s="24">
        <f t="shared" si="3"/>
        <v>29.835919649307201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91.348725002204446</v>
      </c>
      <c r="AO55" s="62">
        <f t="shared" si="36"/>
        <v>248.73221971128467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26.283952744365042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26.283952744365042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102.98638080308427</v>
      </c>
      <c r="T56" s="62">
        <f t="shared" si="34"/>
        <v>277.72395200468372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29.250775660335187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5.7557747314934868E-5</v>
      </c>
      <c r="AC56" s="24">
        <f t="shared" si="3"/>
        <v>29.250833218082501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91.348725002204446</v>
      </c>
      <c r="AO56" s="62">
        <f t="shared" si="36"/>
        <v>248.73221971128467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25.768540462676224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25.768540462676224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102.98638080308427</v>
      </c>
      <c r="T57" s="62">
        <f t="shared" si="34"/>
        <v>277.72395200468372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28.677185790847492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4.0699473436212242E-5</v>
      </c>
      <c r="AC57" s="24">
        <f t="shared" si="3"/>
        <v>28.67722649032093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91.348725002204446</v>
      </c>
      <c r="AO57" s="62">
        <f t="shared" si="36"/>
        <v>248.73221971128467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25.263235101460875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25.263235101460875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102.98638080308427</v>
      </c>
      <c r="T58" s="62">
        <f t="shared" si="34"/>
        <v>277.72395200468372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28.114843668845179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2.8778873657467434E-5</v>
      </c>
      <c r="AC58" s="24">
        <f t="shared" si="3"/>
        <v>28.114872447718835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91.348725002204446</v>
      </c>
      <c r="AO58" s="62">
        <f t="shared" si="36"/>
        <v>248.73221971128467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24.767838470173121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24.767838470173121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102.98638080308427</v>
      </c>
      <c r="T59" s="62">
        <f t="shared" si="34"/>
        <v>277.72395200468372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27.563528732860505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2.0349736718106121E-5</v>
      </c>
      <c r="AC59" s="24">
        <f t="shared" si="3"/>
        <v>27.563549082597223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91.348725002204446</v>
      </c>
      <c r="AO59" s="62">
        <f t="shared" si="36"/>
        <v>248.73221971128467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24.282156264662813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24.282156264662813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102.98638080308427</v>
      </c>
      <c r="T60" s="62">
        <f t="shared" si="34"/>
        <v>277.72395200468372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27.02302474650158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1.4389436828733717E-5</v>
      </c>
      <c r="AC60" s="24">
        <f t="shared" si="3"/>
        <v>27.023039135938408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91.348725002204446</v>
      </c>
      <c r="AO60" s="62">
        <f t="shared" si="36"/>
        <v>248.73221971128467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23.805997990965665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23.805997990965665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102.98638080308427</v>
      </c>
      <c r="T61" s="62">
        <f t="shared" si="34"/>
        <v>277.72395200468372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26.493119713640276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1.0174868359053061E-5</v>
      </c>
      <c r="AC61" s="24">
        <f t="shared" si="3"/>
        <v>26.493129888508633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91.348725002204446</v>
      </c>
      <c r="AO61" s="62">
        <f t="shared" si="36"/>
        <v>248.73221971128467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23.339176890587851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23.339176890587851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102.98638080308427</v>
      </c>
      <c r="T62" s="62">
        <f t="shared" si="34"/>
        <v>277.72395200468372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25.973605795263225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7.1947184143668584E-6</v>
      </c>
      <c r="AC62" s="24">
        <f t="shared" si="3"/>
        <v>25.973612989981639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91.348725002204446</v>
      </c>
      <c r="AO62" s="62">
        <f t="shared" si="36"/>
        <v>248.73221971128467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22.881509867255687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22.881509867255687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102.98638080308427</v>
      </c>
      <c r="T63" s="62">
        <f t="shared" si="34"/>
        <v>277.72395200468372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25.464279227953348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5.0874341795265303E-6</v>
      </c>
      <c r="AC63" s="24">
        <f t="shared" si="3"/>
        <v>25.464284315387527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91.348725002204446</v>
      </c>
      <c r="AO63" s="62">
        <f t="shared" si="36"/>
        <v>248.73221971128467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22.432817415101749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22.432817415101749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102.98638080308427</v>
      </c>
      <c r="T64" s="62">
        <f t="shared" si="34"/>
        <v>277.72395200468372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24.964940243969885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3.5973592071834292E-6</v>
      </c>
      <c r="AC64" s="24">
        <f t="shared" si="3"/>
        <v>24.964943841329092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91.348725002204446</v>
      </c>
      <c r="AO64" s="62">
        <f t="shared" si="36"/>
        <v>248.73221971128467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21.992923548259174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21.992923548259174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102.98638080308427</v>
      </c>
      <c r="T65" s="62">
        <f t="shared" si="34"/>
        <v>277.72395200468372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24.475392992895632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2.5437170897632651E-6</v>
      </c>
      <c r="AC65" s="24">
        <f t="shared" si="3"/>
        <v>24.475395536612723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91.348725002204446</v>
      </c>
      <c r="AO65" s="62">
        <f t="shared" si="36"/>
        <v>248.73221971128467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21.56165573183662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21.56165573183662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102.98638080308427</v>
      </c>
      <c r="T66" s="62">
        <f t="shared" si="34"/>
        <v>277.72395200468372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23.995445464820605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1.7986796035917146E-6</v>
      </c>
      <c r="AC66" s="24">
        <f t="shared" si="3"/>
        <v>23.995447263500211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91.348725002204446</v>
      </c>
      <c r="AO66" s="62">
        <f t="shared" si="36"/>
        <v>248.73221971128467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21.138844814246717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21.138844814246717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102.98638080308427</v>
      </c>
      <c r="T67" s="62">
        <f t="shared" si="34"/>
        <v>277.72395200468372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23.524909415032045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1.2718585448816326E-6</v>
      </c>
      <c r="AC67" s="24">
        <f t="shared" si="3"/>
        <v>23.524910686890589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91.348725002204446</v>
      </c>
      <c r="AO67" s="62">
        <f t="shared" si="36"/>
        <v>248.73221971128467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20.724324960861555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20.724324960861555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102.98638080308427</v>
      </c>
      <c r="T68" s="62">
        <f t="shared" si="34"/>
        <v>277.72395200468372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23.063600290181185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8.9933980179585731E-7</v>
      </c>
      <c r="AC68" s="24">
        <f t="shared" ref="AC68:AC131" si="57">SUM(Z68:AB68)</f>
        <v>23.063601189520988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91.348725002204446</v>
      </c>
      <c r="AO68" s="62">
        <f t="shared" si="36"/>
        <v>248.73221971128467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20.317933588969133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20.317933588969133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102.98638080308427</v>
      </c>
      <c r="T69" s="62">
        <f t="shared" ref="T69:T132" si="88">$T$3</f>
        <v>277.72395200468372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22.611337155897868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6.3592927244081628E-7</v>
      </c>
      <c r="AC69" s="24">
        <f t="shared" si="57"/>
        <v>22.61133779182714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91.348725002204446</v>
      </c>
      <c r="AO69" s="62">
        <f t="shared" ref="AO69:AO132" si="90">$AO$3</f>
        <v>248.73221971128467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19.919511304005258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19.919511304005258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102.98638080308427</v>
      </c>
      <c r="T70" s="62">
        <f t="shared" si="88"/>
        <v>277.72395200468372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22.167942625824573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4.4966990089792865E-7</v>
      </c>
      <c r="AC70" s="24">
        <f t="shared" si="57"/>
        <v>22.167943075494474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91.348725002204446</v>
      </c>
      <c r="AO70" s="62">
        <f t="shared" si="90"/>
        <v>248.73221971128467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19.528901837035928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19.528901837035928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102.98638080308427</v>
      </c>
      <c r="T71" s="62">
        <f t="shared" si="88"/>
        <v>277.72395200468372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21.733242792042056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3.1796463622040814E-7</v>
      </c>
      <c r="AC71" s="24">
        <f t="shared" si="57"/>
        <v>21.733243110006693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91.348725002204446</v>
      </c>
      <c r="AO71" s="62">
        <f t="shared" si="90"/>
        <v>248.73221971128467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19.145951983465615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19.145951983465615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102.98638080308427</v>
      </c>
      <c r="T72" s="62">
        <f t="shared" si="88"/>
        <v>277.72395200468372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21.307067156859297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2.2483495044896433E-7</v>
      </c>
      <c r="AC72" s="24">
        <f t="shared" si="57"/>
        <v>21.307067381694246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91.348725002204446</v>
      </c>
      <c r="AO72" s="62">
        <f t="shared" si="90"/>
        <v>248.73221971128467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18.770511542947471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18.770511542947471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102.98638080308427</v>
      </c>
      <c r="T73" s="62">
        <f t="shared" si="88"/>
        <v>277.72395200468372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20.889248565940999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1.5898231811020407E-7</v>
      </c>
      <c r="AC73" s="24">
        <f t="shared" si="57"/>
        <v>20.889248724923316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91.348725002204446</v>
      </c>
      <c r="AO73" s="62">
        <f t="shared" si="90"/>
        <v>248.73221971128467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18.402433260471827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18.402433260471827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102.98638080308427</v>
      </c>
      <c r="T74" s="62">
        <f t="shared" si="88"/>
        <v>277.72395200468372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20.479623142746433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1.1241747522448216E-7</v>
      </c>
      <c r="AC74" s="24">
        <f t="shared" si="57"/>
        <v>20.479623255163908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91.348725002204446</v>
      </c>
      <c r="AO74" s="62">
        <f t="shared" si="90"/>
        <v>248.73221971128467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18.041572768609949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18.041572768609949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102.98638080308427</v>
      </c>
      <c r="T75" s="62">
        <f t="shared" si="88"/>
        <v>277.72395200468372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20.078030224253876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7.9491159055102036E-8</v>
      </c>
      <c r="AC75" s="24">
        <f t="shared" si="57"/>
        <v>20.078030303745035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91.348725002204446</v>
      </c>
      <c r="AO75" s="62">
        <f t="shared" si="90"/>
        <v>248.73221971128467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17.687788530890316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17.687788530890316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102.98638080308427</v>
      </c>
      <c r="T76" s="62">
        <f t="shared" si="88"/>
        <v>277.72395200468372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19.684312297945464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5.6208737612241082E-8</v>
      </c>
      <c r="AC76" s="24">
        <f t="shared" si="57"/>
        <v>19.684312354154201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91.348725002204446</v>
      </c>
      <c r="AO76" s="62">
        <f t="shared" si="90"/>
        <v>248.73221971128467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17.340941786285285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17.340941786285285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102.98638080308427</v>
      </c>
      <c r="T77" s="62">
        <f t="shared" si="88"/>
        <v>277.72395200468372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19.298314940027737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3.9745579527551018E-8</v>
      </c>
      <c r="AC77" s="24">
        <f t="shared" si="57"/>
        <v>19.298314979773316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91.348725002204446</v>
      </c>
      <c r="AO77" s="62">
        <f t="shared" si="90"/>
        <v>248.73221971128467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17.000896494786335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17.000896494786335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102.98638080308427</v>
      </c>
      <c r="T78" s="62">
        <f t="shared" si="88"/>
        <v>277.72395200468372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18.919886754863636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2.8104368806120541E-8</v>
      </c>
      <c r="AC78" s="24">
        <f t="shared" si="57"/>
        <v>18.919886782968007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91.348725002204446</v>
      </c>
      <c r="AO78" s="62">
        <f t="shared" si="90"/>
        <v>248.73221971128467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16.667519284046531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16.667519284046531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102.98638080308427</v>
      </c>
      <c r="T79" s="62">
        <f t="shared" si="88"/>
        <v>277.72395200468372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18.548879315592202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1.9872789763775509E-8</v>
      </c>
      <c r="AC79" s="24">
        <f t="shared" si="57"/>
        <v>18.548879335464992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91.348725002204446</v>
      </c>
      <c r="AO79" s="62">
        <f t="shared" si="90"/>
        <v>248.73221971128467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16.340679397069316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16.340679397069316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102.98638080308427</v>
      </c>
      <c r="T80" s="62">
        <f t="shared" si="88"/>
        <v>277.72395200468372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18.185147105912687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1.405218440306027E-8</v>
      </c>
      <c r="AC80" s="24">
        <f t="shared" si="57"/>
        <v>18.185147119964871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91.348725002204446</v>
      </c>
      <c r="AO80" s="62">
        <f t="shared" si="90"/>
        <v>248.73221971128467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16.020248640923075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16.020248640923075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102.98638080308427</v>
      </c>
      <c r="T81" s="62">
        <f t="shared" si="88"/>
        <v>277.72395200468372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17.828547463010246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9.9363948818877544E-9</v>
      </c>
      <c r="AC81" s="24">
        <f t="shared" si="57"/>
        <v>17.828547472946642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91.348725002204446</v>
      </c>
      <c r="AO81" s="62">
        <f t="shared" si="90"/>
        <v>248.73221971128467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15.706101336461399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15.706101336461399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102.98638080308427</v>
      </c>
      <c r="T82" s="62">
        <f t="shared" si="88"/>
        <v>277.72395200468372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17.478940521600816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7.0260922015301352E-9</v>
      </c>
      <c r="AC82" s="24">
        <f t="shared" si="57"/>
        <v>17.478940528626907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91.348725002204446</v>
      </c>
      <c r="AO82" s="62">
        <f t="shared" si="90"/>
        <v>248.73221971128467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15.398114269029282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15.398114269029282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102.98638080308427</v>
      </c>
      <c r="T83" s="62">
        <f t="shared" si="88"/>
        <v>277.72395200468372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17.136189159073247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4.9681974409438772E-9</v>
      </c>
      <c r="AC83" s="24">
        <f t="shared" si="57"/>
        <v>17.136189164041443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91.348725002204446</v>
      </c>
      <c r="AO83" s="62">
        <f t="shared" si="90"/>
        <v>248.73221971128467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15.096166640135946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15.096166640135946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102.98638080308427</v>
      </c>
      <c r="T84" s="62">
        <f t="shared" si="88"/>
        <v>277.72395200468372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16.800158941707153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3.5130461007650676E-9</v>
      </c>
      <c r="AC84" s="24">
        <f t="shared" si="57"/>
        <v>16.8001589452202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91.348725002204446</v>
      </c>
      <c r="AO84" s="62">
        <f t="shared" si="90"/>
        <v>248.73221971128467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14.800140020075341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14.800140020075341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102.98638080308427</v>
      </c>
      <c r="T85" s="62">
        <f t="shared" si="88"/>
        <v>277.72395200468372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16.470718071945413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2.4840987204719386E-9</v>
      </c>
      <c r="AC85" s="24">
        <f t="shared" si="57"/>
        <v>16.470718074429513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91.348725002204446</v>
      </c>
      <c r="AO85" s="62">
        <f t="shared" si="90"/>
        <v>248.73221971128467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14.509918301475714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14.509918301475714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102.98638080308427</v>
      </c>
      <c r="T86" s="62">
        <f t="shared" si="88"/>
        <v>277.72395200468372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16.147737336700612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1.7565230503825338E-9</v>
      </c>
      <c r="AC86" s="24">
        <f t="shared" si="57"/>
        <v>16.147737338457134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91.348725002204446</v>
      </c>
      <c r="AO86" s="62">
        <f t="shared" si="90"/>
        <v>248.73221971128467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14.225387653760057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14.225387653760057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102.98638080308427</v>
      </c>
      <c r="T87" s="62">
        <f t="shared" si="88"/>
        <v>277.72395200468372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15.831090056675166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1.2420493602359693E-9</v>
      </c>
      <c r="AC87" s="24">
        <f t="shared" si="57"/>
        <v>15.831090057917216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91.348725002204446</v>
      </c>
      <c r="AO87" s="62">
        <f t="shared" si="90"/>
        <v>248.73221971128467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13.946436478499546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13.946436478499546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102.98638080308427</v>
      </c>
      <c r="T88" s="62">
        <f t="shared" si="88"/>
        <v>277.72395200468372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15.520652036675248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8.782615251912669E-10</v>
      </c>
      <c r="AC88" s="24">
        <f t="shared" si="57"/>
        <v>15.520652037553509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91.348725002204446</v>
      </c>
      <c r="AO88" s="62">
        <f t="shared" si="90"/>
        <v>248.73221971128467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13.672955365642476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13.672955365642476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102.98638080308427</v>
      </c>
      <c r="T89" s="62">
        <f t="shared" si="88"/>
        <v>277.72395200468372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15.216301516899033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6.2102468011798465E-10</v>
      </c>
      <c r="AC89" s="24">
        <f t="shared" si="57"/>
        <v>15.216301517520058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91.348725002204446</v>
      </c>
      <c r="AO89" s="62">
        <f t="shared" si="90"/>
        <v>248.73221971128467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13.404837050601525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13.404837050601525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102.98638080308427</v>
      </c>
      <c r="T90" s="62">
        <f t="shared" si="88"/>
        <v>277.72395200468372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14.917919125180143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4.3913076259563345E-10</v>
      </c>
      <c r="AC90" s="24">
        <f t="shared" si="57"/>
        <v>14.917919125619274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91.348725002204446</v>
      </c>
      <c r="AO90" s="62">
        <f t="shared" si="90"/>
        <v>248.73221971128467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13.141976372182503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13.141976372182503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102.98638080308427</v>
      </c>
      <c r="T91" s="62">
        <f t="shared" si="88"/>
        <v>277.72395200468372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14.625387830167572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3.1051234005899233E-10</v>
      </c>
      <c r="AC91" s="24">
        <f t="shared" si="57"/>
        <v>14.625387830478084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91.348725002204446</v>
      </c>
      <c r="AO91" s="62">
        <f t="shared" si="90"/>
        <v>248.73221971128467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12.884270231338096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12.884270231338096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102.98638080308427</v>
      </c>
      <c r="T92" s="62">
        <f t="shared" si="88"/>
        <v>277.72395200468372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14.338592895423725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2.1956538129781672E-10</v>
      </c>
      <c r="AC92" s="24">
        <f t="shared" si="57"/>
        <v>14.33859289564329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91.348725002204446</v>
      </c>
      <c r="AO92" s="62">
        <f t="shared" si="90"/>
        <v>248.73221971128467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12.631617550730422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12.631617550730422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102.98638080308427</v>
      </c>
      <c r="T93" s="62">
        <f t="shared" si="88"/>
        <v>277.72395200468372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14.057421834422568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1.5525617002949616E-10</v>
      </c>
      <c r="AC93" s="24">
        <f t="shared" si="57"/>
        <v>14.057421834577823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91.348725002204446</v>
      </c>
      <c r="AO93" s="62">
        <f t="shared" si="90"/>
        <v>248.73221971128467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12.383919235086545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12.383919235086545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102.98638080308427</v>
      </c>
      <c r="T94" s="62">
        <f t="shared" si="88"/>
        <v>277.72395200468372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13.781764366430231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1.0978269064890836E-10</v>
      </c>
      <c r="AC94" s="24">
        <f t="shared" si="57"/>
        <v>13.781764366540013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91.348725002204446</v>
      </c>
      <c r="AO94" s="62">
        <f t="shared" si="90"/>
        <v>248.73221971128467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12.141078132331391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12.141078132331391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102.98638080308427</v>
      </c>
      <c r="T95" s="62">
        <f t="shared" si="88"/>
        <v>277.72395200468372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13.511512373250769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7.7628085014748082E-11</v>
      </c>
      <c r="AC95" s="24">
        <f t="shared" si="57"/>
        <v>13.511512373328397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91.348725002204446</v>
      </c>
      <c r="AO95" s="62">
        <f t="shared" si="90"/>
        <v>248.73221971128467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11.902998995482818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11.902998995482818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102.98638080308427</v>
      </c>
      <c r="T96" s="62">
        <f t="shared" si="88"/>
        <v>277.72395200468372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13.246559856820117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5.4891345324454181E-11</v>
      </c>
      <c r="AC96" s="24">
        <f t="shared" si="57"/>
        <v>13.246559856875008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91.348725002204446</v>
      </c>
      <c r="AO96" s="62">
        <f t="shared" si="90"/>
        <v>248.73221971128467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11.669588445293911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11.669588445293911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102.98638080308427</v>
      </c>
      <c r="T97" s="62">
        <f t="shared" si="88"/>
        <v>277.72395200468372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12.986802897631593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3.8814042507374041E-11</v>
      </c>
      <c r="AC97" s="24">
        <f t="shared" si="57"/>
        <v>12.986802897670406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91.348725002204446</v>
      </c>
      <c r="AO97" s="62">
        <f t="shared" si="90"/>
        <v>248.73221971128467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11.440754933627829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11.440754933627829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102.98638080308427</v>
      </c>
      <c r="T98" s="62">
        <f t="shared" si="88"/>
        <v>277.72395200468372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12.732139613976655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2.7445672662227091E-11</v>
      </c>
      <c r="AC98" s="24">
        <f t="shared" si="57"/>
        <v>12.732139614004101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91.348725002204446</v>
      </c>
      <c r="AO98" s="62">
        <f t="shared" si="90"/>
        <v>248.73221971128467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11.21640870755086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11.21640870755086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102.98638080308427</v>
      </c>
      <c r="T99" s="62">
        <f t="shared" si="88"/>
        <v>277.72395200468372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12.482470121984925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1.940702125368702E-11</v>
      </c>
      <c r="AC99" s="24">
        <f t="shared" si="57"/>
        <v>12.482470122004331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91.348725002204446</v>
      </c>
      <c r="AO99" s="62">
        <f t="shared" si="90"/>
        <v>248.73221971128467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10.996461774129573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10.996461774129573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102.98638080308427</v>
      </c>
      <c r="T100" s="62">
        <f t="shared" si="88"/>
        <v>277.72395200468372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12.237696496447798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1.3722836331113545E-11</v>
      </c>
      <c r="AC100" s="24">
        <f t="shared" si="57"/>
        <v>12.23769649646152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91.348725002204446</v>
      </c>
      <c r="AO100" s="62">
        <f t="shared" si="90"/>
        <v>248.73221971128467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10.780827865918296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10.780827865918296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102.98638080308427</v>
      </c>
      <c r="T101" s="62">
        <f t="shared" si="88"/>
        <v>277.72395200468372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11.997722732410285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9.7035106268435102E-12</v>
      </c>
      <c r="AC101" s="24">
        <f t="shared" si="57"/>
        <v>11.997722732419989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91.348725002204446</v>
      </c>
      <c r="AO101" s="62">
        <f t="shared" si="90"/>
        <v>248.73221971128467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10.569422407123344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10.569422407123344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102.98638080308427</v>
      </c>
      <c r="T102" s="62">
        <f t="shared" si="88"/>
        <v>277.72395200468372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11.762454707516005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6.8614181655567727E-12</v>
      </c>
      <c r="AC102" s="24">
        <f t="shared" si="57"/>
        <v>11.762454707522867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91.348725002204446</v>
      </c>
      <c r="AO102" s="62">
        <f t="shared" si="90"/>
        <v>248.73221971128467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10.362162480430763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10.362162480430763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102.98638080308427</v>
      </c>
      <c r="T103" s="62">
        <f t="shared" si="88"/>
        <v>277.72395200468372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11.531800145090575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4.8517553134217551E-12</v>
      </c>
      <c r="AC103" s="24">
        <f t="shared" si="57"/>
        <v>11.531800145095426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91.348725002204446</v>
      </c>
      <c r="AO103" s="62">
        <f t="shared" si="90"/>
        <v>248.73221971128467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10.158966794484552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10.158966794484552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102.98638080308427</v>
      </c>
      <c r="T104" s="62">
        <f t="shared" si="88"/>
        <v>277.72395200468372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11.305668577948916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3.4307090827783863E-12</v>
      </c>
      <c r="AC104" s="24">
        <f t="shared" si="57"/>
        <v>11.305668577952346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91.348725002204446</v>
      </c>
      <c r="AO104" s="62">
        <f t="shared" si="90"/>
        <v>248.73221971128467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9.9597556520026149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9.9597556520026149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102.98638080308427</v>
      </c>
      <c r="T105" s="62">
        <f t="shared" si="88"/>
        <v>277.72395200468372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11.083971312912269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2.4258776567108776E-12</v>
      </c>
      <c r="AC105" s="24">
        <f t="shared" si="57"/>
        <v>11.083971312914695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91.348725002204446</v>
      </c>
      <c r="AO105" s="62">
        <f t="shared" si="90"/>
        <v>248.73221971128467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9.7644509185179498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9.7644509185179498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102.98638080308427</v>
      </c>
      <c r="T106" s="62">
        <f t="shared" si="88"/>
        <v>277.72395200468372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10.86662139602101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1.7153545413891932E-12</v>
      </c>
      <c r="AC106" s="24">
        <f t="shared" si="57"/>
        <v>10.866621396022726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91.348725002204446</v>
      </c>
      <c r="AO106" s="62">
        <f t="shared" si="90"/>
        <v>248.73221971128467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9.5729759917327932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9.5729759917327932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102.98638080308427</v>
      </c>
      <c r="T107" s="62">
        <f t="shared" si="88"/>
        <v>277.72395200468372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10.653533578429631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1.2129388283554388E-12</v>
      </c>
      <c r="AC107" s="24">
        <f t="shared" si="57"/>
        <v>10.653533578430844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91.348725002204446</v>
      </c>
      <c r="AO107" s="62">
        <f t="shared" si="90"/>
        <v>248.73221971128467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9.3852557714737213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9.3852557714737213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102.98638080308427</v>
      </c>
      <c r="T108" s="62">
        <f t="shared" si="88"/>
        <v>277.72395200468372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10.444624282970484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8.5767727069459658E-13</v>
      </c>
      <c r="AC108" s="24">
        <f t="shared" si="57"/>
        <v>10.444624282971342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91.348725002204446</v>
      </c>
      <c r="AO108" s="62">
        <f t="shared" si="90"/>
        <v>248.73221971128467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9.2012166302359013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9.2012166302359013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102.98638080308427</v>
      </c>
      <c r="T109" s="62">
        <f t="shared" si="88"/>
        <v>277.72395200468372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10.239811571373201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6.0646941417771939E-13</v>
      </c>
      <c r="AC109" s="24">
        <f t="shared" si="57"/>
        <v>10.239811571373806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91.348725002204446</v>
      </c>
      <c r="AO109" s="62">
        <f t="shared" si="90"/>
        <v>248.73221971128467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9.0207863843049623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9.0207863843049623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102.98638080308427</v>
      </c>
      <c r="T110" s="62">
        <f t="shared" si="88"/>
        <v>277.72395200468372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10.039015112126922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4.2883863534729829E-13</v>
      </c>
      <c r="AC110" s="24">
        <f t="shared" si="57"/>
        <v>10.03901511212735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91.348725002204446</v>
      </c>
      <c r="AO110" s="62">
        <f t="shared" si="90"/>
        <v>248.73221971128467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8.8438942654451456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8.8438942654451456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102.98638080308427</v>
      </c>
      <c r="T111" s="62">
        <f t="shared" si="88"/>
        <v>277.72395200468372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9.8421561489727161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3.0323470708885969E-13</v>
      </c>
      <c r="AC111" s="24">
        <f t="shared" si="57"/>
        <v>9.8421561489730198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91.348725002204446</v>
      </c>
      <c r="AO111" s="62">
        <f t="shared" si="90"/>
        <v>248.73221971128467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8.6704708931426318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8.6704708931426318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102.98638080308427</v>
      </c>
      <c r="T112" s="62">
        <f t="shared" si="88"/>
        <v>277.72395200468372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9.6491574700138525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2.1441931767364915E-13</v>
      </c>
      <c r="AC112" s="24">
        <f t="shared" si="57"/>
        <v>9.6491574700140674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91.348725002204446</v>
      </c>
      <c r="AO112" s="62">
        <f t="shared" si="90"/>
        <v>248.73221971128467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8.5004482473931571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8.5004482473931571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102.98638080308427</v>
      </c>
      <c r="T113" s="62">
        <f t="shared" si="88"/>
        <v>277.72395200468372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9.4599433774318022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1.5161735354442985E-13</v>
      </c>
      <c r="AC113" s="24">
        <f t="shared" si="57"/>
        <v>9.4599433774319532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91.348725002204446</v>
      </c>
      <c r="AO113" s="62">
        <f t="shared" si="90"/>
        <v>248.73221971128467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8.3337596420232547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8.3337596420232547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102.98638080308427</v>
      </c>
      <c r="T114" s="62">
        <f t="shared" si="88"/>
        <v>277.72395200468372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9.2744396577960853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1.0720965883682457E-13</v>
      </c>
      <c r="AC114" s="24">
        <f t="shared" si="57"/>
        <v>9.2744396577961918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91.348725002204446</v>
      </c>
      <c r="AO114" s="62">
        <f t="shared" si="90"/>
        <v>248.73221971128467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8.1703396985346473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8.1703396985346473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102.98638080308427</v>
      </c>
      <c r="T115" s="62">
        <f t="shared" si="88"/>
        <v>277.72395200468372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9.0925735529563276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7.5808676772214923E-14</v>
      </c>
      <c r="AC115" s="24">
        <f t="shared" si="57"/>
        <v>9.092573552956404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91.348725002204446</v>
      </c>
      <c r="AO115" s="62">
        <f t="shared" si="90"/>
        <v>248.73221971128467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8.0101243204615269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8.0101243204615269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102.98638080308427</v>
      </c>
      <c r="T116" s="62">
        <f t="shared" si="88"/>
        <v>277.72395200468372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8.9142737315051068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5.3604829418412286E-14</v>
      </c>
      <c r="AC116" s="24">
        <f t="shared" si="57"/>
        <v>8.9142737315051601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91.348725002204446</v>
      </c>
      <c r="AO116" s="62">
        <f t="shared" si="90"/>
        <v>248.73221971128467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7.85305066823069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7.85305066823069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102.98638080308427</v>
      </c>
      <c r="T117" s="62">
        <f t="shared" si="88"/>
        <v>277.72395200468372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8.7394702608003918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3.7904338386107462E-14</v>
      </c>
      <c r="AC117" s="24">
        <f t="shared" si="57"/>
        <v>8.7394702608004291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91.348725002204446</v>
      </c>
      <c r="AO117" s="62">
        <f t="shared" si="90"/>
        <v>248.73221971128467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7.6990571345146313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7.6990571345146313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102.98638080308427</v>
      </c>
      <c r="T118" s="62">
        <f t="shared" si="88"/>
        <v>277.72395200468372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8.5680945795366075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2.6802414709206143E-14</v>
      </c>
      <c r="AC118" s="24">
        <f t="shared" si="57"/>
        <v>8.5680945795366341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91.348725002204446</v>
      </c>
      <c r="AO118" s="62">
        <f t="shared" si="90"/>
        <v>248.73221971128467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7.5480833200679633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7.5480833200679633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102.98638080308427</v>
      </c>
      <c r="T119" s="62">
        <f t="shared" si="88"/>
        <v>277.72395200468372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8.4000794708535622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1.8952169193053731E-14</v>
      </c>
      <c r="AC119" s="24">
        <f t="shared" si="57"/>
        <v>8.4000794708535818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91.348725002204446</v>
      </c>
      <c r="AO119" s="62">
        <f t="shared" si="90"/>
        <v>248.73221971128467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7.4000700100376609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7.4000700100376609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102.98638080308427</v>
      </c>
      <c r="T120" s="62">
        <f t="shared" si="88"/>
        <v>277.72395200468372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8.235359035972694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1.3401207354603072E-14</v>
      </c>
      <c r="AC120" s="24">
        <f t="shared" si="57"/>
        <v>8.2353590359727082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91.348725002204446</v>
      </c>
      <c r="AO120" s="62">
        <f t="shared" si="90"/>
        <v>248.73221971128467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7.2549591507378475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7.2549591507378475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102.98638080308427</v>
      </c>
      <c r="T121" s="62">
        <f t="shared" si="88"/>
        <v>277.72395200468372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8.0738686683502934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9.4760845965268654E-15</v>
      </c>
      <c r="AC121" s="24">
        <f t="shared" si="57"/>
        <v>8.0738686683503023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91.348725002204446</v>
      </c>
      <c r="AO121" s="62">
        <f t="shared" si="90"/>
        <v>248.73221971128467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7.1126938268800188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7.1126938268800188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102.98638080308427</v>
      </c>
      <c r="T122" s="62">
        <f t="shared" si="88"/>
        <v>277.72395200468372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7.9155450283375703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6.7006036773015358E-15</v>
      </c>
      <c r="AC122" s="24">
        <f t="shared" si="57"/>
        <v>7.9155450283375774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91.348725002204446</v>
      </c>
      <c r="AO122" s="62">
        <f t="shared" si="90"/>
        <v>248.73221971128467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6.9732182392497633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6.9732182392497633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102.98638080308427</v>
      </c>
      <c r="T123" s="62">
        <f t="shared" si="88"/>
        <v>277.72395200468372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7.7603260183376115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4.7380422982634327E-15</v>
      </c>
      <c r="AC123" s="24">
        <f t="shared" si="57"/>
        <v>7.7603260183376159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91.348725002204446</v>
      </c>
      <c r="AO123" s="62">
        <f t="shared" si="90"/>
        <v>248.73221971128467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6.8364776828212284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6.8364776828212284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102.98638080308427</v>
      </c>
      <c r="T124" s="62">
        <f t="shared" si="88"/>
        <v>277.72395200468372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7.6081507584495043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3.3503018386507679E-15</v>
      </c>
      <c r="AC124" s="24">
        <f t="shared" si="57"/>
        <v>7.6081507584495078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91.348725002204446</v>
      </c>
      <c r="AO124" s="62">
        <f t="shared" si="90"/>
        <v>248.73221971128467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6.7024185253007529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6.7024185253007529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102.98638080308427</v>
      </c>
      <c r="T125" s="62">
        <f t="shared" si="88"/>
        <v>277.72395200468372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7.4589595625900591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2.3690211491317164E-15</v>
      </c>
      <c r="AC125" s="24">
        <f t="shared" si="57"/>
        <v>7.4589595625900618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91.348725002204446</v>
      </c>
      <c r="AO125" s="62">
        <f t="shared" si="90"/>
        <v>248.73221971128467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6.5709881860912418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6.5709881860912418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102.98638080308427</v>
      </c>
      <c r="T126" s="62">
        <f t="shared" si="88"/>
        <v>277.72395200468372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7.3126939150837735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1.6751509193253839E-15</v>
      </c>
      <c r="AC126" s="24">
        <f t="shared" si="57"/>
        <v>7.3126939150837753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91.348725002204446</v>
      </c>
      <c r="AO126" s="62">
        <f t="shared" si="90"/>
        <v>248.73221971128467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6.4421351156690383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6.4421351156690383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102.98638080308427</v>
      </c>
      <c r="T127" s="62">
        <f t="shared" si="88"/>
        <v>277.72395200468372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7.1692964477118508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1.1845105745658582E-15</v>
      </c>
      <c r="AC127" s="24">
        <f t="shared" si="57"/>
        <v>7.1692964477118517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91.348725002204446</v>
      </c>
      <c r="AO127" s="62">
        <f t="shared" si="90"/>
        <v>248.73221971128467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6.315808775365201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6.315808775365201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102.98638080308427</v>
      </c>
      <c r="T128" s="62">
        <f t="shared" si="88"/>
        <v>277.72395200468372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7.0287109172112725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8.3757545966269197E-16</v>
      </c>
      <c r="AC128" s="24">
        <f t="shared" si="57"/>
        <v>7.0287109172112734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91.348725002204446</v>
      </c>
      <c r="AO128" s="62">
        <f t="shared" si="90"/>
        <v>248.73221971128467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6.1919596175432634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6.1919596175432634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102.98638080308427</v>
      </c>
      <c r="T129" s="62">
        <f t="shared" si="88"/>
        <v>277.72395200468372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6.8908821832151039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5.9225528728292909E-16</v>
      </c>
      <c r="AC129" s="24">
        <f t="shared" si="57"/>
        <v>6.8908821832151048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91.348725002204446</v>
      </c>
      <c r="AO129" s="62">
        <f t="shared" si="90"/>
        <v>248.73221971128467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6.0705390661656864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6.0705390661656864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102.98638080308427</v>
      </c>
      <c r="T130" s="62">
        <f t="shared" si="88"/>
        <v>277.72395200468372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6.7557561866253737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4.1878772983134599E-16</v>
      </c>
      <c r="AC130" s="24">
        <f t="shared" si="57"/>
        <v>6.7557561866253737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91.348725002204446</v>
      </c>
      <c r="AO130" s="62">
        <f t="shared" si="90"/>
        <v>248.73221971128467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5.9514994977414002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5.9514994977414002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102.98638080308427</v>
      </c>
      <c r="T131" s="62">
        <f t="shared" si="88"/>
        <v>277.72395200468372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6.6232799284100476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2.9612764364146454E-16</v>
      </c>
      <c r="AC131" s="24">
        <f t="shared" si="57"/>
        <v>6.6232799284100476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91.348725002204446</v>
      </c>
      <c r="AO131" s="62">
        <f t="shared" si="90"/>
        <v>248.73221971128467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5.8347942226469467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5.8347942226469467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102.98638080308427</v>
      </c>
      <c r="T132" s="62">
        <f t="shared" si="88"/>
        <v>277.72395200468372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6.4934014488157858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2.0939386491567299E-16</v>
      </c>
      <c r="AC132" s="24">
        <f t="shared" ref="AC132:AC153" si="111">SUM(Z132:AB132)</f>
        <v>6.4934014488157858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91.348725002204446</v>
      </c>
      <c r="AO132" s="62">
        <f t="shared" si="90"/>
        <v>248.73221971128467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5.7203774668139067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5.7203774668139067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102.98638080308427</v>
      </c>
      <c r="T133" s="62">
        <f t="shared" ref="T133:T196" si="142">$T$3</f>
        <v>277.72395200468372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6.3660698069883166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1.4806382182073227E-16</v>
      </c>
      <c r="AC133" s="24">
        <f t="shared" si="111"/>
        <v>6.3660698069883166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91.348725002204446</v>
      </c>
      <c r="AO133" s="62">
        <f t="shared" ref="AO133:AO196" si="144">$AO$3</f>
        <v>248.73221971128467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5.608204353775422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5.608204353775422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102.98638080308427</v>
      </c>
      <c r="T134" s="62">
        <f t="shared" si="142"/>
        <v>277.72395200468372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6.2412350609924516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1.046969324578365E-16</v>
      </c>
      <c r="AC134" s="24">
        <f t="shared" si="111"/>
        <v>6.2412350609924516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91.348725002204446</v>
      </c>
      <c r="AO134" s="62">
        <f t="shared" si="144"/>
        <v>248.73221971128467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5.4982308870647794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5.4982308870647794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102.98638080308427</v>
      </c>
      <c r="T135" s="62">
        <f t="shared" si="142"/>
        <v>277.72395200468372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6.1188482482238884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7.4031910910366136E-17</v>
      </c>
      <c r="AC135" s="24">
        <f t="shared" si="111"/>
        <v>6.1188482482238884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91.348725002204446</v>
      </c>
      <c r="AO135" s="62">
        <f t="shared" si="144"/>
        <v>248.73221971128467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5.3904139329591407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5.3904139329591407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102.98638080308427</v>
      </c>
      <c r="T136" s="62">
        <f t="shared" si="142"/>
        <v>277.72395200468372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5.9988613662051327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5.2348466228918248E-17</v>
      </c>
      <c r="AC136" s="24">
        <f t="shared" si="111"/>
        <v>5.9988613662051327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91.348725002204446</v>
      </c>
      <c r="AO136" s="62">
        <f t="shared" si="144"/>
        <v>248.73221971128467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5.284711203561665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5.284711203561665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102.98638080308427</v>
      </c>
      <c r="T137" s="62">
        <f t="shared" si="142"/>
        <v>277.72395200468372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5.8812273537579927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3.7015955455183068E-17</v>
      </c>
      <c r="AC137" s="24">
        <f t="shared" si="111"/>
        <v>5.8812273537579927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91.348725002204446</v>
      </c>
      <c r="AO137" s="62">
        <f t="shared" si="144"/>
        <v>248.73221971128467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5.1810812402153754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5.1810812402153754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102.98638080308427</v>
      </c>
      <c r="T138" s="62">
        <f t="shared" si="142"/>
        <v>277.72395200468372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5.7659000725452785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2.6174233114459124E-17</v>
      </c>
      <c r="AC138" s="24">
        <f t="shared" si="111"/>
        <v>5.7659000725452785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91.348725002204446</v>
      </c>
      <c r="AO138" s="62">
        <f t="shared" si="144"/>
        <v>248.73221971128467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5.0794833972422699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5.0794833972422699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102.98638080308427</v>
      </c>
      <c r="T139" s="62">
        <f t="shared" si="142"/>
        <v>277.72395200468372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5.6528342889744492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1.8507977727591534E-17</v>
      </c>
      <c r="AC139" s="24">
        <f t="shared" si="111"/>
        <v>5.6528342889744492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91.348725002204446</v>
      </c>
      <c r="AO139" s="62">
        <f t="shared" si="144"/>
        <v>248.73221971128467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4.9798778260013012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4.9798778260013012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102.98638080308427</v>
      </c>
      <c r="T140" s="62">
        <f t="shared" si="142"/>
        <v>277.72395200468372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5.5419856564561254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1.3087116557229562E-17</v>
      </c>
      <c r="AC140" s="24">
        <f t="shared" si="111"/>
        <v>5.5419856564561254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91.348725002204446</v>
      </c>
      <c r="AO140" s="62">
        <f t="shared" si="144"/>
        <v>248.73221971128467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4.8822254592589687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4.8822254592589687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102.98638080308427</v>
      </c>
      <c r="T141" s="62">
        <f t="shared" si="142"/>
        <v>277.72395200468372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5.4333106980104962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9.253988863795767E-18</v>
      </c>
      <c r="AC141" s="24">
        <f t="shared" si="111"/>
        <v>5.4333106980104962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91.348725002204446</v>
      </c>
      <c r="AO141" s="62">
        <f t="shared" si="144"/>
        <v>248.73221971128467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4.7864879958663913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4.7864879958663913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102.98638080308427</v>
      </c>
      <c r="T142" s="62">
        <f t="shared" si="142"/>
        <v>277.72395200468372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5.3267667892148065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6.5435582786147811E-18</v>
      </c>
      <c r="AC142" s="24">
        <f t="shared" si="111"/>
        <v>5.3267667892148065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91.348725002204446</v>
      </c>
      <c r="AO142" s="62">
        <f t="shared" si="144"/>
        <v>248.73221971128467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4.6926278857368553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4.6926278857368553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102.98638080308427</v>
      </c>
      <c r="T143" s="62">
        <f t="shared" si="142"/>
        <v>277.72395200468372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5.2223121414852329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4.6269944318978835E-18</v>
      </c>
      <c r="AC143" s="24">
        <f t="shared" si="111"/>
        <v>5.2223121414852329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91.348725002204446</v>
      </c>
      <c r="AO143" s="62">
        <f t="shared" si="144"/>
        <v>248.73221971128467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4.6006083151179453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4.6006083151179453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102.98638080308427</v>
      </c>
      <c r="T144" s="62">
        <f t="shared" si="142"/>
        <v>277.72395200468372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5.1199057856865924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3.2717791393073905E-18</v>
      </c>
      <c r="AC144" s="24">
        <f t="shared" si="111"/>
        <v>5.1199057856865924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91.348725002204446</v>
      </c>
      <c r="AO144" s="62">
        <f t="shared" si="144"/>
        <v>248.73221971128467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4.5103931921524758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4.5103931921524758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102.98638080308427</v>
      </c>
      <c r="T145" s="62">
        <f t="shared" si="142"/>
        <v>277.72395200468372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5.019507556063453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2.3134972159489418E-18</v>
      </c>
      <c r="AC145" s="24">
        <f t="shared" si="111"/>
        <v>5.019507556063453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91.348725002204446</v>
      </c>
      <c r="AO145" s="62">
        <f t="shared" si="144"/>
        <v>248.73221971128467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4.4219471327225675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4.4219471327225675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102.98638080308427</v>
      </c>
      <c r="T146" s="62">
        <f t="shared" si="142"/>
        <v>277.72395200468372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4.92107807448635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1.6358895696536953E-18</v>
      </c>
      <c r="AC146" s="24">
        <f t="shared" si="111"/>
        <v>4.92107807448635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91.348725002204446</v>
      </c>
      <c r="AO146" s="62">
        <f t="shared" si="144"/>
        <v>248.73221971128467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4.3352354465713105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4.3352354465713105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102.98638080308427</v>
      </c>
      <c r="T147" s="62">
        <f t="shared" si="142"/>
        <v>277.72395200468372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4.8245787350069183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1.1567486079744709E-18</v>
      </c>
      <c r="AC147" s="24">
        <f t="shared" si="111"/>
        <v>4.8245787350069183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91.348725002204446</v>
      </c>
      <c r="AO147" s="62">
        <f t="shared" si="144"/>
        <v>248.73221971128467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4.2502241236965732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4.2502241236965732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102.98638080308427</v>
      </c>
      <c r="T148" s="62">
        <f t="shared" si="142"/>
        <v>277.72395200468372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4.7299716887158931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8.1794478482684763E-19</v>
      </c>
      <c r="AC148" s="24">
        <f t="shared" si="111"/>
        <v>4.7299716887158931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91.348725002204446</v>
      </c>
      <c r="AO148" s="62">
        <f t="shared" si="144"/>
        <v>248.73221971128467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4.1668798210116229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4.1668798210116229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102.98638080308427</v>
      </c>
      <c r="T149" s="62">
        <f t="shared" si="142"/>
        <v>277.72395200468372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4.6372198288980346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5.7837430398723544E-19</v>
      </c>
      <c r="AC149" s="24">
        <f t="shared" si="111"/>
        <v>4.6372198288980346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91.348725002204446</v>
      </c>
      <c r="AO149" s="62">
        <f t="shared" si="144"/>
        <v>248.73221971128467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4.0851698492673192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4.0851698492673192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102.98638080308427</v>
      </c>
      <c r="T150" s="62">
        <f t="shared" si="142"/>
        <v>277.72395200468372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4.5462867764781558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4.0897239241342382E-19</v>
      </c>
      <c r="AC150" s="24">
        <f t="shared" si="111"/>
        <v>4.5462867764781558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91.348725002204446</v>
      </c>
      <c r="AO150" s="62">
        <f t="shared" si="144"/>
        <v>248.73221971128467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4.005062160230759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4.005062160230759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102.98638080308427</v>
      </c>
      <c r="T151" s="62">
        <f t="shared" si="142"/>
        <v>277.72395200468372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4.4571368657525454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2.8918715199361772E-19</v>
      </c>
      <c r="AC151" s="24">
        <f t="shared" si="111"/>
        <v>4.4571368657525454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91.348725002204446</v>
      </c>
      <c r="AO151" s="62">
        <f t="shared" si="144"/>
        <v>248.73221971128467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3.9265253341153405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3.9265253341153405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102.98638080308427</v>
      </c>
      <c r="T152" s="62">
        <f t="shared" si="142"/>
        <v>277.72395200468372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4.3697351304001879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2.0448619620671191E-19</v>
      </c>
      <c r="AC152" s="24">
        <f t="shared" si="111"/>
        <v>4.3697351304001879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91.348725002204446</v>
      </c>
      <c r="AO152" s="62">
        <f t="shared" si="144"/>
        <v>248.73221971128467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3.8495285672573116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3.8495285672573116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102.98638080308427</v>
      </c>
      <c r="T153" s="62">
        <f t="shared" si="142"/>
        <v>277.72395200468372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4.2840472897682957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1.4459357599680886E-19</v>
      </c>
      <c r="AC153" s="24">
        <f t="shared" si="111"/>
        <v>4.2840472897682957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91.348725002204446</v>
      </c>
      <c r="AO153" s="62">
        <f t="shared" si="144"/>
        <v>248.73221971128467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3.7740416600339781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3.7740416600339781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102.98638080308427</v>
      </c>
      <c r="T154" s="62">
        <f t="shared" si="142"/>
        <v>277.72395200468372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4.2000397354267731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1.0224309810335595E-19</v>
      </c>
      <c r="AC154" s="24">
        <f t="shared" ref="AC154:AC203" si="163">SUM(Z154:AB154)</f>
        <v>4.2000397354267731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91.348725002204446</v>
      </c>
      <c r="AO154" s="62">
        <f t="shared" si="144"/>
        <v>248.73221971128467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3.7000350050188269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3.7000350050188269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102.98638080308427</v>
      </c>
      <c r="T155" s="62">
        <f t="shared" si="142"/>
        <v>277.72395200468372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4.117679517986339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7.229678799840443E-20</v>
      </c>
      <c r="AC155" s="24">
        <f t="shared" si="163"/>
        <v>4.117679517986339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91.348725002204446</v>
      </c>
      <c r="AO155" s="62">
        <f t="shared" si="144"/>
        <v>248.73221971128467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3.6274795753689202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3.6274795753689202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102.98638080308427</v>
      </c>
      <c r="T156" s="62">
        <f t="shared" si="142"/>
        <v>277.72395200468372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4.0369343341751396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5.1121549051677977E-20</v>
      </c>
      <c r="AC156" s="24">
        <f t="shared" si="163"/>
        <v>4.0369343341751396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91.348725002204446</v>
      </c>
      <c r="AO156" s="62">
        <f t="shared" si="144"/>
        <v>248.73221971128467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3.5563469134400059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3.5563469134400059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102.98638080308427</v>
      </c>
      <c r="T157" s="62">
        <f t="shared" si="142"/>
        <v>277.72395200468372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3.9577725141687785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3.6148393999202215E-20</v>
      </c>
      <c r="AC157" s="24">
        <f t="shared" si="163"/>
        <v>3.9577725141687785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91.348725002204446</v>
      </c>
      <c r="AO157" s="62">
        <f t="shared" si="144"/>
        <v>248.73221971128467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3.4866091196248781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3.4866091196248781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102.98638080308427</v>
      </c>
      <c r="T158" s="62">
        <f t="shared" si="142"/>
        <v>277.72395200468372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3.8801630091687995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2.5560774525838988E-20</v>
      </c>
      <c r="AC158" s="24">
        <f t="shared" si="163"/>
        <v>3.8801630091687995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91.348725002204446</v>
      </c>
      <c r="AO158" s="62">
        <f t="shared" si="144"/>
        <v>248.73221971128467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3.4182388414106106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3.4182388414106106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102.98638080308427</v>
      </c>
      <c r="T159" s="62">
        <f t="shared" si="142"/>
        <v>277.72395200468372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3.8040753792247459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1.8074196999601107E-20</v>
      </c>
      <c r="AC159" s="24">
        <f t="shared" si="163"/>
        <v>3.8040753792247459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91.348725002204446</v>
      </c>
      <c r="AO159" s="62">
        <f t="shared" si="144"/>
        <v>248.73221971128467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3.3512092626503729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3.3512092626503729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102.98638080308427</v>
      </c>
      <c r="T160" s="62">
        <f t="shared" si="142"/>
        <v>277.72395200468372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3.7294797812950238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1.2780387262919494E-20</v>
      </c>
      <c r="AC160" s="24">
        <f t="shared" si="163"/>
        <v>3.7294797812950238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91.348725002204446</v>
      </c>
      <c r="AO160" s="62">
        <f t="shared" si="144"/>
        <v>248.73221971128467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3.2854940930456173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3.2854940930456173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102.98638080308427</v>
      </c>
      <c r="T161" s="62">
        <f t="shared" si="142"/>
        <v>277.72395200468372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3.6563469575418814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9.0370984998005537E-21</v>
      </c>
      <c r="AC161" s="24">
        <f t="shared" si="163"/>
        <v>3.6563469575418814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91.348725002204446</v>
      </c>
      <c r="AO161" s="62">
        <f t="shared" si="144"/>
        <v>248.73221971128467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3.2210675578345156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3.2210675578345156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102.98638080308427</v>
      </c>
      <c r="T162" s="62">
        <f t="shared" si="142"/>
        <v>277.72395200468372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3.5846482238559201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6.3901936314597471E-21</v>
      </c>
      <c r="AC162" s="24">
        <f t="shared" si="163"/>
        <v>3.5846482238559201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91.348725002204446</v>
      </c>
      <c r="AO162" s="62">
        <f t="shared" si="144"/>
        <v>248.73221971128467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3.1579043876825974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3.1579043876825974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102.98638080308427</v>
      </c>
      <c r="T163" s="62">
        <f t="shared" si="142"/>
        <v>277.72395200468372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3.5143554586056309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4.5185492499002769E-21</v>
      </c>
      <c r="AC163" s="24">
        <f t="shared" si="163"/>
        <v>3.5143554586056309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91.348725002204446</v>
      </c>
      <c r="AO163" s="62">
        <f t="shared" si="144"/>
        <v>248.73221971128467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3.0959798087716286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3.0959798087716286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102.98638080308427</v>
      </c>
      <c r="T164" s="62">
        <f t="shared" si="142"/>
        <v>277.72395200468372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3.4454410916075466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3.1950968157298736E-21</v>
      </c>
      <c r="AC164" s="24">
        <f t="shared" si="163"/>
        <v>3.4454410916075466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91.348725002204446</v>
      </c>
      <c r="AO164" s="62">
        <f t="shared" si="144"/>
        <v>248.73221971128467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3.0352695330828401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3.0352695330828401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102.98638080308427</v>
      </c>
      <c r="T165" s="62">
        <f t="shared" si="142"/>
        <v>277.72395200468372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3.3778780933126815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2.2592746249501384E-21</v>
      </c>
      <c r="AC165" s="24">
        <f t="shared" si="163"/>
        <v>3.3778780933126815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91.348725002204446</v>
      </c>
      <c r="AO165" s="62">
        <f t="shared" si="144"/>
        <v>248.73221971128467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2.975749748870697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2.975749748870697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102.98638080308427</v>
      </c>
      <c r="T166" s="62">
        <f t="shared" si="142"/>
        <v>277.72395200468372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3.3116399642050189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1.5975484078649368E-21</v>
      </c>
      <c r="AC166" s="24">
        <f t="shared" si="163"/>
        <v>3.3116399642050189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91.348725002204446</v>
      </c>
      <c r="AO166" s="62">
        <f t="shared" si="144"/>
        <v>248.73221971128467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2.9173971113234702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2.9173971113234702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102.98638080308427</v>
      </c>
      <c r="T167" s="62">
        <f t="shared" si="142"/>
        <v>277.72395200468372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3.246700724407888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1.1296373124750692E-21</v>
      </c>
      <c r="AC167" s="24">
        <f t="shared" si="163"/>
        <v>3.246700724407888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91.348725002204446</v>
      </c>
      <c r="AO167" s="62">
        <f t="shared" si="144"/>
        <v>248.73221971128467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2.8601887334069502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2.8601887334069502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102.98638080308427</v>
      </c>
      <c r="T168" s="62">
        <f t="shared" si="142"/>
        <v>277.72395200468372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3.1830349034941539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7.9877420393246839E-22</v>
      </c>
      <c r="AC168" s="24">
        <f t="shared" si="163"/>
        <v>3.1830349034941539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91.348725002204446</v>
      </c>
      <c r="AO168" s="62">
        <f t="shared" si="144"/>
        <v>248.73221971128467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2.8041021768877079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2.8041021768877079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102.98638080308427</v>
      </c>
      <c r="T169" s="62">
        <f t="shared" si="142"/>
        <v>277.72395200468372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3.1206175304962214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5.6481865623753461E-22</v>
      </c>
      <c r="AC169" s="24">
        <f t="shared" si="163"/>
        <v>3.1206175304962214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91.348725002204446</v>
      </c>
      <c r="AO169" s="62">
        <f t="shared" si="144"/>
        <v>248.73221971128467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2.7491154435323866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2.7491154435323866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102.98638080308427</v>
      </c>
      <c r="T170" s="62">
        <f t="shared" si="142"/>
        <v>277.72395200468372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3.0594241241119402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3.993871019662342E-22</v>
      </c>
      <c r="AC170" s="24">
        <f t="shared" si="163"/>
        <v>3.0594241241119402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91.348725002204446</v>
      </c>
      <c r="AO170" s="62">
        <f t="shared" si="144"/>
        <v>248.73221971128467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2.6952069664795673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2.6952069664795673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102.98638080308427</v>
      </c>
      <c r="T171" s="62">
        <f t="shared" si="142"/>
        <v>277.72395200468372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2.9994306831025623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2.824093281187673E-22</v>
      </c>
      <c r="AC171" s="24">
        <f t="shared" si="163"/>
        <v>2.9994306831025623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91.348725002204446</v>
      </c>
      <c r="AO171" s="62">
        <f t="shared" si="144"/>
        <v>248.73221971128467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2.6423556017808294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2.6423556017808294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102.98638080308427</v>
      </c>
      <c r="T172" s="62">
        <f t="shared" si="142"/>
        <v>277.72395200468372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2.9406136768789923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1.996935509831171E-22</v>
      </c>
      <c r="AC172" s="24">
        <f t="shared" si="163"/>
        <v>2.9406136768789923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91.348725002204446</v>
      </c>
      <c r="AO172" s="62">
        <f t="shared" si="144"/>
        <v>248.73221971128467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2.5905406201076846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2.5905406201076846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102.98638080308427</v>
      </c>
      <c r="T173" s="62">
        <f t="shared" si="142"/>
        <v>277.72395200468372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2.8829500362726352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1.4120466405938365E-22</v>
      </c>
      <c r="AC173" s="24">
        <f t="shared" si="163"/>
        <v>2.8829500362726352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91.348725002204446</v>
      </c>
      <c r="AO173" s="62">
        <f t="shared" si="144"/>
        <v>248.73221971128467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2.5397416986211319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2.5397416986211319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102.98638080308427</v>
      </c>
      <c r="T174" s="62">
        <f t="shared" si="142"/>
        <v>277.72395200468372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2.826417144487221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9.9846775491558549E-23</v>
      </c>
      <c r="AC174" s="24">
        <f t="shared" si="163"/>
        <v>2.826417144487221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91.348725002204446</v>
      </c>
      <c r="AO174" s="62">
        <f t="shared" si="144"/>
        <v>248.73221971128467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2.489938913000648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2.489938913000648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102.98638080308427</v>
      </c>
      <c r="T175" s="62">
        <f t="shared" si="142"/>
        <v>277.72395200468372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2.7709928282280596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7.0602332029691826E-23</v>
      </c>
      <c r="AC175" s="24">
        <f t="shared" si="163"/>
        <v>2.7709928282280596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91.348725002204446</v>
      </c>
      <c r="AO175" s="62">
        <f t="shared" si="144"/>
        <v>248.73221971128467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2.4411127296294817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2.4411127296294817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102.98638080308427</v>
      </c>
      <c r="T176" s="62">
        <f t="shared" si="142"/>
        <v>277.72395200468372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2.7166553490052454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4.9923387745779274E-23</v>
      </c>
      <c r="AC176" s="24">
        <f t="shared" si="163"/>
        <v>2.7166553490052454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91.348725002204446</v>
      </c>
      <c r="AO176" s="62">
        <f t="shared" si="144"/>
        <v>248.73221971128467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2.393243997933193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2.393243997933193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102.98638080308427</v>
      </c>
      <c r="T177" s="62">
        <f t="shared" si="142"/>
        <v>277.72395200468372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2.6633833946074006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3.5301166014845913E-23</v>
      </c>
      <c r="AC177" s="24">
        <f t="shared" si="163"/>
        <v>2.6633833946074006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91.348725002204446</v>
      </c>
      <c r="AO177" s="62">
        <f t="shared" si="144"/>
        <v>248.73221971128467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2.346313942868425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2.346313942868425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102.98638080308427</v>
      </c>
      <c r="T178" s="62">
        <f t="shared" si="142"/>
        <v>277.72395200468372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2.6111560707426138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2.4961693872889637E-23</v>
      </c>
      <c r="AC178" s="24">
        <f t="shared" si="163"/>
        <v>2.6111560707426138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91.348725002204446</v>
      </c>
      <c r="AO178" s="62">
        <f t="shared" si="144"/>
        <v>248.73221971128467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2.30030415755897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2.30030415755897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102.98638080308427</v>
      </c>
      <c r="T179" s="62">
        <f t="shared" si="142"/>
        <v>277.72395200468372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2.5599528928432935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1.7650583007422957E-23</v>
      </c>
      <c r="AC179" s="24">
        <f t="shared" si="163"/>
        <v>2.5599528928432935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91.348725002204446</v>
      </c>
      <c r="AO179" s="62">
        <f t="shared" si="144"/>
        <v>248.73221971128467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2.2551965960762352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2.2551965960762352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102.98638080308427</v>
      </c>
      <c r="T180" s="62">
        <f t="shared" si="142"/>
        <v>277.72395200468372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2.5097537780317238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1.2480846936444819E-23</v>
      </c>
      <c r="AC180" s="24">
        <f t="shared" si="163"/>
        <v>2.5097537780317238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91.348725002204446</v>
      </c>
      <c r="AO180" s="62">
        <f t="shared" si="144"/>
        <v>248.73221971128467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2.2109735663612811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2.2109735663612811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102.98638080308427</v>
      </c>
      <c r="T181" s="62">
        <f t="shared" si="142"/>
        <v>277.72395200468372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2.4605390372431724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8.8252915037114783E-24</v>
      </c>
      <c r="AC181" s="24">
        <f t="shared" si="163"/>
        <v>2.4605390372431724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91.348725002204446</v>
      </c>
      <c r="AO181" s="62">
        <f t="shared" si="144"/>
        <v>248.73221971128467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2.1676177232856526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2.1676177232856526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102.98638080308427</v>
      </c>
      <c r="T182" s="62">
        <f t="shared" si="142"/>
        <v>277.72395200468372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2.4122893675034569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6.2404234682224093E-24</v>
      </c>
      <c r="AC182" s="24">
        <f t="shared" si="163"/>
        <v>2.4122893675034569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91.348725002204446</v>
      </c>
      <c r="AO182" s="62">
        <f t="shared" si="144"/>
        <v>248.73221971128467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2.1251120618482839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2.1251120618482839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102.98638080308427</v>
      </c>
      <c r="T183" s="62">
        <f t="shared" si="142"/>
        <v>277.72395200468372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2.3649858443579443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4.4126457518557391E-24</v>
      </c>
      <c r="AC183" s="24">
        <f t="shared" si="163"/>
        <v>2.3649858443579443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91.348725002204446</v>
      </c>
      <c r="AO183" s="62">
        <f t="shared" si="144"/>
        <v>248.73221971128467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2.0834399105058088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2.0834399105058088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102.98638080308427</v>
      </c>
      <c r="T184" s="62">
        <f t="shared" si="142"/>
        <v>277.72395200468372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2.3186099144490151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3.1202117341112046E-24</v>
      </c>
      <c r="AC184" s="24">
        <f t="shared" si="163"/>
        <v>2.3186099144490151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91.348725002204446</v>
      </c>
      <c r="AO184" s="62">
        <f t="shared" si="144"/>
        <v>248.73221971128467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2.0425849246336569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2.0425849246336569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102.98638080308427</v>
      </c>
      <c r="T185" s="62">
        <f t="shared" si="142"/>
        <v>277.72395200468372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2.2731433882390757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2.2063228759278696E-24</v>
      </c>
      <c r="AC185" s="24">
        <f t="shared" si="163"/>
        <v>2.2731433882390757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91.348725002204446</v>
      </c>
      <c r="AO185" s="62">
        <f t="shared" si="144"/>
        <v>248.73221971128467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2.0025310801153773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2.0025310801153773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102.98638080308427</v>
      </c>
      <c r="T186" s="62">
        <f t="shared" si="142"/>
        <v>277.72395200468372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2.2285684328762705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1.5601058670556023E-24</v>
      </c>
      <c r="AC186" s="24">
        <f t="shared" si="163"/>
        <v>2.2285684328762705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91.348725002204446</v>
      </c>
      <c r="AO186" s="62">
        <f t="shared" si="144"/>
        <v>248.73221971128467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1.9632626670576681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1.9632626670576681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102.98638080308427</v>
      </c>
      <c r="T187" s="62">
        <f t="shared" si="142"/>
        <v>277.72395200468372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2.1848675652000917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1.1031614379639348E-24</v>
      </c>
      <c r="AC187" s="24">
        <f t="shared" si="163"/>
        <v>2.1848675652000917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91.348725002204446</v>
      </c>
      <c r="AO187" s="62">
        <f t="shared" si="144"/>
        <v>248.73221971128467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1.9247642836286536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1.9247642836286536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102.98638080308427</v>
      </c>
      <c r="T188" s="62">
        <f t="shared" si="142"/>
        <v>277.72395200468372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2.1420236448841457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7.8005293352780116E-25</v>
      </c>
      <c r="AC188" s="24">
        <f t="shared" si="163"/>
        <v>2.1420236448841457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91.348725002204446</v>
      </c>
      <c r="AO188" s="62">
        <f t="shared" si="144"/>
        <v>248.73221971128467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1.8870208300169868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1.8870208300169868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102.98638080308427</v>
      </c>
      <c r="T189" s="62">
        <f t="shared" si="142"/>
        <v>277.72395200468372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2.1000198677133843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5.5158071898196739E-25</v>
      </c>
      <c r="AC189" s="24">
        <f t="shared" si="163"/>
        <v>2.1000198677133843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91.348725002204446</v>
      </c>
      <c r="AO189" s="62">
        <f t="shared" si="144"/>
        <v>248.73221971128467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1.8500175025094112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1.8500175025094112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102.98638080308427</v>
      </c>
      <c r="T190" s="62">
        <f t="shared" si="142"/>
        <v>277.72395200468372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2.0588397589931673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3.9002646676390058E-25</v>
      </c>
      <c r="AC190" s="24">
        <f t="shared" si="163"/>
        <v>2.0588397589931673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91.348725002204446</v>
      </c>
      <c r="AO190" s="62">
        <f t="shared" si="144"/>
        <v>248.73221971128467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1.8137397876844581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1.8137397876844581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102.98638080308427</v>
      </c>
      <c r="T191" s="62">
        <f t="shared" si="142"/>
        <v>277.72395200468372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2.0184671670875676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2.757903594909837E-25</v>
      </c>
      <c r="AC191" s="24">
        <f t="shared" si="163"/>
        <v>2.0184671670875676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91.348725002204446</v>
      </c>
      <c r="AO191" s="62">
        <f t="shared" si="144"/>
        <v>248.73221971128467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1.7781734567200012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1.7781734567200012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102.98638080308427</v>
      </c>
      <c r="T192" s="62">
        <f t="shared" si="142"/>
        <v>277.72395200468372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1.978886257084387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1.9501323338195029E-25</v>
      </c>
      <c r="AC192" s="24">
        <f t="shared" si="163"/>
        <v>1.978886257084387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91.348725002204446</v>
      </c>
      <c r="AO192" s="62">
        <f t="shared" si="144"/>
        <v>248.73221971128467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1.7433045598124373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1.7433045598124373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102.98638080308427</v>
      </c>
      <c r="T193" s="62">
        <f t="shared" si="142"/>
        <v>277.72395200468372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1.9400815045843975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1.3789517974549185E-25</v>
      </c>
      <c r="AC193" s="24">
        <f t="shared" si="163"/>
        <v>1.9400815045843975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91.348725002204446</v>
      </c>
      <c r="AO193" s="62">
        <f t="shared" si="144"/>
        <v>248.73221971128467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1.7091194207053035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1.7091194207053035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102.98638080308427</v>
      </c>
      <c r="T194" s="62">
        <f t="shared" si="142"/>
        <v>277.72395200468372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1.902037689612371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9.7506616690975145E-26</v>
      </c>
      <c r="AC194" s="24">
        <f t="shared" si="163"/>
        <v>1.902037689612371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91.348725002204446</v>
      </c>
      <c r="AO194" s="62">
        <f t="shared" si="144"/>
        <v>248.73221971128467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1.6756046313251849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1.6756046313251849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102.98638080308427</v>
      </c>
      <c r="T195" s="62">
        <f t="shared" si="142"/>
        <v>277.72395200468372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1.8647398906475099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6.8947589872745924E-26</v>
      </c>
      <c r="AC195" s="24">
        <f t="shared" si="163"/>
        <v>1.8647398906475099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91.348725002204446</v>
      </c>
      <c r="AO195" s="62">
        <f t="shared" si="144"/>
        <v>248.73221971128467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1.6427470465228073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1.6427470465228073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102.98638080308427</v>
      </c>
      <c r="T196" s="62">
        <f t="shared" si="142"/>
        <v>277.72395200468372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1.8281734787709387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4.8753308345487573E-26</v>
      </c>
      <c r="AC196" s="24">
        <f t="shared" si="163"/>
        <v>1.8281734787709387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91.348725002204446</v>
      </c>
      <c r="AO196" s="62">
        <f t="shared" si="144"/>
        <v>248.73221971128467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1.6105337789172565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1.6105337789172565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102.98638080308427</v>
      </c>
      <c r="T197" s="62">
        <f t="shared" ref="T197:T203" si="204">$T$3</f>
        <v>277.72395200468372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1.792324111927958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3.4473794936372962E-26</v>
      </c>
      <c r="AC197" s="24">
        <f t="shared" si="163"/>
        <v>1.792324111927958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91.348725002204446</v>
      </c>
      <c r="AO197" s="62">
        <f t="shared" ref="AO197:AO203" si="205">$AO$3</f>
        <v>248.73221971128467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1.5789521938412974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1.5789521938412974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102.98638080308427</v>
      </c>
      <c r="T198" s="62">
        <f t="shared" si="204"/>
        <v>277.72395200468372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1.7571777293028135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2.4376654172743786E-26</v>
      </c>
      <c r="AC198" s="24">
        <f t="shared" si="163"/>
        <v>1.7571777293028135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91.348725002204446</v>
      </c>
      <c r="AO198" s="62">
        <f t="shared" si="205"/>
        <v>248.73221971128467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1.547989904385813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1.547989904385813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102.98638080308427</v>
      </c>
      <c r="T199" s="62">
        <f t="shared" si="204"/>
        <v>277.72395200468372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1.7227205458037713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1.7236897468186481E-26</v>
      </c>
      <c r="AC199" s="24">
        <f t="shared" si="163"/>
        <v>1.7227205458037713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91.348725002204446</v>
      </c>
      <c r="AO199" s="62">
        <f t="shared" si="205"/>
        <v>248.73221971128467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1.5176347665414187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1.5176347665414187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102.98638080308427</v>
      </c>
      <c r="T200" s="62">
        <f t="shared" si="204"/>
        <v>277.72395200468372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1.6889390466563388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1.2188327086371893E-26</v>
      </c>
      <c r="AC200" s="24">
        <f t="shared" si="163"/>
        <v>1.6889390466563388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91.348725002204446</v>
      </c>
      <c r="AO200" s="62">
        <f t="shared" si="205"/>
        <v>248.73221971128467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1.4878748744353472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1.4878748744353472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102.98638080308427</v>
      </c>
      <c r="T201" s="62">
        <f t="shared" si="204"/>
        <v>277.72395200468372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1.6558199821025075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8.6184487340932405E-27</v>
      </c>
      <c r="AC201" s="24">
        <f t="shared" si="163"/>
        <v>1.6558199821025075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91.348725002204446</v>
      </c>
      <c r="AO201" s="62">
        <f t="shared" si="205"/>
        <v>248.73221971128467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1.4586985556617338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1.4586985556617338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102.98638080308427</v>
      </c>
      <c r="T202" s="62">
        <f t="shared" si="204"/>
        <v>277.72395200468372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1.623350362203942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6.0941635431859466E-27</v>
      </c>
      <c r="AC202" s="24">
        <f t="shared" si="163"/>
        <v>1.623350362203942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91.348725002204446</v>
      </c>
      <c r="AO202" s="62">
        <f t="shared" si="205"/>
        <v>248.73221971128467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1.4300943667034738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1.4300943667034738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102.98638080308427</v>
      </c>
      <c r="T203" s="62">
        <f t="shared" si="204"/>
        <v>277.72395200468372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1.5915174517470749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4.3092243670466202E-27</v>
      </c>
      <c r="AC203" s="24">
        <f t="shared" si="163"/>
        <v>1.5915174517470749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91.348725002204446</v>
      </c>
      <c r="AO203" s="62">
        <f t="shared" si="205"/>
        <v>248.73221971128467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1.4020510884438526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1.4020510884438526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1.472651651019411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1.418888797305915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9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85" zoomScaleNormal="85" workbookViewId="0">
      <selection activeCell="O14" sqref="O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I-214</v>
      </c>
      <c r="B6" s="155">
        <f>'Données projet'!D9</f>
        <v>2.6909999999999998</v>
      </c>
      <c r="C6" s="156">
        <f ca="1">IF(OR('Données projet'!B9="",'Données projet'!C9="",'Données projet'!C9=0%),0,Calculateur!S3)</f>
        <v>102.98638080308427</v>
      </c>
      <c r="D6" s="156">
        <f>IF(OR('Données projet'!B9="",'Données projet'!C9="",'Données projet'!C9=0%),0,Calculateur!T3)</f>
        <v>277.72395200468372</v>
      </c>
      <c r="E6" s="156">
        <f ca="1">MIN(C6,D6)</f>
        <v>102.98638080308427</v>
      </c>
      <c r="F6" s="156">
        <f ca="1">E6*B6</f>
        <v>277.13635074109976</v>
      </c>
      <c r="G6" s="156">
        <f ca="1">F6*(100%-'Données projet'!$C$24)*(100%-'Données projet'!$C$25)*(100%-'Données projet'!$C$26)*(100%-'Données projet'!$C$27)</f>
        <v>236.95157988364031</v>
      </c>
      <c r="H6" s="157">
        <f>IF(OR('Données projet'!B9="",'Données projet'!C9="",'Données projet'!C9=0%),0,AVERAGE(Calculateur!$AC$3:$AC$33)*B6)</f>
        <v>61.909797530262509</v>
      </c>
      <c r="I6" s="158">
        <f>H6*(100%-'Données projet'!$C$24)*(100%-'Données projet'!$C$25)*(100%-'Données projet'!$C$26)*(100%-'Données projet'!$C$27)</f>
        <v>52.932876888374444</v>
      </c>
      <c r="J6" s="159">
        <f>IF(OR('Données projet'!B9="",'Données projet'!C9="",'Données projet'!C9=0%),0,SUM(Calculateur!$V$3:$V$33)*VLOOKUP('Données projet'!$B$9,Paramètres!$A$1:$I$89,9,0)*B6)</f>
        <v>712.44547920000002</v>
      </c>
      <c r="K6" s="160">
        <f>J6*(100%-'Données projet'!$C$24)*(100%-'Données projet'!$C$25)*(100%-'Données projet'!$C$26)*(100%-'Données projet'!$C$27)</f>
        <v>609.14088471600007</v>
      </c>
      <c r="L6" s="161">
        <f ca="1">G6+I6+K6</f>
        <v>899.02534148801487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I-214</v>
      </c>
      <c r="B7" s="163">
        <f>'Données projet'!D10</f>
        <v>1.2090000000000001</v>
      </c>
      <c r="C7" s="156">
        <f ca="1">IF(OR('Données projet'!B10="",'Données projet'!C10="",'Données projet'!C10=0%),0,Calculateur!AN3)</f>
        <v>91.348725002204446</v>
      </c>
      <c r="D7" s="156">
        <f>IF(OR('Données projet'!B10="",'Données projet'!C10="",'Données projet'!C10=0%),0,Calculateur!AO3)</f>
        <v>248.73221971128467</v>
      </c>
      <c r="E7" s="156">
        <f t="shared" ref="E7:E15" ca="1" si="0">MIN(C7,D7)</f>
        <v>91.348725002204446</v>
      </c>
      <c r="F7" s="156">
        <f t="shared" ref="F7:F15" ca="1" si="1">E7*B7</f>
        <v>110.44060852766518</v>
      </c>
      <c r="G7" s="156">
        <f ca="1">F7*(100%-'Données projet'!$C$24)*(100%-'Données projet'!$C$25)*(100%-'Données projet'!$C$26)*(100%-'Données projet'!$C$27)</f>
        <v>94.426720291153714</v>
      </c>
      <c r="H7" s="164">
        <f>IF(OR('Données projet'!B10="",'Données projet'!C10="",'Données projet'!C10=0%),0,AVERAGE(Calculateur!$AX$3:$AX$33)*B7)</f>
        <v>23.2656024983505</v>
      </c>
      <c r="I7" s="158">
        <f>H7*(100%-'Données projet'!$C$24)*(100%-'Données projet'!$C$25)*(100%-'Données projet'!$C$26)*(100%-'Données projet'!$C$27)</f>
        <v>19.892090136089674</v>
      </c>
      <c r="J7" s="159">
        <f>IF(OR('Données projet'!B10="",'Données projet'!C10="",'Données projet'!C10=0%),0,SUM(Calculateur!$AQ$3:$AQ$33)*VLOOKUP('Données projet'!$B$10,Paramètres!$A$1:$I$89,9,0)*B7)</f>
        <v>281.97893880000004</v>
      </c>
      <c r="K7" s="160">
        <f>J7*(100%-'Données projet'!$C$24)*(100%-'Données projet'!$C$25)*(100%-'Données projet'!$C$26)*(100%-'Données projet'!$C$27)</f>
        <v>241.09199267400001</v>
      </c>
      <c r="L7" s="161">
        <f t="shared" ref="L7:L15" ca="1" si="2">G7+I7+K7</f>
        <v>355.4108031012434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387.57695926876494</v>
      </c>
      <c r="G16" s="175">
        <f t="shared" ca="1" si="3"/>
        <v>331.37830017479405</v>
      </c>
      <c r="H16" s="176">
        <f t="shared" si="3"/>
        <v>85.175400028613012</v>
      </c>
      <c r="I16" s="176">
        <f t="shared" si="3"/>
        <v>72.824967024464115</v>
      </c>
      <c r="J16" s="177">
        <f t="shared" si="3"/>
        <v>994.42441800000006</v>
      </c>
      <c r="K16" s="177">
        <f t="shared" si="3"/>
        <v>850.23287739000011</v>
      </c>
      <c r="L16" s="178">
        <f t="shared" ca="1" si="3"/>
        <v>1254.4361445892582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I-214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I-214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55" zoomScaleNormal="55" workbookViewId="0">
      <selection activeCell="I39" sqref="I3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I-214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5237.4513063801542</v>
      </c>
      <c r="U10" s="190">
        <f>'Données projet'!D9</f>
        <v>2.6909999999999998</v>
      </c>
      <c r="V10" s="189">
        <f>U10*T10</f>
        <v>14093.981465468994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I-214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4613.9451984777543</v>
      </c>
      <c r="U11" s="190">
        <f>'Données projet'!D10</f>
        <v>1.2090000000000001</v>
      </c>
      <c r="V11" s="189">
        <f t="shared" ref="V11" si="0">U11*T11</f>
        <v>5578.2597449596051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I-214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2773.5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6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10805.591210428598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7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15397.190409976518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8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37">
        <f ca="1">T23-T24</f>
        <v>-4591.5991995479199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9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10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11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12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13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3947.9975410196203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14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15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16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17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18</v>
      </c>
      <c r="B35" s="193">
        <f>'Données projet'!D48</f>
        <v>257.04000000000002</v>
      </c>
      <c r="C35" s="206">
        <v>45</v>
      </c>
      <c r="D35" s="194">
        <f t="shared" si="2"/>
        <v>11566.800000000001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I-214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6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7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8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</v>
      </c>
      <c r="B58" s="193">
        <f>'Données projet'!D66</f>
        <v>0</v>
      </c>
      <c r="C58" s="204">
        <v>0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11</v>
      </c>
      <c r="B59" s="193">
        <f>'Données projet'!D67</f>
        <v>0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12</v>
      </c>
      <c r="B60" s="193">
        <f>'Données projet'!D68</f>
        <v>0</v>
      </c>
      <c r="C60" s="204">
        <v>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13</v>
      </c>
      <c r="B61" s="193">
        <f>'Données projet'!D69</f>
        <v>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</v>
      </c>
      <c r="B62" s="193">
        <f>'Données projet'!D70</f>
        <v>0</v>
      </c>
      <c r="C62" s="204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15</v>
      </c>
      <c r="B63" s="193">
        <f>'Données projet'!D71</f>
        <v>0</v>
      </c>
      <c r="C63" s="204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16</v>
      </c>
      <c r="B64" s="193">
        <f>'Données projet'!D72</f>
        <v>0</v>
      </c>
      <c r="C64" s="204">
        <v>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17</v>
      </c>
      <c r="B65" s="193">
        <f>'Données projet'!D73</f>
        <v>0</v>
      </c>
      <c r="C65" s="204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18</v>
      </c>
      <c r="B66" s="193">
        <f>'Données projet'!D74</f>
        <v>226.44</v>
      </c>
      <c r="C66" s="204">
        <v>45</v>
      </c>
      <c r="D66" s="191">
        <f t="shared" si="4"/>
        <v>10189.799999999999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>
        <v>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>
        <v>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2025-01-05T17:36:52Z</dcterms:modified>
</cp:coreProperties>
</file>