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ST BENOIT (86)- DURAND DE LA - SWC 9B\Dossier déposé le 11 12 2024\"/>
    </mc:Choice>
  </mc:AlternateContent>
  <xr:revisionPtr revIDLastSave="0" documentId="13_ncr:1_{F69E356F-24E7-4A7C-B078-82630C87A282}" xr6:coauthVersionLast="36" xr6:coauthVersionMax="36" xr10:uidLastSave="{00000000-0000-0000-0000-000000000000}"/>
  <bookViews>
    <workbookView xWindow="0" yWindow="0" windowWidth="28800" windowHeight="12612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31" i="2" a="1"/>
  <c r="BC31" i="2" s="1"/>
  <c r="BC7" i="2" a="1"/>
  <c r="BC7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1" i="2" l="1" a="1"/>
  <c r="BC181" i="2" s="1"/>
  <c r="BC68" i="2" a="1"/>
  <c r="BC68" i="2" s="1"/>
  <c r="BC84" i="2" a="1"/>
  <c r="BC84" i="2" s="1"/>
  <c r="BC117" i="2" a="1"/>
  <c r="BC117" i="2" s="1"/>
  <c r="BC32" i="2" a="1"/>
  <c r="BC32" i="2" s="1"/>
  <c r="BC65" i="2" a="1"/>
  <c r="BC65" i="2" s="1"/>
  <c r="BC164" i="2" a="1"/>
  <c r="BC164" i="2" s="1"/>
  <c r="BC114" i="2" a="1"/>
  <c r="BC114" i="2" s="1"/>
  <c r="BC126" i="2" a="1"/>
  <c r="BC126" i="2" s="1"/>
  <c r="BC82" i="2" a="1"/>
  <c r="BC82" i="2" s="1"/>
  <c r="BC47" i="2" a="1"/>
  <c r="BC47" i="2" s="1"/>
  <c r="BC58" i="2" a="1"/>
  <c r="BC58" i="2" s="1"/>
  <c r="BC34" i="2" a="1"/>
  <c r="BC34" i="2" s="1"/>
  <c r="BC151" i="2" a="1"/>
  <c r="BC151" i="2" s="1"/>
  <c r="BC185" i="2" a="1"/>
  <c r="BC185" i="2" s="1"/>
  <c r="BC143" i="2" a="1"/>
  <c r="BC143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<sst xmlns="http://schemas.openxmlformats.org/spreadsheetml/2006/main" count="1168" uniqueCount="324">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</sst>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2.5418669877524631</c:v>
                </c:pt>
                <c:pt idx="2">
                  <c:v>2.9957270669243736</c:v>
                </c:pt>
                <c:pt idx="3">
                  <c:v>3.5309237289757314</c:v>
                </c:pt>
                <c:pt idx="4">
                  <c:v>4.1620838322130211</c:v>
                </c:pt>
                <c:pt idx="5">
                  <c:v>4.9064731144492493</c:v>
                </c:pt>
                <c:pt idx="6">
                  <c:v>5.7844737129845347</c:v>
                </c:pt>
                <c:pt idx="7">
                  <c:v>6.8201483342719778</c:v>
                </c:pt>
                <c:pt idx="8">
                  <c:v>8.0419068365778514</c:v>
                </c:pt>
                <c:pt idx="9">
                  <c:v>9.4832938632786998</c:v>
                </c:pt>
                <c:pt idx="10">
                  <c:v>11.183919563995628</c:v>
                </c:pt>
                <c:pt idx="11">
                  <c:v>13.190559461705492</c:v>
                </c:pt>
                <c:pt idx="12">
                  <c:v>15.558454280082193</c:v>
                </c:pt>
                <c:pt idx="13">
                  <c:v>18.352846171274901</c:v>
                </c:pt>
                <c:pt idx="14">
                  <c:v>21.650794439499833</c:v>
                </c:pt>
                <c:pt idx="15">
                  <c:v>25.543321728831604</c:v>
                </c:pt>
                <c:pt idx="16">
                  <c:v>30.137950957680886</c:v>
                </c:pt>
                <c:pt idx="17">
                  <c:v>35.561704301876368</c:v>
                </c:pt>
                <c:pt idx="18">
                  <c:v>41.964648565800914</c:v>
                </c:pt>
                <c:pt idx="19">
                  <c:v>49.524086706884191</c:v>
                </c:pt>
                <c:pt idx="20">
                  <c:v>58.44951353116938</c:v>
                </c:pt>
                <c:pt idx="21">
                  <c:v>68.988475175425933</c:v>
                </c:pt>
                <c:pt idx="22">
                  <c:v>81.433497548504832</c:v>
                </c:pt>
                <c:pt idx="23">
                  <c:v>96.130279148362561</c:v>
                </c:pt>
                <c:pt idx="24">
                  <c:v>113.48737946213917</c:v>
                </c:pt>
                <c:pt idx="25">
                  <c:v>133.9876765138882</c:v>
                </c:pt>
                <c:pt idx="26">
                  <c:v>132.14910489975807</c:v>
                </c:pt>
                <c:pt idx="27">
                  <c:v>145.00665050019282</c:v>
                </c:pt>
                <c:pt idx="28">
                  <c:v>157.83692263801234</c:v>
                </c:pt>
                <c:pt idx="29">
                  <c:v>170.6424524976421</c:v>
                </c:pt>
                <c:pt idx="30">
                  <c:v>183.42535972935536</c:v>
                </c:pt>
                <c:pt idx="31">
                  <c:v>159.30162093191652</c:v>
                </c:pt>
                <c:pt idx="32">
                  <c:v>173.56618479737253</c:v>
                </c:pt>
                <c:pt idx="33">
                  <c:v>187.80319453587131</c:v>
                </c:pt>
                <c:pt idx="34">
                  <c:v>202.01503419176592</c:v>
                </c:pt>
                <c:pt idx="35">
                  <c:v>216.20372460175972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239.07933751109377</c:v>
                </c:pt>
                <c:pt idx="40">
                  <c:v>254.30172220416441</c:v>
                </c:pt>
                <c:pt idx="41">
                  <c:v>231.45994723108012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292.27031736625912</c:v>
                </c:pt>
                <c:pt idx="46">
                  <c:v>269.50348353777451</c:v>
                </c:pt>
                <c:pt idx="47">
                  <c:v>284.68594869794055</c:v>
                </c:pt>
                <c:pt idx="48">
                  <c:v>299.85029171072807</c:v>
                </c:pt>
                <c:pt idx="49">
                  <c:v>314.99755813323162</c:v>
                </c:pt>
                <c:pt idx="50">
                  <c:v>330.12868474355969</c:v>
                </c:pt>
                <c:pt idx="51">
                  <c:v>306.7046832307131</c:v>
                </c:pt>
                <c:pt idx="52">
                  <c:v>321.12395650175091</c:v>
                </c:pt>
                <c:pt idx="53">
                  <c:v>335.52891035063624</c:v>
                </c:pt>
                <c:pt idx="54">
                  <c:v>349.9202461341838</c:v>
                </c:pt>
                <c:pt idx="55">
                  <c:v>364.29860280650684</c:v>
                </c:pt>
                <c:pt idx="56">
                  <c:v>339.84771077884716</c:v>
                </c:pt>
                <c:pt idx="57">
                  <c:v>353.1564863843555</c:v>
                </c:pt>
                <c:pt idx="58">
                  <c:v>366.45427364140329</c:v>
                </c:pt>
                <c:pt idx="59">
                  <c:v>379.74152749544282</c:v>
                </c:pt>
                <c:pt idx="60">
                  <c:v>393.01866845402566</c:v>
                </c:pt>
                <c:pt idx="61">
                  <c:v>368.2504543896228</c:v>
                </c:pt>
                <c:pt idx="62">
                  <c:v>381.17737444442355</c:v>
                </c:pt>
                <c:pt idx="63">
                  <c:v>394.09476222315919</c:v>
                </c:pt>
                <c:pt idx="64">
                  <c:v>407.00297420734074</c:v>
                </c:pt>
                <c:pt idx="65">
                  <c:v>419.90234242068601</c:v>
                </c:pt>
                <c:pt idx="66">
                  <c:v>394.45344597932944</c:v>
                </c:pt>
                <c:pt idx="67">
                  <c:v>406.64453366510543</c:v>
                </c:pt>
                <c:pt idx="68">
                  <c:v>418.82772515146917</c:v>
                </c:pt>
                <c:pt idx="69">
                  <c:v>431.00328251520676</c:v>
                </c:pt>
                <c:pt idx="70">
                  <c:v>443.17145181723475</c:v>
                </c:pt>
                <c:pt idx="71">
                  <c:v>417.03656422780801</c:v>
                </c:pt>
                <c:pt idx="72">
                  <c:v>428.49716193303931</c:v>
                </c:pt>
                <c:pt idx="73">
                  <c:v>439.95117154338482</c:v>
                </c:pt>
                <c:pt idx="74">
                  <c:v>451.39878877082128</c:v>
                </c:pt>
                <c:pt idx="75">
                  <c:v>462.84019859006776</c:v>
                </c:pt>
                <c:pt idx="76">
                  <c:v>436.01458640999044</c:v>
                </c:pt>
                <c:pt idx="77">
                  <c:v>446.74895314532608</c:v>
                </c:pt>
                <c:pt idx="78">
                  <c:v>457.47779928386632</c:v>
                </c:pt>
                <c:pt idx="79">
                  <c:v>468.2012725645348</c:v>
                </c:pt>
                <c:pt idx="80">
                  <c:v>478.91951340591214</c:v>
                </c:pt>
                <c:pt idx="81">
                  <c:v>451.39878877082128</c:v>
                </c:pt>
                <c:pt idx="82">
                  <c:v>461.41035575528031</c:v>
                </c:pt>
                <c:pt idx="83">
                  <c:v>471.4172880162883</c:v>
                </c:pt>
                <c:pt idx="84">
                  <c:v>481.41969782516463</c:v>
                </c:pt>
                <c:pt idx="85">
                  <c:v>491.41769240661694</c:v>
                </c:pt>
                <c:pt idx="86">
                  <c:v>463.55508464541521</c:v>
                </c:pt>
                <c:pt idx="87">
                  <c:v>473.20376115624708</c:v>
                </c:pt>
                <c:pt idx="88">
                  <c:v>482.84825064496823</c:v>
                </c:pt>
                <c:pt idx="89">
                  <c:v>492.48864855160696</c:v>
                </c:pt>
                <c:pt idx="90">
                  <c:v>502.12504627431434</c:v>
                </c:pt>
                <c:pt idx="91">
                  <c:v>473.56103853531039</c:v>
                </c:pt>
                <c:pt idx="92">
                  <c:v>482.49112087009513</c:v>
                </c:pt>
                <c:pt idx="93">
                  <c:v>491.41769240661671</c:v>
                </c:pt>
                <c:pt idx="94">
                  <c:v>500.34082592690089</c:v>
                </c:pt>
                <c:pt idx="95">
                  <c:v>509.26059140461666</c:v>
                </c:pt>
                <c:pt idx="96">
                  <c:v>480.34822409968478</c:v>
                </c:pt>
                <c:pt idx="97">
                  <c:v>488.91860200532369</c:v>
                </c:pt>
                <c:pt idx="98">
                  <c:v>497.48579293849389</c:v>
                </c:pt>
                <c:pt idx="99">
                  <c:v>506.04985953638601</c:v>
                </c:pt>
                <c:pt idx="100">
                  <c:v>514.61086214265583</c:v>
                </c:pt>
                <c:pt idx="101">
                  <c:v>484.99091160498864</c:v>
                </c:pt>
                <c:pt idx="102">
                  <c:v>492.84562295362861</c:v>
                </c:pt>
                <c:pt idx="103">
                  <c:v>500.69768075588399</c:v>
                </c:pt>
                <c:pt idx="104">
                  <c:v>508.54713250848926</c:v>
                </c:pt>
                <c:pt idx="105">
                  <c:v>516.39402412187007</c:v>
                </c:pt>
                <c:pt idx="106">
                  <c:v>488.2045264521239</c:v>
                </c:pt>
                <c:pt idx="107">
                  <c:v>495.70122118881324</c:v>
                </c:pt>
                <c:pt idx="108">
                  <c:v>503.19551404804815</c:v>
                </c:pt>
                <c:pt idx="109">
                  <c:v>510.68744586077702</c:v>
                </c:pt>
                <c:pt idx="110">
                  <c:v>518.17705616178989</c:v>
                </c:pt>
                <c:pt idx="111">
                  <c:v>491.06069603012867</c:v>
                </c:pt>
                <c:pt idx="112">
                  <c:v>497.84269099902531</c:v>
                </c:pt>
                <c:pt idx="113">
                  <c:v>504.62272948273659</c:v>
                </c:pt>
                <c:pt idx="114">
                  <c:v>511.40084148822439</c:v>
                </c:pt>
                <c:pt idx="115">
                  <c:v>518.17705616178989</c:v>
                </c:pt>
                <c:pt idx="116">
                  <c:v>492.48864855160696</c:v>
                </c:pt>
                <c:pt idx="117">
                  <c:v>498.91335268183752</c:v>
                </c:pt>
                <c:pt idx="118">
                  <c:v>505.3363051649614</c:v>
                </c:pt>
                <c:pt idx="119">
                  <c:v>511.75753141648687</c:v>
                </c:pt>
                <c:pt idx="120">
                  <c:v>518.17705616179012</c:v>
                </c:pt>
                <c:pt idx="121">
                  <c:v>2.6852334783173491E-12</c:v>
                </c:pt>
                <c:pt idx="122">
                  <c:v>2.6852334783173491E-12</c:v>
                </c:pt>
                <c:pt idx="123">
                  <c:v>2.6852334783173491E-12</c:v>
                </c:pt>
                <c:pt idx="124">
                  <c:v>2.6852334783173491E-12</c:v>
                </c:pt>
                <c:pt idx="125">
                  <c:v>2.6852334783173491E-12</c:v>
                </c:pt>
                <c:pt idx="126">
                  <c:v>2.6852334783173491E-12</c:v>
                </c:pt>
                <c:pt idx="127">
                  <c:v>2.6852334783173491E-12</c:v>
                </c:pt>
                <c:pt idx="128">
                  <c:v>2.6852334783173491E-12</c:v>
                </c:pt>
                <c:pt idx="129">
                  <c:v>2.6852334783173491E-12</c:v>
                </c:pt>
                <c:pt idx="130">
                  <c:v>2.6852334783173491E-12</c:v>
                </c:pt>
                <c:pt idx="131">
                  <c:v>2.6852334783173491E-12</c:v>
                </c:pt>
                <c:pt idx="132">
                  <c:v>2.6852334783173491E-12</c:v>
                </c:pt>
                <c:pt idx="133">
                  <c:v>2.6852334783173491E-12</c:v>
                </c:pt>
                <c:pt idx="134">
                  <c:v>2.6852334783173491E-12</c:v>
                </c:pt>
                <c:pt idx="135">
                  <c:v>2.6852334783173491E-12</c:v>
                </c:pt>
                <c:pt idx="136">
                  <c:v>2.6852334783173491E-12</c:v>
                </c:pt>
                <c:pt idx="137">
                  <c:v>2.6852334783173491E-12</c:v>
                </c:pt>
                <c:pt idx="138">
                  <c:v>2.6852334783173491E-12</c:v>
                </c:pt>
                <c:pt idx="139">
                  <c:v>2.6852334783173491E-12</c:v>
                </c:pt>
                <c:pt idx="140">
                  <c:v>2.6852334783173491E-12</c:v>
                </c:pt>
                <c:pt idx="141">
                  <c:v>2.6852334783173491E-12</c:v>
                </c:pt>
                <c:pt idx="142">
                  <c:v>2.6852334783173491E-12</c:v>
                </c:pt>
                <c:pt idx="143">
                  <c:v>2.6852334783173491E-12</c:v>
                </c:pt>
                <c:pt idx="144">
                  <c:v>2.6852334783173491E-12</c:v>
                </c:pt>
                <c:pt idx="145">
                  <c:v>2.6852334783173491E-12</c:v>
                </c:pt>
                <c:pt idx="146">
                  <c:v>2.6852334783173491E-12</c:v>
                </c:pt>
                <c:pt idx="147">
                  <c:v>2.6852334783173491E-12</c:v>
                </c:pt>
                <c:pt idx="148">
                  <c:v>2.6852334783173491E-12</c:v>
                </c:pt>
                <c:pt idx="149">
                  <c:v>2.6852334783173491E-12</c:v>
                </c:pt>
                <c:pt idx="150">
                  <c:v>2.6852334783173491E-12</c:v>
                </c:pt>
                <c:pt idx="151">
                  <c:v>2.6852334783173491E-12</c:v>
                </c:pt>
                <c:pt idx="152">
                  <c:v>2.6852334783173491E-12</c:v>
                </c:pt>
                <c:pt idx="153">
                  <c:v>2.6852334783173491E-12</c:v>
                </c:pt>
                <c:pt idx="154">
                  <c:v>2.6852334783173491E-12</c:v>
                </c:pt>
                <c:pt idx="155">
                  <c:v>2.6852334783173491E-12</c:v>
                </c:pt>
                <c:pt idx="156">
                  <c:v>2.6852334783173491E-12</c:v>
                </c:pt>
                <c:pt idx="157">
                  <c:v>2.6852334783173491E-12</c:v>
                </c:pt>
                <c:pt idx="158">
                  <c:v>2.6852334783173491E-12</c:v>
                </c:pt>
                <c:pt idx="159">
                  <c:v>2.6852334783173491E-12</c:v>
                </c:pt>
                <c:pt idx="160">
                  <c:v>2.6852334783173491E-12</c:v>
                </c:pt>
                <c:pt idx="161">
                  <c:v>2.6852334783173491E-12</c:v>
                </c:pt>
                <c:pt idx="162">
                  <c:v>2.6852334783173491E-12</c:v>
                </c:pt>
                <c:pt idx="163">
                  <c:v>2.6852334783173491E-12</c:v>
                </c:pt>
                <c:pt idx="164">
                  <c:v>2.6852334783173491E-12</c:v>
                </c:pt>
                <c:pt idx="165">
                  <c:v>2.6852334783173491E-12</c:v>
                </c:pt>
                <c:pt idx="166">
                  <c:v>2.6852334783173491E-12</c:v>
                </c:pt>
                <c:pt idx="167">
                  <c:v>2.6852334783173491E-12</c:v>
                </c:pt>
                <c:pt idx="168">
                  <c:v>2.6852334783173491E-12</c:v>
                </c:pt>
                <c:pt idx="169">
                  <c:v>2.6852334783173491E-12</c:v>
                </c:pt>
                <c:pt idx="170">
                  <c:v>2.6852334783173491E-12</c:v>
                </c:pt>
                <c:pt idx="171">
                  <c:v>2.6852334783173491E-12</c:v>
                </c:pt>
                <c:pt idx="172">
                  <c:v>2.6852334783173491E-12</c:v>
                </c:pt>
                <c:pt idx="173">
                  <c:v>2.6852334783173491E-12</c:v>
                </c:pt>
                <c:pt idx="174">
                  <c:v>2.6852334783173491E-12</c:v>
                </c:pt>
                <c:pt idx="175">
                  <c:v>2.6852334783173491E-12</c:v>
                </c:pt>
                <c:pt idx="176">
                  <c:v>2.6852334783173491E-12</c:v>
                </c:pt>
                <c:pt idx="177">
                  <c:v>2.6852334783173491E-12</c:v>
                </c:pt>
                <c:pt idx="178">
                  <c:v>2.6852334783173491E-12</c:v>
                </c:pt>
                <c:pt idx="179">
                  <c:v>2.6852334783173491E-12</c:v>
                </c:pt>
                <c:pt idx="180">
                  <c:v>2.6852334783173491E-12</c:v>
                </c:pt>
                <c:pt idx="181">
                  <c:v>2.6852334783173491E-12</c:v>
                </c:pt>
                <c:pt idx="182">
                  <c:v>2.6852334783173491E-12</c:v>
                </c:pt>
                <c:pt idx="183">
                  <c:v>2.6852334783173491E-12</c:v>
                </c:pt>
                <c:pt idx="184">
                  <c:v>2.6852334783173491E-12</c:v>
                </c:pt>
                <c:pt idx="185">
                  <c:v>2.6852334783173491E-12</c:v>
                </c:pt>
                <c:pt idx="186">
                  <c:v>2.6852334783173491E-12</c:v>
                </c:pt>
                <c:pt idx="187">
                  <c:v>2.6852334783173491E-12</c:v>
                </c:pt>
                <c:pt idx="188">
                  <c:v>2.6852334783173491E-12</c:v>
                </c:pt>
                <c:pt idx="189">
                  <c:v>2.6852334783173491E-12</c:v>
                </c:pt>
                <c:pt idx="190">
                  <c:v>2.6852334783173491E-12</c:v>
                </c:pt>
                <c:pt idx="191">
                  <c:v>2.6852334783173491E-12</c:v>
                </c:pt>
                <c:pt idx="192">
                  <c:v>2.6852334783173491E-12</c:v>
                </c:pt>
                <c:pt idx="193">
                  <c:v>2.6852334783173491E-12</c:v>
                </c:pt>
                <c:pt idx="194">
                  <c:v>2.6852334783173491E-12</c:v>
                </c:pt>
                <c:pt idx="195">
                  <c:v>2.6852334783173491E-12</c:v>
                </c:pt>
                <c:pt idx="196">
                  <c:v>2.6852334783173491E-12</c:v>
                </c:pt>
                <c:pt idx="197">
                  <c:v>2.6852334783173491E-12</c:v>
                </c:pt>
                <c:pt idx="198">
                  <c:v>2.6852334783173491E-12</c:v>
                </c:pt>
                <c:pt idx="199">
                  <c:v>2.6852334783173491E-12</c:v>
                </c:pt>
                <c:pt idx="200">
                  <c:v>2.6852334783173491E-12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2.1288604765849697</c:v>
                </c:pt>
                <c:pt idx="2">
                  <c:v>3.1051415627019856</c:v>
                </c:pt>
                <c:pt idx="3">
                  <c:v>4.5311554116740576</c:v>
                </c:pt>
                <c:pt idx="4">
                  <c:v>6.6149483825999598</c:v>
                </c:pt>
                <c:pt idx="5">
                  <c:v>9.6611851516650553</c:v>
                </c:pt>
                <c:pt idx="6">
                  <c:v>14.116180351139453</c:v>
                </c:pt>
                <c:pt idx="7">
                  <c:v>20.633987408451901</c:v>
                </c:pt>
                <c:pt idx="8">
                  <c:v>30.173420487669603</c:v>
                </c:pt>
                <c:pt idx="9">
                  <c:v>44.140529733646474</c:v>
                </c:pt>
                <c:pt idx="10">
                  <c:v>64.597883645712514</c:v>
                </c:pt>
                <c:pt idx="11">
                  <c:v>94.572069641946896</c:v>
                </c:pt>
                <c:pt idx="12">
                  <c:v>138.50562854525128</c:v>
                </c:pt>
                <c:pt idx="13">
                  <c:v>202.92143631623321</c:v>
                </c:pt>
                <c:pt idx="14">
                  <c:v>297.39964634671821</c:v>
                </c:pt>
                <c:pt idx="15">
                  <c:v>436.01458640999016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5" zoomScale="90" zoomScaleNormal="90" workbookViewId="0">
      <selection activeCell="E25" sqref="E2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</v>
      </c>
      <c r="C9" s="35">
        <v>0.24</v>
      </c>
      <c r="D9" s="36">
        <f t="shared" ref="D9:D18" si="0">C9*$C$5</f>
        <v>0.65999999999999992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</v>
      </c>
      <c r="C10" s="35">
        <v>0.21</v>
      </c>
      <c r="D10" s="36">
        <f t="shared" si="0"/>
        <v>0.57750000000000001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117</v>
      </c>
      <c r="C11" s="35">
        <v>0.54500000000000004</v>
      </c>
      <c r="D11" s="36">
        <f t="shared" si="0"/>
        <v>1.49875</v>
      </c>
      <c r="E11" s="37">
        <v>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0.995</v>
      </c>
      <c r="D19" s="41">
        <f>SUM(D9:D18)</f>
        <v>2.7362500000000001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pédonculé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/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132</v>
      </c>
      <c r="C62" s="63">
        <v>1</v>
      </c>
      <c r="D62" s="63">
        <v>50</v>
      </c>
      <c r="E62" s="54"/>
      <c r="F62" s="54"/>
      <c r="G62" s="54"/>
      <c r="H62" s="54"/>
      <c r="I62" s="56">
        <f>IFERROR(B62/A62,"")</f>
        <v>6.6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143</v>
      </c>
      <c r="C63" s="63">
        <v>2</v>
      </c>
      <c r="D63" s="63">
        <v>37</v>
      </c>
      <c r="E63" s="54"/>
      <c r="F63" s="54"/>
      <c r="G63" s="54"/>
      <c r="H63" s="54"/>
      <c r="I63" s="52">
        <f>IF(A63&lt;&gt;0,(B63-(B62-D62))/(A63-A62),"")</f>
        <v>12.2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163</v>
      </c>
      <c r="C64" s="63">
        <v>3</v>
      </c>
      <c r="D64" s="63">
        <v>37</v>
      </c>
      <c r="E64" s="54"/>
      <c r="F64" s="54"/>
      <c r="G64" s="54"/>
      <c r="H64" s="54"/>
      <c r="I64" s="52">
        <f>IF(A64&lt;&gt;0,(B64-(B63-D63))/(A64-A63),"")</f>
        <v>11.4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179</v>
      </c>
      <c r="C65" s="63">
        <v>4</v>
      </c>
      <c r="D65" s="63">
        <v>36</v>
      </c>
      <c r="E65" s="54"/>
      <c r="F65" s="54"/>
      <c r="G65" s="54"/>
      <c r="H65" s="54"/>
      <c r="I65" s="52">
        <f>IF(A65&lt;&gt;0,(B65-(B64-D64))/(A65-A64),"")</f>
        <v>10.6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191</v>
      </c>
      <c r="C66" s="63">
        <v>5</v>
      </c>
      <c r="D66" s="63">
        <v>33</v>
      </c>
      <c r="E66" s="54"/>
      <c r="F66" s="54"/>
      <c r="G66" s="54"/>
      <c r="H66" s="54"/>
      <c r="I66" s="52">
        <f t="shared" ref="I66:I81" si="2">IF(A66&lt;&gt;0,(B66-(B65-D65))/(A66-A65),"")</f>
        <v>9.6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201</v>
      </c>
      <c r="C67" s="63">
        <v>6</v>
      </c>
      <c r="D67" s="63">
        <v>31</v>
      </c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209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215</v>
      </c>
      <c r="C69" s="53">
        <v>8</v>
      </c>
      <c r="D69" s="53">
        <v>25</v>
      </c>
      <c r="E69" s="54"/>
      <c r="F69" s="54"/>
      <c r="G69" s="54"/>
      <c r="H69" s="54"/>
      <c r="I69" s="52">
        <f t="shared" si="2"/>
        <v>6.8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220</v>
      </c>
      <c r="C70" s="53">
        <v>9</v>
      </c>
      <c r="D70" s="53">
        <v>22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224</v>
      </c>
      <c r="C71" s="53">
        <v>10</v>
      </c>
      <c r="D71" s="53">
        <v>20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227</v>
      </c>
      <c r="C72" s="53">
        <v>11</v>
      </c>
      <c r="D72" s="53">
        <v>17</v>
      </c>
      <c r="E72" s="54"/>
      <c r="F72" s="54"/>
      <c r="G72" s="54"/>
      <c r="H72" s="54"/>
      <c r="I72" s="52">
        <f t="shared" si="2"/>
        <v>4.5999999999999996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230</v>
      </c>
      <c r="C73" s="53">
        <v>12</v>
      </c>
      <c r="D73" s="53">
        <v>15</v>
      </c>
      <c r="E73" s="54"/>
      <c r="F73" s="54"/>
      <c r="G73" s="54"/>
      <c r="H73" s="54"/>
      <c r="I73" s="52">
        <f t="shared" si="2"/>
        <v>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233</v>
      </c>
      <c r="C74" s="53">
        <v>13</v>
      </c>
      <c r="D74" s="53">
        <v>13</v>
      </c>
      <c r="E74" s="54"/>
      <c r="F74" s="54"/>
      <c r="G74" s="54"/>
      <c r="H74" s="54"/>
      <c r="I74" s="52">
        <f t="shared" si="2"/>
        <v>3.6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235</v>
      </c>
      <c r="C75" s="53">
        <v>14</v>
      </c>
      <c r="D75" s="53">
        <v>12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236</v>
      </c>
      <c r="C76" s="53">
        <v>15</v>
      </c>
      <c r="D76" s="53">
        <v>236</v>
      </c>
      <c r="E76" s="54"/>
      <c r="F76" s="54"/>
      <c r="G76" s="54"/>
      <c r="H76" s="54"/>
      <c r="I76" s="52">
        <f t="shared" si="2"/>
        <v>2.6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Peuplier Soligo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357</v>
      </c>
      <c r="C88" s="63">
        <v>1</v>
      </c>
      <c r="D88" s="63">
        <v>357</v>
      </c>
      <c r="E88" s="54">
        <v>0.9</v>
      </c>
      <c r="F88" s="54"/>
      <c r="G88" s="54">
        <v>0.1</v>
      </c>
      <c r="H88" s="93"/>
      <c r="I88" s="56">
        <f>IFERROR(B88/A88,"")</f>
        <v>23.8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4" sqref="G2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pédonculé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Peuplier Soligo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349.03915953516963</v>
      </c>
      <c r="T3" s="62">
        <f>IF('Données projet'!E9&gt;30,$R$33-$H$33,LOOKUP('Données projet'!$E$9,$A$3:$A$203,R3:R203)-LOOKUP('Données projet'!$E$9,$A$3:$A$203,$H$3:$H$203))</f>
        <v>220.09202639602199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327.826081588335</v>
      </c>
      <c r="AO3" s="62">
        <f>IF('Données projet'!E10&gt;30,$AM$33-$H$33,LOOKUP('Données projet'!$E$10,$A$3:$A$203,AM3:AM203)-LOOKUP('Données projet'!$E$10,$A$3:$A$203,$H$3:$H$203))</f>
        <v>348.84706693879735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94.736457908665784</v>
      </c>
      <c r="BJ3" s="62">
        <f>IF('Données projet'!E11&gt;30,$BH$33-$H$33,LOOKUP('Données projet'!$E$11,$A$3:$A$203,BH3:BH203)-LOOKUP('Données projet'!$E$11,$A$3:$A$203,$H$3:$H$203))</f>
        <v>454.34791974332353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0.99900736990279693</v>
      </c>
      <c r="P4" s="14">
        <f>EXP(-1.0587+0.8836*LN(O4)+0.284)</f>
        <v>0.46043779052923922</v>
      </c>
      <c r="Q4" s="22">
        <f t="shared" ref="Q4:Q34" si="2">(O4+P4)*0.475*44/12</f>
        <v>2.5418669877524631</v>
      </c>
      <c r="R4" s="62">
        <f t="shared" si="0"/>
        <v>260.43075587664134</v>
      </c>
      <c r="S4" s="62">
        <f ca="1">AVERAGE(OFFSET($R$3,0,0,'Données projet'!$E$9+1,1))-AVERAGE(OFFSET($H$3,0,0,'Données projet'!$E$9+1,1))</f>
        <v>349.03915953516963</v>
      </c>
      <c r="T4" s="62">
        <f>$T$3</f>
        <v>220.09202639602199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6.6</v>
      </c>
      <c r="AI4" s="14">
        <f>IF('Données projet'!$A$62&gt;35,AI3+AH4-AQ3,IF(A4&lt;'Données projet'!$A$62,$AF$205^A4,IF(A4='Données projet'!$A$62,'Données projet'!$B$62,AI3+AH4-AQ3)))</f>
        <v>1.2765231539157764</v>
      </c>
      <c r="AJ4" s="14">
        <f>AI4*VLOOKUP('Données projet'!$B$10,Paramètres!$A$1:$I$89,3,0)*VLOOKUP('Données projet'!$B$10,Paramètres!$A$1:$I$89,5,0)</f>
        <v>1.1151706272608224</v>
      </c>
      <c r="AK4" s="14">
        <f>EXP(-1.0587+0.8836*LN(AJ4)+0.284)</f>
        <v>0.50743784838663863</v>
      </c>
      <c r="AL4" s="22">
        <f t="shared" ref="AL4:AL67" si="4">(AJ4+AK4)*0.475*44/12</f>
        <v>2.8260430950859945</v>
      </c>
      <c r="AM4" s="62">
        <f t="shared" ref="AM4:AM67" si="5">AL4+(AD4+AE4)*44/12</f>
        <v>260.71493198397485</v>
      </c>
      <c r="AN4" s="62">
        <f ca="1">AVERAGE(OFFSET($AM$3,0,0,'Données projet'!$E$10+1,1))-AVERAGE(OFFSET($H$3,0,0,'Données projet'!$E$10+1,1))</f>
        <v>327.826081588335</v>
      </c>
      <c r="AO4" s="62">
        <f>$AO$3</f>
        <v>348.84706693879735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23.8</v>
      </c>
      <c r="BD4" s="13">
        <f>IF('Données projet'!$A$88&gt;35,BD3+BC4-BL3,IF(A4&lt;'Données projet'!$A$88,$BA$205^A4,IF(A4='Données projet'!$A$88,'Données projet'!$B$88,BD3+BC4-BL3)))</f>
        <v>1.4797143347997479</v>
      </c>
      <c r="BE4" s="14">
        <f>BD4*VLOOKUP('Données projet'!$B$11,Paramètres!$A$1:$I$89,3,0)*VLOOKUP('Données projet'!$B$11,Paramètres!$A$1:$I$89,5,0)</f>
        <v>0.83100757042353846</v>
      </c>
      <c r="BF4" s="14">
        <f>EXP(-1.0587+0.8836*LN(BE4)+0.284)</f>
        <v>0.39130466493625282</v>
      </c>
      <c r="BG4" s="22">
        <f t="shared" ref="BG4:BG67" si="7">(BE4+BF4)*0.475*44/12</f>
        <v>2.1288604765849697</v>
      </c>
      <c r="BH4" s="62">
        <f t="shared" ref="BH4:BH67" si="8">BG4+(AY4+AZ4)*44/12</f>
        <v>260.01774936547383</v>
      </c>
      <c r="BI4" s="62">
        <f ca="1">AVERAGE(OFFSET($BH$3,0,0,'Données projet'!$E$11+1,1))-AVERAGE(OFFSET($H$3,0,0,'Données projet'!$E$11+1,1))</f>
        <v>94.736457908665784</v>
      </c>
      <c r="BJ4" s="62">
        <f>$BJ$3</f>
        <v>454.34791974332353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1.1847290184236747</v>
      </c>
      <c r="P5" s="14">
        <f t="shared" ref="P5:P68" si="33">EXP(-1.0587+0.8836*LN(O5)+0.284)</f>
        <v>0.53530566115012823</v>
      </c>
      <c r="Q5" s="22">
        <f t="shared" si="2"/>
        <v>2.9957270669243736</v>
      </c>
      <c r="R5" s="62">
        <f t="shared" si="0"/>
        <v>262.1068381780355</v>
      </c>
      <c r="S5" s="62">
        <f ca="1">AVERAGE(OFFSET($R$3,0,0,'Données projet'!$E$9+1,1))-AVERAGE(OFFSET($H$3,0,0,'Données projet'!$E$9+1,1))</f>
        <v>349.03915953516963</v>
      </c>
      <c r="T5" s="62">
        <f t="shared" ref="T5:T68" si="34">$T$3</f>
        <v>220.09202639602199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6.6</v>
      </c>
      <c r="AI5" s="14">
        <f>IF('Données projet'!$A$62&gt;35,AI4+AH5-AQ4,IF(A5&lt;'Données projet'!$A$62,$AF$205^A5,IF(A5='Données projet'!$A$62,'Données projet'!$B$62,AI4+AH5-AQ4)))</f>
        <v>1.629511362483081</v>
      </c>
      <c r="AJ5" s="14">
        <f>AI5*VLOOKUP('Données projet'!$B$10,Paramètres!$A$1:$I$89,3,0)*VLOOKUP('Données projet'!$B$10,Paramètres!$A$1:$I$89,5,0)</f>
        <v>1.4235411262652198</v>
      </c>
      <c r="AK5" s="14">
        <f t="shared" ref="AK5:AK68" si="35">EXP(-1.0587+0.8836*LN(AJ5)+0.284)</f>
        <v>0.62960738463416654</v>
      </c>
      <c r="AL5" s="22">
        <f t="shared" si="4"/>
        <v>3.5759003231497637</v>
      </c>
      <c r="AM5" s="62">
        <f t="shared" si="5"/>
        <v>262.68701143426091</v>
      </c>
      <c r="AN5" s="62">
        <f ca="1">AVERAGE(OFFSET($AM$3,0,0,'Données projet'!$E$10+1,1))-AVERAGE(OFFSET($H$3,0,0,'Données projet'!$E$10+1,1))</f>
        <v>327.826081588335</v>
      </c>
      <c r="AO5" s="62">
        <f t="shared" ref="AO5:AO68" si="36">$AO$3</f>
        <v>348.84706693879735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23.8</v>
      </c>
      <c r="BD5" s="13">
        <f>IF('Données projet'!$A$88&gt;35,BD4+BC5-BL4,IF(A5&lt;'Données projet'!$A$88,$BA$205^A5,IF(A5='Données projet'!$A$88,'Données projet'!$B$88,BD4+BC5-BL4)))</f>
        <v>2.1895545126118603</v>
      </c>
      <c r="BE5" s="14">
        <f>BD5*VLOOKUP('Données projet'!$B$11,Paramètres!$A$1:$I$89,3,0)*VLOOKUP('Données projet'!$B$11,Paramètres!$A$1:$I$89,5,0)</f>
        <v>1.2296538142828206</v>
      </c>
      <c r="BF5" s="14">
        <f t="shared" ref="BF5:BF68" si="37">EXP(-1.0587+0.8836*LN(BE5)+0.284)</f>
        <v>0.55320258535468325</v>
      </c>
      <c r="BG5" s="22">
        <f t="shared" si="7"/>
        <v>3.1051415627019856</v>
      </c>
      <c r="BH5" s="62">
        <f t="shared" si="8"/>
        <v>262.21625267381313</v>
      </c>
      <c r="BI5" s="62">
        <f ca="1">AVERAGE(OFFSET($BH$3,0,0,'Données projet'!$E$11+1,1))-AVERAGE(OFFSET($H$3,0,0,'Données projet'!$E$11+1,1))</f>
        <v>94.736457908665784</v>
      </c>
      <c r="BJ5" s="62">
        <f t="shared" ref="BJ5:BJ68" si="38">$BJ$3</f>
        <v>454.34791974332353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1.4049774700177557</v>
      </c>
      <c r="P6" s="14">
        <f t="shared" si="33"/>
        <v>0.62234715905921922</v>
      </c>
      <c r="Q6" s="22">
        <f t="shared" si="2"/>
        <v>3.5309237289757314</v>
      </c>
      <c r="R6" s="62">
        <f t="shared" si="0"/>
        <v>263.86425706230904</v>
      </c>
      <c r="S6" s="62">
        <f ca="1">AVERAGE(OFFSET($R$3,0,0,'Données projet'!$E$9+1,1))-AVERAGE(OFFSET($H$3,0,0,'Données projet'!$E$9+1,1))</f>
        <v>349.03915953516963</v>
      </c>
      <c r="T6" s="62">
        <f t="shared" si="34"/>
        <v>220.09202639602199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6.6</v>
      </c>
      <c r="AI6" s="14">
        <f>IF('Données projet'!$A$62&gt;35,AI5+AH6-AQ5,IF(A6&lt;'Données projet'!$A$62,$AF$205^A6,IF(A6='Données projet'!$A$62,'Données projet'!$B$62,AI5+AH6-AQ5)))</f>
        <v>2.0801089837784965</v>
      </c>
      <c r="AJ6" s="14">
        <f>AI6*VLOOKUP('Données projet'!$B$10,Paramètres!$A$1:$I$89,3,0)*VLOOKUP('Données projet'!$B$10,Paramètres!$A$1:$I$89,5,0)</f>
        <v>1.8171832082288948</v>
      </c>
      <c r="AK6" s="14">
        <f t="shared" si="35"/>
        <v>0.7811901694881791</v>
      </c>
      <c r="AL6" s="22">
        <f t="shared" si="4"/>
        <v>4.5255002995239044</v>
      </c>
      <c r="AM6" s="62">
        <f t="shared" si="5"/>
        <v>264.85883363285723</v>
      </c>
      <c r="AN6" s="62">
        <f ca="1">AVERAGE(OFFSET($AM$3,0,0,'Données projet'!$E$10+1,1))-AVERAGE(OFFSET($H$3,0,0,'Données projet'!$E$10+1,1))</f>
        <v>327.826081588335</v>
      </c>
      <c r="AO6" s="62">
        <f t="shared" si="36"/>
        <v>348.84706693879735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23.8</v>
      </c>
      <c r="BD6" s="13">
        <f>IF('Données projet'!$A$88&gt;35,BD5+BC6-BL5,IF(A6&lt;'Données projet'!$A$88,$BA$205^A6,IF(A6='Données projet'!$A$88,'Données projet'!$B$88,BD5+BC6-BL5)))</f>
        <v>3.2399151991372452</v>
      </c>
      <c r="BE6" s="14">
        <f>BD6*VLOOKUP('Données projet'!$B$11,Paramètres!$A$1:$I$89,3,0)*VLOOKUP('Données projet'!$B$11,Paramètres!$A$1:$I$89,5,0)</f>
        <v>1.8195363758354768</v>
      </c>
      <c r="BF6" s="14">
        <f t="shared" si="37"/>
        <v>0.78208395622618332</v>
      </c>
      <c r="BG6" s="22">
        <f t="shared" si="7"/>
        <v>4.5311554116740576</v>
      </c>
      <c r="BH6" s="62">
        <f t="shared" si="8"/>
        <v>264.86448874500735</v>
      </c>
      <c r="BI6" s="62">
        <f ca="1">AVERAGE(OFFSET($BH$3,0,0,'Données projet'!$E$11+1,1))-AVERAGE(OFFSET($H$3,0,0,'Données projet'!$E$11+1,1))</f>
        <v>94.736457908665784</v>
      </c>
      <c r="BJ6" s="62">
        <f t="shared" si="38"/>
        <v>454.34791974332353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1.6661714709106406</v>
      </c>
      <c r="P7" s="14">
        <f t="shared" si="33"/>
        <v>0.72354173418774481</v>
      </c>
      <c r="Q7" s="22">
        <f t="shared" si="2"/>
        <v>4.1620838322130211</v>
      </c>
      <c r="R7" s="62">
        <f t="shared" si="0"/>
        <v>265.71763938776854</v>
      </c>
      <c r="S7" s="62">
        <f ca="1">AVERAGE(OFFSET($R$3,0,0,'Données projet'!$E$9+1,1))-AVERAGE(OFFSET($H$3,0,0,'Données projet'!$E$9+1,1))</f>
        <v>349.03915953516963</v>
      </c>
      <c r="T7" s="62">
        <f t="shared" si="34"/>
        <v>220.09202639602199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6.6</v>
      </c>
      <c r="AI7" s="14">
        <f>IF('Données projet'!$A$62&gt;35,AI6+AH7-AQ6,IF(A7&lt;'Données projet'!$A$62,$AF$205^A7,IF(A7='Données projet'!$A$62,'Données projet'!$B$62,AI6+AH7-AQ6)))</f>
        <v>2.655307280461467</v>
      </c>
      <c r="AJ7" s="14">
        <f>AI7*VLOOKUP('Données projet'!$B$10,Paramètres!$A$1:$I$89,3,0)*VLOOKUP('Données projet'!$B$10,Paramètres!$A$1:$I$89,5,0)</f>
        <v>2.3196764402111376</v>
      </c>
      <c r="AK7" s="14">
        <f t="shared" si="35"/>
        <v>0.96926766711854973</v>
      </c>
      <c r="AL7" s="22">
        <f t="shared" si="4"/>
        <v>5.7282443202658717</v>
      </c>
      <c r="AM7" s="62">
        <f t="shared" si="5"/>
        <v>267.28379987582139</v>
      </c>
      <c r="AN7" s="62">
        <f ca="1">AVERAGE(OFFSET($AM$3,0,0,'Données projet'!$E$10+1,1))-AVERAGE(OFFSET($H$3,0,0,'Données projet'!$E$10+1,1))</f>
        <v>327.826081588335</v>
      </c>
      <c r="AO7" s="62">
        <f t="shared" si="36"/>
        <v>348.84706693879735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23.8</v>
      </c>
      <c r="BD7" s="13">
        <f>IF('Données projet'!$A$88&gt;35,BD6+BC7-BL6,IF(A7&lt;'Données projet'!$A$88,$BA$205^A7,IF(A7='Données projet'!$A$88,'Données projet'!$B$88,BD6+BC7-BL6)))</f>
        <v>4.7941489636989614</v>
      </c>
      <c r="BE7" s="14">
        <f>BD7*VLOOKUP('Données projet'!$B$11,Paramètres!$A$1:$I$89,3,0)*VLOOKUP('Données projet'!$B$11,Paramètres!$A$1:$I$89,5,0)</f>
        <v>2.692394058013337</v>
      </c>
      <c r="BF7" s="14">
        <f t="shared" si="37"/>
        <v>1.1056624296038653</v>
      </c>
      <c r="BG7" s="22">
        <f t="shared" si="7"/>
        <v>6.6149483825999598</v>
      </c>
      <c r="BH7" s="62">
        <f t="shared" si="8"/>
        <v>268.17050393815549</v>
      </c>
      <c r="BI7" s="62">
        <f ca="1">AVERAGE(OFFSET($BH$3,0,0,'Données projet'!$E$11+1,1))-AVERAGE(OFFSET($H$3,0,0,'Données projet'!$E$11+1,1))</f>
        <v>94.736457908665784</v>
      </c>
      <c r="BJ7" s="62">
        <f t="shared" si="38"/>
        <v>454.34791974332353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1.9759230519486151</v>
      </c>
      <c r="P8" s="14">
        <f t="shared" si="33"/>
        <v>0.84119069797439927</v>
      </c>
      <c r="Q8" s="22">
        <f t="shared" si="2"/>
        <v>4.9064731144492493</v>
      </c>
      <c r="R8" s="62">
        <f t="shared" si="0"/>
        <v>267.684250892227</v>
      </c>
      <c r="S8" s="62">
        <f ca="1">AVERAGE(OFFSET($R$3,0,0,'Données projet'!$E$9+1,1))-AVERAGE(OFFSET($H$3,0,0,'Données projet'!$E$9+1,1))</f>
        <v>349.03915953516963</v>
      </c>
      <c r="T8" s="62">
        <f t="shared" si="34"/>
        <v>220.09202639602199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6.6</v>
      </c>
      <c r="AI8" s="14">
        <f>IF('Données projet'!$A$62&gt;35,AI7+AH8-AQ7,IF(A8&lt;'Données projet'!$A$62,$AF$205^A8,IF(A8='Données projet'!$A$62,'Données projet'!$B$62,AI7+AH8-AQ7)))</f>
        <v>3.3895612242701949</v>
      </c>
      <c r="AJ8" s="14">
        <f>AI8*VLOOKUP('Données projet'!$B$10,Paramètres!$A$1:$I$89,3,0)*VLOOKUP('Données projet'!$B$10,Paramètres!$A$1:$I$89,5,0)</f>
        <v>2.9611206855224426</v>
      </c>
      <c r="AK8" s="14">
        <f t="shared" si="35"/>
        <v>1.2026262582604759</v>
      </c>
      <c r="AL8" s="22">
        <f t="shared" si="4"/>
        <v>7.2518592604219156</v>
      </c>
      <c r="AM8" s="62">
        <f t="shared" si="5"/>
        <v>270.02963703819967</v>
      </c>
      <c r="AN8" s="62">
        <f ca="1">AVERAGE(OFFSET($AM$3,0,0,'Données projet'!$E$10+1,1))-AVERAGE(OFFSET($H$3,0,0,'Données projet'!$E$10+1,1))</f>
        <v>327.826081588335</v>
      </c>
      <c r="AO8" s="62">
        <f t="shared" si="36"/>
        <v>348.84706693879735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23.8</v>
      </c>
      <c r="BD8" s="13">
        <f>IF('Données projet'!$A$88&gt;35,BD7+BC8-BL7,IF(A8&lt;'Données projet'!$A$88,$BA$205^A8,IF(A8='Données projet'!$A$88,'Données projet'!$B$88,BD7+BC8-BL7)))</f>
        <v>7.0939709447507093</v>
      </c>
      <c r="BE8" s="14">
        <f>BD8*VLOOKUP('Données projet'!$B$11,Paramètres!$A$1:$I$89,3,0)*VLOOKUP('Données projet'!$B$11,Paramètres!$A$1:$I$89,5,0)</f>
        <v>3.983974082571998</v>
      </c>
      <c r="BF8" s="14">
        <f t="shared" si="37"/>
        <v>1.5631178705371251</v>
      </c>
      <c r="BG8" s="22">
        <f t="shared" si="7"/>
        <v>9.6611851516650553</v>
      </c>
      <c r="BH8" s="62">
        <f t="shared" si="8"/>
        <v>272.43896292944282</v>
      </c>
      <c r="BI8" s="62">
        <f ca="1">AVERAGE(OFFSET($BH$3,0,0,'Données projet'!$E$11+1,1))-AVERAGE(OFFSET($H$3,0,0,'Données projet'!$E$11+1,1))</f>
        <v>94.736457908665784</v>
      </c>
      <c r="BJ8" s="62">
        <f t="shared" si="38"/>
        <v>454.34791974332353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2.3432593675896167</v>
      </c>
      <c r="P9" s="14">
        <f t="shared" si="33"/>
        <v>0.97796955852590595</v>
      </c>
      <c r="Q9" s="22">
        <f t="shared" si="2"/>
        <v>5.7844737129845347</v>
      </c>
      <c r="R9" s="62">
        <f t="shared" si="0"/>
        <v>269.78447371298455</v>
      </c>
      <c r="S9" s="62">
        <f ca="1">AVERAGE(OFFSET($R$3,0,0,'Données projet'!$E$9+1,1))-AVERAGE(OFFSET($H$3,0,0,'Données projet'!$E$9+1,1))</f>
        <v>349.03915953516963</v>
      </c>
      <c r="T9" s="62">
        <f t="shared" si="34"/>
        <v>220.09202639602199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6.6</v>
      </c>
      <c r="AI9" s="14">
        <f>IF('Données projet'!$A$62&gt;35,AI8+AH9-AQ8,IF(A9&lt;'Données projet'!$A$62,$AF$205^A9,IF(A9='Données projet'!$A$62,'Données projet'!$B$62,AI8+AH9-AQ8)))</f>
        <v>4.32685338439601</v>
      </c>
      <c r="AJ9" s="14">
        <f>AI9*VLOOKUP('Données projet'!$B$10,Paramètres!$A$1:$I$89,3,0)*VLOOKUP('Données projet'!$B$10,Paramètres!$A$1:$I$89,5,0)</f>
        <v>3.7799391166083551</v>
      </c>
      <c r="AK9" s="14">
        <f t="shared" si="35"/>
        <v>1.4921677118944865</v>
      </c>
      <c r="AL9" s="22">
        <f t="shared" si="4"/>
        <v>9.1822527263091143</v>
      </c>
      <c r="AM9" s="62">
        <f t="shared" si="5"/>
        <v>273.18225272630912</v>
      </c>
      <c r="AN9" s="62">
        <f ca="1">AVERAGE(OFFSET($AM$3,0,0,'Données projet'!$E$10+1,1))-AVERAGE(OFFSET($H$3,0,0,'Données projet'!$E$10+1,1))</f>
        <v>327.826081588335</v>
      </c>
      <c r="AO9" s="62">
        <f t="shared" si="36"/>
        <v>348.84706693879735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23.8</v>
      </c>
      <c r="BD9" s="13">
        <f>IF('Données projet'!$A$88&gt;35,BD8+BC9-BL8,IF(A9&lt;'Données projet'!$A$88,$BA$205^A9,IF(A9='Données projet'!$A$88,'Données projet'!$B$88,BD8+BC9-BL8)))</f>
        <v>10.497050497600535</v>
      </c>
      <c r="BE9" s="14">
        <f>BD9*VLOOKUP('Données projet'!$B$11,Paramètres!$A$1:$I$89,3,0)*VLOOKUP('Données projet'!$B$11,Paramètres!$A$1:$I$89,5,0)</f>
        <v>5.8951435594524604</v>
      </c>
      <c r="BF9" s="14">
        <f t="shared" si="37"/>
        <v>2.2098403742161263</v>
      </c>
      <c r="BG9" s="22">
        <f t="shared" si="7"/>
        <v>14.116180351139453</v>
      </c>
      <c r="BH9" s="62">
        <f t="shared" si="8"/>
        <v>278.11618035113946</v>
      </c>
      <c r="BI9" s="62">
        <f ca="1">AVERAGE(OFFSET($BH$3,0,0,'Données projet'!$E$11+1,1))-AVERAGE(OFFSET($H$3,0,0,'Données projet'!$E$11+1,1))</f>
        <v>94.736457908665784</v>
      </c>
      <c r="BJ9" s="62">
        <f t="shared" si="38"/>
        <v>454.34791974332353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2.7788857761346084</v>
      </c>
      <c r="P10" s="14">
        <f t="shared" si="33"/>
        <v>1.1369888655526514</v>
      </c>
      <c r="Q10" s="22">
        <f t="shared" si="2"/>
        <v>6.8201483342719778</v>
      </c>
      <c r="R10" s="62">
        <f t="shared" si="0"/>
        <v>272.04237055649423</v>
      </c>
      <c r="S10" s="62">
        <f ca="1">AVERAGE(OFFSET($R$3,0,0,'Données projet'!$E$9+1,1))-AVERAGE(OFFSET($H$3,0,0,'Données projet'!$E$9+1,1))</f>
        <v>349.03915953516963</v>
      </c>
      <c r="T10" s="62">
        <f t="shared" si="34"/>
        <v>220.09202639602199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6.6</v>
      </c>
      <c r="AI10" s="14">
        <f>IF('Données projet'!$A$62&gt;35,AI9+AH10-AQ9,IF(A10&lt;'Données projet'!$A$62,$AF$205^A10,IF(A10='Données projet'!$A$62,'Données projet'!$B$62,AI9+AH10-AQ9)))</f>
        <v>5.5233285287803451</v>
      </c>
      <c r="AJ10" s="14">
        <f>AI10*VLOOKUP('Données projet'!$B$10,Paramètres!$A$1:$I$89,3,0)*VLOOKUP('Données projet'!$B$10,Paramètres!$A$1:$I$89,5,0)</f>
        <v>4.8251798027425101</v>
      </c>
      <c r="AK10" s="14">
        <f t="shared" si="35"/>
        <v>1.8514184811173284</v>
      </c>
      <c r="AL10" s="22">
        <f t="shared" si="4"/>
        <v>11.628408677722552</v>
      </c>
      <c r="AM10" s="62">
        <f t="shared" si="5"/>
        <v>276.8506308999448</v>
      </c>
      <c r="AN10" s="62">
        <f ca="1">AVERAGE(OFFSET($AM$3,0,0,'Données projet'!$E$10+1,1))-AVERAGE(OFFSET($H$3,0,0,'Données projet'!$E$10+1,1))</f>
        <v>327.826081588335</v>
      </c>
      <c r="AO10" s="62">
        <f t="shared" si="36"/>
        <v>348.84706693879735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23.8</v>
      </c>
      <c r="BD10" s="13">
        <f>IF('Données projet'!$A$88&gt;35,BD9+BC10-BL9,IF(A10&lt;'Données projet'!$A$88,$BA$205^A10,IF(A10='Données projet'!$A$88,'Données projet'!$B$88,BD9+BC10-BL9)))</f>
        <v>15.532636094416338</v>
      </c>
      <c r="BE10" s="14">
        <f>BD10*VLOOKUP('Données projet'!$B$11,Paramètres!$A$1:$I$89,3,0)*VLOOKUP('Données projet'!$B$11,Paramètres!$A$1:$I$89,5,0)</f>
        <v>8.7231284306242145</v>
      </c>
      <c r="BF10" s="14">
        <f t="shared" si="37"/>
        <v>3.1241370670515187</v>
      </c>
      <c r="BG10" s="22">
        <f t="shared" si="7"/>
        <v>20.633987408451901</v>
      </c>
      <c r="BH10" s="62">
        <f t="shared" si="8"/>
        <v>285.85620963067413</v>
      </c>
      <c r="BI10" s="62">
        <f ca="1">AVERAGE(OFFSET($BH$3,0,0,'Données projet'!$E$11+1,1))-AVERAGE(OFFSET($H$3,0,0,'Données projet'!$E$11+1,1))</f>
        <v>94.736457908665784</v>
      </c>
      <c r="BJ10" s="62">
        <f t="shared" si="38"/>
        <v>454.34791974332353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3.2954978282010061</v>
      </c>
      <c r="P11" s="14">
        <f t="shared" si="33"/>
        <v>1.3218649487814926</v>
      </c>
      <c r="Q11" s="22">
        <f t="shared" si="2"/>
        <v>8.0419068365778514</v>
      </c>
      <c r="R11" s="62">
        <f t="shared" si="0"/>
        <v>274.48635128102228</v>
      </c>
      <c r="S11" s="62">
        <f ca="1">AVERAGE(OFFSET($R$3,0,0,'Données projet'!$E$9+1,1))-AVERAGE(OFFSET($H$3,0,0,'Données projet'!$E$9+1,1))</f>
        <v>349.03915953516963</v>
      </c>
      <c r="T11" s="62">
        <f t="shared" si="34"/>
        <v>220.09202639602199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6.6</v>
      </c>
      <c r="AI11" s="14">
        <f>IF('Données projet'!$A$62&gt;35,AI10+AH11-AQ10,IF(A11&lt;'Données projet'!$A$62,$AF$205^A11,IF(A11='Données projet'!$A$62,'Données projet'!$B$62,AI10+AH11-AQ10)))</f>
        <v>7.0506567536716718</v>
      </c>
      <c r="AJ11" s="14">
        <f>AI11*VLOOKUP('Données projet'!$B$10,Paramètres!$A$1:$I$89,3,0)*VLOOKUP('Données projet'!$B$10,Paramètres!$A$1:$I$89,5,0)</f>
        <v>6.1594537400075735</v>
      </c>
      <c r="AK11" s="14">
        <f t="shared" si="35"/>
        <v>2.2971616158822084</v>
      </c>
      <c r="AL11" s="22">
        <f t="shared" si="4"/>
        <v>14.728605078174702</v>
      </c>
      <c r="AM11" s="62">
        <f t="shared" si="5"/>
        <v>281.17304952261918</v>
      </c>
      <c r="AN11" s="62">
        <f ca="1">AVERAGE(OFFSET($AM$3,0,0,'Données projet'!$E$10+1,1))-AVERAGE(OFFSET($H$3,0,0,'Données projet'!$E$10+1,1))</f>
        <v>327.826081588335</v>
      </c>
      <c r="AO11" s="62">
        <f t="shared" si="36"/>
        <v>348.84706693879735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23.8</v>
      </c>
      <c r="BD11" s="13">
        <f>IF('Données projet'!$A$88&gt;35,BD10+BC11-BL10,IF(A11&lt;'Données projet'!$A$88,$BA$205^A11,IF(A11='Données projet'!$A$88,'Données projet'!$B$88,BD10+BC11-BL10)))</f>
        <v>22.983864286135827</v>
      </c>
      <c r="BE11" s="14">
        <f>BD11*VLOOKUP('Données projet'!$B$11,Paramètres!$A$1:$I$89,3,0)*VLOOKUP('Données projet'!$B$11,Paramètres!$A$1:$I$89,5,0)</f>
        <v>12.90773818309388</v>
      </c>
      <c r="BF11" s="14">
        <f t="shared" si="37"/>
        <v>4.4167137715489568</v>
      </c>
      <c r="BG11" s="22">
        <f t="shared" si="7"/>
        <v>30.173420487669603</v>
      </c>
      <c r="BH11" s="62">
        <f t="shared" si="8"/>
        <v>296.61786493211406</v>
      </c>
      <c r="BI11" s="62">
        <f ca="1">AVERAGE(OFFSET($BH$3,0,0,'Données projet'!$E$11+1,1))-AVERAGE(OFFSET($H$3,0,0,'Données projet'!$E$11+1,1))</f>
        <v>94.736457908665784</v>
      </c>
      <c r="BJ11" s="62">
        <f t="shared" si="38"/>
        <v>454.34791974332353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3.9081512557828417</v>
      </c>
      <c r="P12" s="14">
        <f t="shared" si="33"/>
        <v>1.5368021585398566</v>
      </c>
      <c r="Q12" s="22">
        <f t="shared" si="2"/>
        <v>9.4832938632786998</v>
      </c>
      <c r="R12" s="62">
        <f t="shared" si="0"/>
        <v>277.14996052994536</v>
      </c>
      <c r="S12" s="62">
        <f ca="1">AVERAGE(OFFSET($R$3,0,0,'Données projet'!$E$9+1,1))-AVERAGE(OFFSET($H$3,0,0,'Données projet'!$E$9+1,1))</f>
        <v>349.03915953516963</v>
      </c>
      <c r="T12" s="62">
        <f t="shared" si="34"/>
        <v>220.09202639602199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6.6</v>
      </c>
      <c r="AI12" s="14">
        <f>IF('Données projet'!$A$62&gt;35,AI11+AH12-AQ11,IF(A12&lt;'Données projet'!$A$62,$AF$205^A12,IF(A12='Données projet'!$A$62,'Données projet'!$B$62,AI11+AH12-AQ11)))</f>
        <v>9.0003265963745314</v>
      </c>
      <c r="AJ12" s="14">
        <f>AI12*VLOOKUP('Données projet'!$B$10,Paramètres!$A$1:$I$89,3,0)*VLOOKUP('Données projet'!$B$10,Paramètres!$A$1:$I$89,5,0)</f>
        <v>7.8626853145927917</v>
      </c>
      <c r="AK12" s="14">
        <f t="shared" si="35"/>
        <v>2.8502208135558442</v>
      </c>
      <c r="AL12" s="22">
        <f t="shared" si="4"/>
        <v>18.658311506525539</v>
      </c>
      <c r="AM12" s="62">
        <f t="shared" si="5"/>
        <v>286.32497817319222</v>
      </c>
      <c r="AN12" s="62">
        <f ca="1">AVERAGE(OFFSET($AM$3,0,0,'Données projet'!$E$10+1,1))-AVERAGE(OFFSET($H$3,0,0,'Données projet'!$E$10+1,1))</f>
        <v>327.826081588335</v>
      </c>
      <c r="AO12" s="62">
        <f t="shared" si="36"/>
        <v>348.84706693879735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23.8</v>
      </c>
      <c r="BD12" s="13">
        <f>IF('Données projet'!$A$88&gt;35,BD11+BC12-BL11,IF(A12&lt;'Données projet'!$A$88,$BA$205^A12,IF(A12='Données projet'!$A$88,'Données projet'!$B$88,BD11+BC12-BL11)))</f>
        <v>34.009553453287154</v>
      </c>
      <c r="BE12" s="14">
        <f>BD12*VLOOKUP('Données projet'!$B$11,Paramètres!$A$1:$I$89,3,0)*VLOOKUP('Données projet'!$B$11,Paramètres!$A$1:$I$89,5,0)</f>
        <v>19.099765219366066</v>
      </c>
      <c r="BF12" s="14">
        <f t="shared" si="37"/>
        <v>6.2440796037802402</v>
      </c>
      <c r="BG12" s="22">
        <f t="shared" si="7"/>
        <v>44.140529733646474</v>
      </c>
      <c r="BH12" s="62">
        <f t="shared" si="8"/>
        <v>311.80719640031316</v>
      </c>
      <c r="BI12" s="62">
        <f ca="1">AVERAGE(OFFSET($BH$3,0,0,'Données projet'!$E$11+1,1))-AVERAGE(OFFSET($H$3,0,0,'Données projet'!$E$11+1,1))</f>
        <v>94.736457908665784</v>
      </c>
      <c r="BJ12" s="62">
        <f t="shared" si="38"/>
        <v>454.34791974332353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4.6347007445654436</v>
      </c>
      <c r="P13" s="14">
        <f t="shared" si="33"/>
        <v>1.786688478781328</v>
      </c>
      <c r="Q13" s="22">
        <f t="shared" si="2"/>
        <v>11.183919563995628</v>
      </c>
      <c r="R13" s="62">
        <f t="shared" si="0"/>
        <v>280.07280845288449</v>
      </c>
      <c r="S13" s="62">
        <f ca="1">AVERAGE(OFFSET($R$3,0,0,'Données projet'!$E$9+1,1))-AVERAGE(OFFSET($H$3,0,0,'Données projet'!$E$9+1,1))</f>
        <v>349.03915953516963</v>
      </c>
      <c r="T13" s="62">
        <f t="shared" si="34"/>
        <v>220.09202639602199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6.6</v>
      </c>
      <c r="AI13" s="14">
        <f>IF('Données projet'!$A$62&gt;35,AI12+AH13-AQ12,IF(A13&lt;'Données projet'!$A$62,$AF$205^A13,IF(A13='Données projet'!$A$62,'Données projet'!$B$62,AI12+AH13-AQ12)))</f>
        <v>11.489125293076063</v>
      </c>
      <c r="AJ13" s="14">
        <f>AI13*VLOOKUP('Données projet'!$B$10,Paramètres!$A$1:$I$89,3,0)*VLOOKUP('Données projet'!$B$10,Paramètres!$A$1:$I$89,5,0)</f>
        <v>10.036899856031249</v>
      </c>
      <c r="AK13" s="14">
        <f t="shared" si="35"/>
        <v>3.5364332356333024</v>
      </c>
      <c r="AL13" s="22">
        <f t="shared" si="4"/>
        <v>23.640221801315761</v>
      </c>
      <c r="AM13" s="62">
        <f t="shared" si="5"/>
        <v>292.52911069020462</v>
      </c>
      <c r="AN13" s="62">
        <f ca="1">AVERAGE(OFFSET($AM$3,0,0,'Données projet'!$E$10+1,1))-AVERAGE(OFFSET($H$3,0,0,'Données projet'!$E$10+1,1))</f>
        <v>327.826081588335</v>
      </c>
      <c r="AO13" s="62">
        <f t="shared" si="36"/>
        <v>348.84706693879735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23.8</v>
      </c>
      <c r="BD13" s="13">
        <f>IF('Données projet'!$A$88&gt;35,BD12+BC13-BL12,IF(A13&lt;'Données projet'!$A$88,$BA$205^A13,IF(A13='Données projet'!$A$88,'Données projet'!$B$88,BD12+BC13-BL12)))</f>
        <v>50.324423764967271</v>
      </c>
      <c r="BE13" s="14">
        <f>BD13*VLOOKUP('Données projet'!$B$11,Paramètres!$A$1:$I$89,3,0)*VLOOKUP('Données projet'!$B$11,Paramètres!$A$1:$I$89,5,0)</f>
        <v>28.262196386405616</v>
      </c>
      <c r="BF13" s="14">
        <f t="shared" si="37"/>
        <v>8.8274975728551635</v>
      </c>
      <c r="BG13" s="22">
        <f t="shared" si="7"/>
        <v>64.597883645712514</v>
      </c>
      <c r="BH13" s="62">
        <f t="shared" si="8"/>
        <v>333.48677253460136</v>
      </c>
      <c r="BI13" s="62">
        <f ca="1">AVERAGE(OFFSET($BH$3,0,0,'Données projet'!$E$11+1,1))-AVERAGE(OFFSET($H$3,0,0,'Données projet'!$E$11+1,1))</f>
        <v>94.736457908665784</v>
      </c>
      <c r="BJ13" s="62">
        <f t="shared" si="38"/>
        <v>454.34791974332353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5.4963202767270385</v>
      </c>
      <c r="P14" s="14">
        <f t="shared" si="33"/>
        <v>2.0772066869316186</v>
      </c>
      <c r="Q14" s="22">
        <f t="shared" si="2"/>
        <v>13.190559461705492</v>
      </c>
      <c r="R14" s="62">
        <f t="shared" si="0"/>
        <v>283.30167057281665</v>
      </c>
      <c r="S14" s="62">
        <f ca="1">AVERAGE(OFFSET($R$3,0,0,'Données projet'!$E$9+1,1))-AVERAGE(OFFSET($H$3,0,0,'Données projet'!$E$9+1,1))</f>
        <v>349.03915953516963</v>
      </c>
      <c r="T14" s="62">
        <f t="shared" si="34"/>
        <v>220.09202639602199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6.6</v>
      </c>
      <c r="AI14" s="14">
        <f>IF('Données projet'!$A$62&gt;35,AI13+AH14-AQ13,IF(A14&lt;'Données projet'!$A$62,$AF$205^A14,IF(A14='Données projet'!$A$62,'Données projet'!$B$62,AI13+AH14-AQ13)))</f>
        <v>14.666134454850974</v>
      </c>
      <c r="AJ14" s="14">
        <f>AI14*VLOOKUP('Données projet'!$B$10,Paramètres!$A$1:$I$89,3,0)*VLOOKUP('Données projet'!$B$10,Paramètres!$A$1:$I$89,5,0)</f>
        <v>12.812335059757812</v>
      </c>
      <c r="AK14" s="14">
        <f t="shared" si="35"/>
        <v>4.3878565375042955</v>
      </c>
      <c r="AL14" s="22">
        <f t="shared" si="4"/>
        <v>29.957000365231504</v>
      </c>
      <c r="AM14" s="62">
        <f t="shared" si="5"/>
        <v>300.06811147634266</v>
      </c>
      <c r="AN14" s="62">
        <f ca="1">AVERAGE(OFFSET($AM$3,0,0,'Données projet'!$E$10+1,1))-AVERAGE(OFFSET($H$3,0,0,'Données projet'!$E$10+1,1))</f>
        <v>327.826081588335</v>
      </c>
      <c r="AO14" s="62">
        <f t="shared" si="36"/>
        <v>348.84706693879735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23.8</v>
      </c>
      <c r="BD14" s="13">
        <f>IF('Données projet'!$A$88&gt;35,BD13+BC14-BL13,IF(A14&lt;'Données projet'!$A$88,$BA$205^A14,IF(A14='Données projet'!$A$88,'Données projet'!$B$88,BD13+BC14-BL13)))</f>
        <v>74.465771235559174</v>
      </c>
      <c r="BE14" s="14">
        <f>BD14*VLOOKUP('Données projet'!$B$11,Paramètres!$A$1:$I$89,3,0)*VLOOKUP('Données projet'!$B$11,Paramètres!$A$1:$I$89,5,0)</f>
        <v>41.819977125890034</v>
      </c>
      <c r="BF14" s="14">
        <f t="shared" si="37"/>
        <v>12.479775778577084</v>
      </c>
      <c r="BG14" s="22">
        <f t="shared" si="7"/>
        <v>94.572069641946896</v>
      </c>
      <c r="BH14" s="62">
        <f t="shared" si="8"/>
        <v>364.68318075305802</v>
      </c>
      <c r="BI14" s="62">
        <f ca="1">AVERAGE(OFFSET($BH$3,0,0,'Données projet'!$E$11+1,1))-AVERAGE(OFFSET($H$3,0,0,'Données projet'!$E$11+1,1))</f>
        <v>94.736457908665784</v>
      </c>
      <c r="BJ14" s="62">
        <f t="shared" si="38"/>
        <v>454.34791974332353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6.5181202086852945</v>
      </c>
      <c r="P15" s="14">
        <f t="shared" si="33"/>
        <v>2.4149635884910836</v>
      </c>
      <c r="Q15" s="22">
        <f t="shared" si="2"/>
        <v>15.558454280082193</v>
      </c>
      <c r="R15" s="62">
        <f t="shared" si="0"/>
        <v>286.89178761341549</v>
      </c>
      <c r="S15" s="62">
        <f ca="1">AVERAGE(OFFSET($R$3,0,0,'Données projet'!$E$9+1,1))-AVERAGE(OFFSET($H$3,0,0,'Données projet'!$E$9+1,1))</f>
        <v>349.03915953516963</v>
      </c>
      <c r="T15" s="62">
        <f t="shared" si="34"/>
        <v>220.09202639602199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6.6</v>
      </c>
      <c r="AI15" s="14">
        <f>IF('Données projet'!$A$62&gt;35,AI14+AH15-AQ14,IF(A15&lt;'Données projet'!$A$62,$AF$205^A15,IF(A15='Données projet'!$A$62,'Données projet'!$B$62,AI14+AH15-AQ14)))</f>
        <v>18.721660210059202</v>
      </c>
      <c r="AJ15" s="14">
        <f>AI15*VLOOKUP('Données projet'!$B$10,Paramètres!$A$1:$I$89,3,0)*VLOOKUP('Données projet'!$B$10,Paramètres!$A$1:$I$89,5,0)</f>
        <v>16.35524235950772</v>
      </c>
      <c r="AK15" s="14">
        <f t="shared" si="35"/>
        <v>5.4442664998513175</v>
      </c>
      <c r="AL15" s="22">
        <f t="shared" si="4"/>
        <v>37.967477930050322</v>
      </c>
      <c r="AM15" s="62">
        <f t="shared" si="5"/>
        <v>309.30081126338365</v>
      </c>
      <c r="AN15" s="62">
        <f ca="1">AVERAGE(OFFSET($AM$3,0,0,'Données projet'!$E$10+1,1))-AVERAGE(OFFSET($H$3,0,0,'Données projet'!$E$10+1,1))</f>
        <v>327.826081588335</v>
      </c>
      <c r="AO15" s="62">
        <f t="shared" si="36"/>
        <v>348.84706693879735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23.8</v>
      </c>
      <c r="BD15" s="13">
        <f>IF('Données projet'!$A$88&gt;35,BD14+BC15-BL14,IF(A15&lt;'Données projet'!$A$88,$BA$205^A15,IF(A15='Données projet'!$A$88,'Données projet'!$B$88,BD14+BC15-BL14)))</f>
        <v>110.18806914917565</v>
      </c>
      <c r="BE15" s="14">
        <f>BD15*VLOOKUP('Données projet'!$B$11,Paramètres!$A$1:$I$89,3,0)*VLOOKUP('Données projet'!$B$11,Paramètres!$A$1:$I$89,5,0)</f>
        <v>61.881619634177042</v>
      </c>
      <c r="BF15" s="14">
        <f t="shared" si="37"/>
        <v>17.643143166924173</v>
      </c>
      <c r="BG15" s="22">
        <f t="shared" si="7"/>
        <v>138.50562854525128</v>
      </c>
      <c r="BH15" s="62">
        <f t="shared" si="8"/>
        <v>409.8389618785846</v>
      </c>
      <c r="BI15" s="62">
        <f ca="1">AVERAGE(OFFSET($BH$3,0,0,'Données projet'!$E$11+1,1))-AVERAGE(OFFSET($H$3,0,0,'Données projet'!$E$11+1,1))</f>
        <v>94.736457908665784</v>
      </c>
      <c r="BJ15" s="62">
        <f t="shared" si="38"/>
        <v>454.34791974332353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7.7298790674133011</v>
      </c>
      <c r="P16" s="14">
        <f t="shared" si="33"/>
        <v>2.8076402653761163</v>
      </c>
      <c r="Q16" s="22">
        <f t="shared" si="2"/>
        <v>18.352846171274901</v>
      </c>
      <c r="R16" s="62">
        <f t="shared" si="0"/>
        <v>290.90840172683045</v>
      </c>
      <c r="S16" s="62">
        <f ca="1">AVERAGE(OFFSET($R$3,0,0,'Données projet'!$E$9+1,1))-AVERAGE(OFFSET($H$3,0,0,'Données projet'!$E$9+1,1))</f>
        <v>349.03915953516963</v>
      </c>
      <c r="T16" s="62">
        <f t="shared" si="34"/>
        <v>220.09202639602199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6.6</v>
      </c>
      <c r="AI16" s="14">
        <f>IF('Données projet'!$A$62&gt;35,AI15+AH16-AQ15,IF(A16&lt;'Données projet'!$A$62,$AF$205^A16,IF(A16='Données projet'!$A$62,'Données projet'!$B$62,AI15+AH16-AQ15)))</f>
        <v>23.89863273788427</v>
      </c>
      <c r="AJ16" s="14">
        <f>AI16*VLOOKUP('Données projet'!$B$10,Paramètres!$A$1:$I$89,3,0)*VLOOKUP('Données projet'!$B$10,Paramètres!$A$1:$I$89,5,0)</f>
        <v>20.8778455598157</v>
      </c>
      <c r="AK16" s="14">
        <f t="shared" si="35"/>
        <v>6.7550152262411558</v>
      </c>
      <c r="AL16" s="22">
        <f t="shared" si="4"/>
        <v>48.127232535715684</v>
      </c>
      <c r="AM16" s="62">
        <f t="shared" si="5"/>
        <v>320.68278809127122</v>
      </c>
      <c r="AN16" s="62">
        <f ca="1">AVERAGE(OFFSET($AM$3,0,0,'Données projet'!$E$10+1,1))-AVERAGE(OFFSET($H$3,0,0,'Données projet'!$E$10+1,1))</f>
        <v>327.826081588335</v>
      </c>
      <c r="AO16" s="62">
        <f t="shared" si="36"/>
        <v>348.84706693879735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23.8</v>
      </c>
      <c r="BD16" s="13">
        <f>IF('Données projet'!$A$88&gt;35,BD15+BC16-BL15,IF(A16&lt;'Données projet'!$A$88,$BA$205^A16,IF(A16='Données projet'!$A$88,'Données projet'!$B$88,BD15+BC16-BL15)))</f>
        <v>163.04686544394104</v>
      </c>
      <c r="BE16" s="14">
        <f>BD16*VLOOKUP('Données projet'!$B$11,Paramètres!$A$1:$I$89,3,0)*VLOOKUP('Données projet'!$B$11,Paramètres!$A$1:$I$89,5,0)</f>
        <v>91.56711963331729</v>
      </c>
      <c r="BF16" s="14">
        <f t="shared" si="37"/>
        <v>24.942795954950604</v>
      </c>
      <c r="BG16" s="22">
        <f t="shared" si="7"/>
        <v>202.92143631623321</v>
      </c>
      <c r="BH16" s="62">
        <f t="shared" si="8"/>
        <v>475.47699187178875</v>
      </c>
      <c r="BI16" s="62">
        <f ca="1">AVERAGE(OFFSET($BH$3,0,0,'Données projet'!$E$11+1,1))-AVERAGE(OFFSET($H$3,0,0,'Données projet'!$E$11+1,1))</f>
        <v>94.736457908665784</v>
      </c>
      <c r="BJ16" s="62">
        <f t="shared" si="38"/>
        <v>454.34791974332353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9.1669113922165781</v>
      </c>
      <c r="P17" s="14">
        <f t="shared" si="33"/>
        <v>3.2641667548646658</v>
      </c>
      <c r="Q17" s="22">
        <f t="shared" si="2"/>
        <v>21.650794439499833</v>
      </c>
      <c r="R17" s="62">
        <f t="shared" si="0"/>
        <v>295.42857221727763</v>
      </c>
      <c r="S17" s="62">
        <f ca="1">AVERAGE(OFFSET($R$3,0,0,'Données projet'!$E$9+1,1))-AVERAGE(OFFSET($H$3,0,0,'Données projet'!$E$9+1,1))</f>
        <v>349.03915953516963</v>
      </c>
      <c r="T17" s="62">
        <f t="shared" si="34"/>
        <v>220.09202639602199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6.6</v>
      </c>
      <c r="AI17" s="14">
        <f>IF('Données projet'!$A$62&gt;35,AI16+AH17-AQ16,IF(A17&lt;'Données projet'!$A$62,$AF$205^A17,IF(A17='Données projet'!$A$62,'Données projet'!$B$62,AI16+AH17-AQ16)))</f>
        <v>30.50715803683886</v>
      </c>
      <c r="AJ17" s="14">
        <f>AI17*VLOOKUP('Données projet'!$B$10,Paramètres!$A$1:$I$89,3,0)*VLOOKUP('Données projet'!$B$10,Paramètres!$A$1:$I$89,5,0)</f>
        <v>26.651053260982433</v>
      </c>
      <c r="AK17" s="14">
        <f t="shared" si="35"/>
        <v>8.3813367159737684</v>
      </c>
      <c r="AL17" s="22">
        <f t="shared" si="4"/>
        <v>61.014745876532061</v>
      </c>
      <c r="AM17" s="62">
        <f t="shared" si="5"/>
        <v>334.79252365430983</v>
      </c>
      <c r="AN17" s="62">
        <f ca="1">AVERAGE(OFFSET($AM$3,0,0,'Données projet'!$E$10+1,1))-AVERAGE(OFFSET($H$3,0,0,'Données projet'!$E$10+1,1))</f>
        <v>327.826081588335</v>
      </c>
      <c r="AO17" s="62">
        <f t="shared" si="36"/>
        <v>348.84706693879735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23.8</v>
      </c>
      <c r="BD17" s="13">
        <f>IF('Données projet'!$A$88&gt;35,BD16+BC17-BL16,IF(A17&lt;'Données projet'!$A$88,$BA$205^A17,IF(A17='Données projet'!$A$88,'Données projet'!$B$88,BD16+BC17-BL16)))</f>
        <v>241.26278404156523</v>
      </c>
      <c r="BE17" s="14">
        <f>BD17*VLOOKUP('Données projet'!$B$11,Paramètres!$A$1:$I$89,3,0)*VLOOKUP('Données projet'!$B$11,Paramètres!$A$1:$I$89,5,0)</f>
        <v>135.49317951774304</v>
      </c>
      <c r="BF17" s="14">
        <f t="shared" si="37"/>
        <v>35.262598288985139</v>
      </c>
      <c r="BG17" s="22">
        <f t="shared" si="7"/>
        <v>297.39964634671821</v>
      </c>
      <c r="BH17" s="62">
        <f t="shared" si="8"/>
        <v>571.17742412449593</v>
      </c>
      <c r="BI17" s="62">
        <f ca="1">AVERAGE(OFFSET($BH$3,0,0,'Données projet'!$E$11+1,1))-AVERAGE(OFFSET($H$3,0,0,'Données projet'!$E$11+1,1))</f>
        <v>94.736457908665784</v>
      </c>
      <c r="BJ17" s="62">
        <f t="shared" si="38"/>
        <v>454.34791974332353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10.871096913663662</v>
      </c>
      <c r="P18" s="14">
        <f t="shared" si="33"/>
        <v>3.7949251315985042</v>
      </c>
      <c r="Q18" s="22">
        <f t="shared" si="2"/>
        <v>25.543321728831604</v>
      </c>
      <c r="R18" s="62">
        <f t="shared" si="0"/>
        <v>300.54332172883159</v>
      </c>
      <c r="S18" s="62">
        <f ca="1">AVERAGE(OFFSET($R$3,0,0,'Données projet'!$E$9+1,1))-AVERAGE(OFFSET($H$3,0,0,'Données projet'!$E$9+1,1))</f>
        <v>349.03915953516963</v>
      </c>
      <c r="T18" s="62">
        <f t="shared" si="34"/>
        <v>220.09202639602199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6.6</v>
      </c>
      <c r="AI18" s="14">
        <f>IF('Données projet'!$A$62&gt;35,AI17+AH18-AQ17,IF(A18&lt;'Données projet'!$A$62,$AF$205^A18,IF(A18='Données projet'!$A$62,'Données projet'!$B$62,AI17+AH18-AQ17)))</f>
        <v>38.943093594192561</v>
      </c>
      <c r="AJ18" s="14">
        <f>AI18*VLOOKUP('Données projet'!$B$10,Paramètres!$A$1:$I$89,3,0)*VLOOKUP('Données projet'!$B$10,Paramètres!$A$1:$I$89,5,0)</f>
        <v>34.02068656388662</v>
      </c>
      <c r="AK18" s="14">
        <f t="shared" si="35"/>
        <v>10.399207521197393</v>
      </c>
      <c r="AL18" s="22">
        <f t="shared" si="4"/>
        <v>77.364648864854644</v>
      </c>
      <c r="AM18" s="62">
        <f t="shared" si="5"/>
        <v>352.36464886485464</v>
      </c>
      <c r="AN18" s="62">
        <f ca="1">AVERAGE(OFFSET($AM$3,0,0,'Données projet'!$E$10+1,1))-AVERAGE(OFFSET($H$3,0,0,'Données projet'!$E$10+1,1))</f>
        <v>327.826081588335</v>
      </c>
      <c r="AO18" s="62">
        <f t="shared" si="36"/>
        <v>348.84706693879735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357</v>
      </c>
      <c r="BB18" s="13">
        <f>VLOOKUP(A18,'Données projet'!$A$87:$I$107,9,0)</f>
        <v>23.8</v>
      </c>
      <c r="BC18" s="13">
        <f t="array" ref="BC18">INDEX(BB:BB,MIN(IF(ISNUMBER(BB18:BB214),ROW(BB18:BB214),"")))</f>
        <v>23.8</v>
      </c>
      <c r="BD18" s="13">
        <f>IF('Données projet'!$A$88&gt;35,BD17+BC18-BL17,IF(A18&lt;'Données projet'!$A$88,$BA$205^A18,IF(A18='Données projet'!$A$88,'Données projet'!$B$88,BD17+BC18-BL17)))</f>
        <v>357</v>
      </c>
      <c r="BE18" s="14">
        <f>BD18*VLOOKUP('Données projet'!$B$11,Paramètres!$A$1:$I$89,3,0)*VLOOKUP('Données projet'!$B$11,Paramètres!$A$1:$I$89,5,0)</f>
        <v>200.49119999999999</v>
      </c>
      <c r="BF18" s="14">
        <f t="shared" si="37"/>
        <v>49.85210320190825</v>
      </c>
      <c r="BG18" s="22">
        <f t="shared" si="7"/>
        <v>436.01458640999016</v>
      </c>
      <c r="BH18" s="62">
        <f t="shared" si="8"/>
        <v>711.01458640999022</v>
      </c>
      <c r="BI18" s="62">
        <f ca="1">AVERAGE(OFFSET($BH$3,0,0,'Données projet'!$E$11+1,1))-AVERAGE(OFFSET($H$3,0,0,'Données projet'!$E$11+1,1))</f>
        <v>94.736457908665784</v>
      </c>
      <c r="BJ18" s="62">
        <f t="shared" si="38"/>
        <v>454.34791974332353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357</v>
      </c>
      <c r="BM18" s="17">
        <f>IF(ISNA(VLOOKUP(A18,'Données projet'!$A$87:$I$107,5,0)),0%,VLOOKUP(A18,'Données projet'!$A$87:$I$107,5,0)*VLOOKUP('Données projet'!$B$11,Paramètres!$A$1:$I$89,7,0))</f>
        <v>0.54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0.1</v>
      </c>
      <c r="BP18" s="23">
        <f>EXP(-LN(2)/35)*BP17+(1-EXP(-LN(2)/35))/(LN(2)/35)*BL18*BM18*VLOOKUP('Données projet'!$B$11,Paramètres!$A$1:$I$89,3,0)*0.475*44/12</f>
        <v>119.68402479678899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18.916884334153181</v>
      </c>
      <c r="BS18" s="24">
        <f t="shared" si="9"/>
        <v>138.60090913094217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12.892101063244953</v>
      </c>
      <c r="P19" s="14">
        <f t="shared" si="33"/>
        <v>4.4119856110215858</v>
      </c>
      <c r="Q19" s="22">
        <f t="shared" si="2"/>
        <v>30.137950957680886</v>
      </c>
      <c r="R19" s="62">
        <f t="shared" si="0"/>
        <v>306.36017317990309</v>
      </c>
      <c r="S19" s="62">
        <f ca="1">AVERAGE(OFFSET($R$3,0,0,'Données projet'!$E$9+1,1))-AVERAGE(OFFSET($H$3,0,0,'Données projet'!$E$9+1,1))</f>
        <v>349.03915953516963</v>
      </c>
      <c r="T19" s="62">
        <f t="shared" si="34"/>
        <v>220.09202639602199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6.6</v>
      </c>
      <c r="AI19" s="14">
        <f>IF('Données projet'!$A$62&gt;35,AI18+AH19-AQ18,IF(A19&lt;'Données projet'!$A$62,$AF$205^A19,IF(A19='Données projet'!$A$62,'Données projet'!$B$62,AI18+AH19-AQ18)))</f>
        <v>49.711760658095955</v>
      </c>
      <c r="AJ19" s="14">
        <f>AI19*VLOOKUP('Données projet'!$B$10,Paramètres!$A$1:$I$89,3,0)*VLOOKUP('Données projet'!$B$10,Paramètres!$A$1:$I$89,5,0)</f>
        <v>43.428194110912635</v>
      </c>
      <c r="AK19" s="14">
        <f t="shared" si="35"/>
        <v>12.902896129065022</v>
      </c>
      <c r="AL19" s="22">
        <f t="shared" si="4"/>
        <v>98.109982167961064</v>
      </c>
      <c r="AM19" s="62">
        <f t="shared" si="5"/>
        <v>374.33220439018328</v>
      </c>
      <c r="AN19" s="62">
        <f ca="1">AVERAGE(OFFSET($AM$3,0,0,'Données projet'!$E$10+1,1))-AVERAGE(OFFSET($H$3,0,0,'Données projet'!$E$10+1,1))</f>
        <v>327.826081588335</v>
      </c>
      <c r="AO19" s="62">
        <f t="shared" si="36"/>
        <v>348.84706693879735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>
        <f>BD19*VLOOKUP('Données projet'!$B$11,Paramètres!$A$1:$I$89,3,0)*VLOOKUP('Données projet'!$B$11,Paramètres!$A$1:$I$89,5,0)</f>
        <v>0</v>
      </c>
      <c r="BF19" s="14" t="e">
        <f t="shared" si="37"/>
        <v>#NUM!</v>
      </c>
      <c r="BG19" s="22" t="e">
        <f t="shared" si="7"/>
        <v>#NUM!</v>
      </c>
      <c r="BH19" s="62" t="e">
        <f t="shared" si="8"/>
        <v>#NUM!</v>
      </c>
      <c r="BI19" s="62">
        <f ca="1">AVERAGE(OFFSET($BH$3,0,0,'Données projet'!$E$11+1,1))-AVERAGE(OFFSET($H$3,0,0,'Données projet'!$E$11+1,1))</f>
        <v>94.736457908665784</v>
      </c>
      <c r="BJ19" s="62">
        <f t="shared" si="38"/>
        <v>454.34791974332353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117.33709407057093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13.376257191601283</v>
      </c>
      <c r="BS19" s="24">
        <f t="shared" si="9"/>
        <v>130.71335126217221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15.288822383325485</v>
      </c>
      <c r="P20" s="14">
        <f t="shared" si="33"/>
        <v>5.1293810435891753</v>
      </c>
      <c r="Q20" s="22">
        <f t="shared" si="2"/>
        <v>35.561704301876368</v>
      </c>
      <c r="R20" s="62">
        <f t="shared" si="0"/>
        <v>313.00614874632083</v>
      </c>
      <c r="S20" s="62">
        <f ca="1">AVERAGE(OFFSET($R$3,0,0,'Données projet'!$E$9+1,1))-AVERAGE(OFFSET($H$3,0,0,'Données projet'!$E$9+1,1))</f>
        <v>349.03915953516963</v>
      </c>
      <c r="T20" s="62">
        <f t="shared" si="34"/>
        <v>220.09202639602199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6.6</v>
      </c>
      <c r="AI20" s="14">
        <f>IF('Données projet'!$A$62&gt;35,AI19+AH20-AQ19,IF(A20&lt;'Données projet'!$A$62,$AF$205^A20,IF(A20='Données projet'!$A$62,'Données projet'!$B$62,AI19+AH20-AQ19)))</f>
        <v>63.458213501978861</v>
      </c>
      <c r="AJ20" s="14">
        <f>AI20*VLOOKUP('Données projet'!$B$10,Paramètres!$A$1:$I$89,3,0)*VLOOKUP('Données projet'!$B$10,Paramètres!$A$1:$I$89,5,0)</f>
        <v>55.437095315328747</v>
      </c>
      <c r="AK20" s="14">
        <f t="shared" si="35"/>
        <v>16.009366884744278</v>
      </c>
      <c r="AL20" s="22">
        <f t="shared" si="4"/>
        <v>124.4359216651272</v>
      </c>
      <c r="AM20" s="62">
        <f t="shared" si="5"/>
        <v>401.88036610957164</v>
      </c>
      <c r="AN20" s="62">
        <f ca="1">AVERAGE(OFFSET($AM$3,0,0,'Données projet'!$E$10+1,1))-AVERAGE(OFFSET($H$3,0,0,'Données projet'!$E$10+1,1))</f>
        <v>327.826081588335</v>
      </c>
      <c r="AO20" s="62">
        <f t="shared" si="36"/>
        <v>348.84706693879735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>
        <f>BD20*VLOOKUP('Données projet'!$B$11,Paramètres!$A$1:$I$89,3,0)*VLOOKUP('Données projet'!$B$11,Paramètres!$A$1:$I$89,5,0)</f>
        <v>0</v>
      </c>
      <c r="BF20" s="14" t="e">
        <f t="shared" si="37"/>
        <v>#NUM!</v>
      </c>
      <c r="BG20" s="22" t="e">
        <f t="shared" si="7"/>
        <v>#NUM!</v>
      </c>
      <c r="BH20" s="62" t="e">
        <f t="shared" si="8"/>
        <v>#NUM!</v>
      </c>
      <c r="BI20" s="62">
        <f ca="1">AVERAGE(OFFSET($BH$3,0,0,'Données projet'!$E$11+1,1))-AVERAGE(OFFSET($H$3,0,0,'Données projet'!$E$11+1,1))</f>
        <v>94.736457908665784</v>
      </c>
      <c r="BJ20" s="62">
        <f t="shared" si="38"/>
        <v>454.34791974332353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115.0361852244076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9.4584421670765924</v>
      </c>
      <c r="BS20" s="24">
        <f t="shared" si="9"/>
        <v>124.4946273914842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18.131109019559595</v>
      </c>
      <c r="P21" s="14">
        <f t="shared" si="33"/>
        <v>5.9634260421442793</v>
      </c>
      <c r="Q21" s="22">
        <f t="shared" si="2"/>
        <v>41.964648565800914</v>
      </c>
      <c r="R21" s="62">
        <f t="shared" si="0"/>
        <v>320.63131523246761</v>
      </c>
      <c r="S21" s="62">
        <f ca="1">AVERAGE(OFFSET($R$3,0,0,'Données projet'!$E$9+1,1))-AVERAGE(OFFSET($H$3,0,0,'Données projet'!$E$9+1,1))</f>
        <v>349.03915953516963</v>
      </c>
      <c r="T21" s="62">
        <f t="shared" si="34"/>
        <v>220.09202639602199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6.6</v>
      </c>
      <c r="AI21" s="14">
        <f>IF('Données projet'!$A$62&gt;35,AI20+AH21-AQ20,IF(A21&lt;'Données projet'!$A$62,$AF$205^A21,IF(A21='Données projet'!$A$62,'Données projet'!$B$62,AI20+AH21-AQ20)))</f>
        <v>81.005878841406769</v>
      </c>
      <c r="AJ21" s="14">
        <f>AI21*VLOOKUP('Données projet'!$B$10,Paramètres!$A$1:$I$89,3,0)*VLOOKUP('Données projet'!$B$10,Paramètres!$A$1:$I$89,5,0)</f>
        <v>70.766735755852963</v>
      </c>
      <c r="AK21" s="14">
        <f t="shared" si="35"/>
        <v>19.863744192515547</v>
      </c>
      <c r="AL21" s="22">
        <f t="shared" si="4"/>
        <v>157.84808591007513</v>
      </c>
      <c r="AM21" s="62">
        <f t="shared" si="5"/>
        <v>436.51475257674178</v>
      </c>
      <c r="AN21" s="62">
        <f ca="1">AVERAGE(OFFSET($AM$3,0,0,'Données projet'!$E$10+1,1))-AVERAGE(OFFSET($H$3,0,0,'Données projet'!$E$10+1,1))</f>
        <v>327.826081588335</v>
      </c>
      <c r="AO21" s="62">
        <f t="shared" si="36"/>
        <v>348.84706693879735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>
        <f>BD21*VLOOKUP('Données projet'!$B$11,Paramètres!$A$1:$I$89,3,0)*VLOOKUP('Données projet'!$B$11,Paramètres!$A$1:$I$89,5,0)</f>
        <v>0</v>
      </c>
      <c r="BF21" s="14" t="e">
        <f t="shared" si="37"/>
        <v>#NUM!</v>
      </c>
      <c r="BG21" s="22" t="e">
        <f t="shared" si="7"/>
        <v>#NUM!</v>
      </c>
      <c r="BH21" s="62" t="e">
        <f t="shared" si="8"/>
        <v>#NUM!</v>
      </c>
      <c r="BI21" s="62">
        <f ca="1">AVERAGE(OFFSET($BH$3,0,0,'Données projet'!$E$11+1,1))-AVERAGE(OFFSET($H$3,0,0,'Données projet'!$E$11+1,1))</f>
        <v>94.736457908665784</v>
      </c>
      <c r="BJ21" s="62">
        <f t="shared" si="38"/>
        <v>454.34791974332353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112.78039579730172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6.6881285958006425</v>
      </c>
      <c r="BS21" s="24">
        <f t="shared" si="9"/>
        <v>119.46852439310237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21.501794319861236</v>
      </c>
      <c r="P22" s="14">
        <f t="shared" si="33"/>
        <v>6.9330879998808816</v>
      </c>
      <c r="Q22" s="22">
        <f t="shared" si="2"/>
        <v>49.524086706884191</v>
      </c>
      <c r="R22" s="62">
        <f t="shared" si="0"/>
        <v>329.41297559577305</v>
      </c>
      <c r="S22" s="62">
        <f ca="1">AVERAGE(OFFSET($R$3,0,0,'Données projet'!$E$9+1,1))-AVERAGE(OFFSET($H$3,0,0,'Données projet'!$E$9+1,1))</f>
        <v>349.03915953516963</v>
      </c>
      <c r="T22" s="62">
        <f t="shared" si="34"/>
        <v>220.09202639602199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6.6</v>
      </c>
      <c r="AI22" s="14">
        <f>IF('Données projet'!$A$62&gt;35,AI21+AH22-AQ21,IF(A22&lt;'Données projet'!$A$62,$AF$205^A22,IF(A22='Données projet'!$A$62,'Données projet'!$B$62,AI21+AH22-AQ21)))</f>
        <v>103.40587994435182</v>
      </c>
      <c r="AJ22" s="14">
        <f>AI22*VLOOKUP('Données projet'!$B$10,Paramètres!$A$1:$I$89,3,0)*VLOOKUP('Données projet'!$B$10,Paramètres!$A$1:$I$89,5,0)</f>
        <v>90.335376719385764</v>
      </c>
      <c r="AK22" s="14">
        <f t="shared" si="35"/>
        <v>24.646092265003244</v>
      </c>
      <c r="AL22" s="22">
        <f t="shared" si="4"/>
        <v>200.25939181447754</v>
      </c>
      <c r="AM22" s="62">
        <f t="shared" si="5"/>
        <v>480.14828070336637</v>
      </c>
      <c r="AN22" s="62">
        <f ca="1">AVERAGE(OFFSET($AM$3,0,0,'Données projet'!$E$10+1,1))-AVERAGE(OFFSET($H$3,0,0,'Données projet'!$E$10+1,1))</f>
        <v>327.826081588335</v>
      </c>
      <c r="AO22" s="62">
        <f t="shared" si="36"/>
        <v>348.84706693879735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94.736457908665784</v>
      </c>
      <c r="BJ22" s="62">
        <f t="shared" si="38"/>
        <v>454.34791974332353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110.56884102496569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4.7292210835382962</v>
      </c>
      <c r="BS22" s="24">
        <f t="shared" si="9"/>
        <v>115.29806210850398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25.499110863812291</v>
      </c>
      <c r="P23" s="14">
        <f t="shared" si="33"/>
        <v>8.0604184363806581</v>
      </c>
      <c r="Q23" s="22">
        <f t="shared" si="2"/>
        <v>58.44951353116938</v>
      </c>
      <c r="R23" s="62">
        <f t="shared" si="0"/>
        <v>339.56062464228052</v>
      </c>
      <c r="S23" s="62">
        <f ca="1">AVERAGE(OFFSET($R$3,0,0,'Données projet'!$E$9+1,1))-AVERAGE(OFFSET($H$3,0,0,'Données projet'!$E$9+1,1))</f>
        <v>349.03915953516963</v>
      </c>
      <c r="T23" s="62">
        <f t="shared" si="34"/>
        <v>220.09202639602199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132</v>
      </c>
      <c r="AG23" s="13">
        <f>VLOOKUP(A23,'Données projet'!$A$61:$I$81,9,0)</f>
        <v>6.6</v>
      </c>
      <c r="AH23" s="13">
        <f t="array" ref="AH23">INDEX(AG:AG,MIN(IF(ISNUMBER(AG23:AG219),ROW(AG23:AG219),"")))</f>
        <v>6.6</v>
      </c>
      <c r="AI23" s="14">
        <f>IF('Données projet'!$A$62&gt;35,AI22+AH23-AQ22,IF(A23&lt;'Données projet'!$A$62,$AF$205^A23,IF(A23='Données projet'!$A$62,'Données projet'!$B$62,AI22+AH23-AQ22)))</f>
        <v>132</v>
      </c>
      <c r="AJ23" s="14">
        <f>AI23*VLOOKUP('Données projet'!$B$10,Paramètres!$A$1:$I$89,3,0)*VLOOKUP('Données projet'!$B$10,Paramètres!$A$1:$I$89,5,0)</f>
        <v>115.3152</v>
      </c>
      <c r="AK23" s="14">
        <f t="shared" si="35"/>
        <v>30.579827148797317</v>
      </c>
      <c r="AL23" s="22">
        <f t="shared" si="4"/>
        <v>254.10050561748861</v>
      </c>
      <c r="AM23" s="62">
        <f t="shared" si="5"/>
        <v>535.21161672859978</v>
      </c>
      <c r="AN23" s="62">
        <f ca="1">AVERAGE(OFFSET($AM$3,0,0,'Données projet'!$E$10+1,1))-AVERAGE(OFFSET($H$3,0,0,'Données projet'!$E$10+1,1))</f>
        <v>327.826081588335</v>
      </c>
      <c r="AO23" s="62">
        <f t="shared" si="36"/>
        <v>348.84706693879735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94.736457908665784</v>
      </c>
      <c r="BJ23" s="62">
        <f t="shared" si="38"/>
        <v>454.34791974332353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108.40065349279996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3.3440642979003212</v>
      </c>
      <c r="BS23" s="24">
        <f t="shared" si="9"/>
        <v>111.74471779070028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30.239553275067603</v>
      </c>
      <c r="P24" s="14">
        <f t="shared" si="33"/>
        <v>9.3710544811578149</v>
      </c>
      <c r="Q24" s="22">
        <f t="shared" si="2"/>
        <v>68.988475175425933</v>
      </c>
      <c r="R24" s="62">
        <f t="shared" si="0"/>
        <v>351.32180850875926</v>
      </c>
      <c r="S24" s="62">
        <f ca="1">AVERAGE(OFFSET($R$3,0,0,'Données projet'!$E$9+1,1))-AVERAGE(OFFSET($H$3,0,0,'Données projet'!$E$9+1,1))</f>
        <v>349.03915953516963</v>
      </c>
      <c r="T24" s="62">
        <f t="shared" si="34"/>
        <v>220.09202639602199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12.2</v>
      </c>
      <c r="AI24" s="14">
        <f>IF('Données projet'!$A$62&gt;35,AI23+AH24-AQ23,IF(A24&lt;'Données projet'!$A$62,$AF$205^A24,IF(A24='Données projet'!$A$62,'Données projet'!$B$62,AI23+AH24-AQ23)))</f>
        <v>94.199999999999989</v>
      </c>
      <c r="AJ24" s="14">
        <f>AI24*VLOOKUP('Données projet'!$B$10,Paramètres!$A$1:$I$89,3,0)*VLOOKUP('Données projet'!$B$10,Paramètres!$A$1:$I$89,5,0)</f>
        <v>82.293120000000002</v>
      </c>
      <c r="AK24" s="14">
        <f t="shared" si="35"/>
        <v>22.696938367376966</v>
      </c>
      <c r="AL24" s="22">
        <f t="shared" si="4"/>
        <v>182.85768498984825</v>
      </c>
      <c r="AM24" s="62">
        <f t="shared" si="5"/>
        <v>465.19101832318154</v>
      </c>
      <c r="AN24" s="62">
        <f ca="1">AVERAGE(OFFSET($AM$3,0,0,'Données projet'!$E$10+1,1))-AVERAGE(OFFSET($H$3,0,0,'Données projet'!$E$10+1,1))</f>
        <v>327.826081588335</v>
      </c>
      <c r="AO24" s="62">
        <f t="shared" si="36"/>
        <v>348.84706693879735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94.736457908665784</v>
      </c>
      <c r="BJ24" s="62">
        <f t="shared" si="38"/>
        <v>454.34791974332353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106.27498279567618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2.3646105417691481</v>
      </c>
      <c r="BS24" s="24">
        <f t="shared" si="9"/>
        <v>108.63959333744533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35.861273248291539</v>
      </c>
      <c r="P25" s="14">
        <f t="shared" si="33"/>
        <v>10.894801899175345</v>
      </c>
      <c r="Q25" s="22">
        <f t="shared" si="2"/>
        <v>81.433497548504832</v>
      </c>
      <c r="R25" s="62">
        <f t="shared" si="0"/>
        <v>364.98905310406036</v>
      </c>
      <c r="S25" s="62">
        <f ca="1">AVERAGE(OFFSET($R$3,0,0,'Données projet'!$E$9+1,1))-AVERAGE(OFFSET($H$3,0,0,'Données projet'!$E$9+1,1))</f>
        <v>349.03915953516963</v>
      </c>
      <c r="T25" s="62">
        <f t="shared" si="34"/>
        <v>220.09202639602199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12.2</v>
      </c>
      <c r="AI25" s="14">
        <f>IF('Données projet'!$A$62&gt;35,AI24+AH25-AQ24,IF(A25&lt;'Données projet'!$A$62,$AF$205^A25,IF(A25='Données projet'!$A$62,'Données projet'!$B$62,AI24+AH25-AQ24)))</f>
        <v>106.39999999999999</v>
      </c>
      <c r="AJ25" s="14">
        <f>AI25*VLOOKUP('Données projet'!$B$10,Paramètres!$A$1:$I$89,3,0)*VLOOKUP('Données projet'!$B$10,Paramètres!$A$1:$I$89,5,0)</f>
        <v>92.951040000000006</v>
      </c>
      <c r="AK25" s="14">
        <f t="shared" si="35"/>
        <v>25.275602869272223</v>
      </c>
      <c r="AL25" s="22">
        <f t="shared" si="4"/>
        <v>205.9114029973158</v>
      </c>
      <c r="AM25" s="62">
        <f t="shared" si="5"/>
        <v>489.46695855287135</v>
      </c>
      <c r="AN25" s="62">
        <f ca="1">AVERAGE(OFFSET($AM$3,0,0,'Données projet'!$E$10+1,1))-AVERAGE(OFFSET($H$3,0,0,'Données projet'!$E$10+1,1))</f>
        <v>327.826081588335</v>
      </c>
      <c r="AO25" s="62">
        <f t="shared" si="36"/>
        <v>348.84706693879735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94.736457908665784</v>
      </c>
      <c r="BJ25" s="62">
        <f t="shared" si="38"/>
        <v>454.34791974332353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104.1909952043919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1.6720321489501606</v>
      </c>
      <c r="BS25" s="24">
        <f t="shared" si="9"/>
        <v>105.86302735334206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42.528105732598839</v>
      </c>
      <c r="P26" s="14">
        <f t="shared" si="33"/>
        <v>12.666312917178715</v>
      </c>
      <c r="Q26" s="22">
        <f t="shared" si="2"/>
        <v>96.130279148362561</v>
      </c>
      <c r="R26" s="62">
        <f t="shared" si="0"/>
        <v>380.90805692614032</v>
      </c>
      <c r="S26" s="62">
        <f ca="1">AVERAGE(OFFSET($R$3,0,0,'Données projet'!$E$9+1,1))-AVERAGE(OFFSET($H$3,0,0,'Données projet'!$E$9+1,1))</f>
        <v>349.03915953516963</v>
      </c>
      <c r="T26" s="62">
        <f t="shared" si="34"/>
        <v>220.09202639602199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12.2</v>
      </c>
      <c r="AI26" s="14">
        <f>IF('Données projet'!$A$62&gt;35,AI25+AH26-AQ25,IF(A26&lt;'Données projet'!$A$62,$AF$205^A26,IF(A26='Données projet'!$A$62,'Données projet'!$B$62,AI25+AH26-AQ25)))</f>
        <v>118.6</v>
      </c>
      <c r="AJ26" s="14">
        <f>AI26*VLOOKUP('Données projet'!$B$10,Paramètres!$A$1:$I$89,3,0)*VLOOKUP('Données projet'!$B$10,Paramètres!$A$1:$I$89,5,0)</f>
        <v>103.60896</v>
      </c>
      <c r="AK26" s="14">
        <f t="shared" si="35"/>
        <v>27.820000397643376</v>
      </c>
      <c r="AL26" s="22">
        <f t="shared" si="4"/>
        <v>228.90543935922889</v>
      </c>
      <c r="AM26" s="62">
        <f t="shared" si="5"/>
        <v>513.68321713700664</v>
      </c>
      <c r="AN26" s="62">
        <f ca="1">AVERAGE(OFFSET($AM$3,0,0,'Données projet'!$E$10+1,1))-AVERAGE(OFFSET($H$3,0,0,'Données projet'!$E$10+1,1))</f>
        <v>327.826081588335</v>
      </c>
      <c r="AO26" s="62">
        <f t="shared" si="36"/>
        <v>348.84706693879735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94.736457908665784</v>
      </c>
      <c r="BJ26" s="62">
        <f t="shared" si="38"/>
        <v>454.34791974332353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102.14787333866578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1.182305270884574</v>
      </c>
      <c r="BS26" s="24">
        <f t="shared" si="9"/>
        <v>103.33017860955034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50.434343607397452</v>
      </c>
      <c r="P27" s="14">
        <f t="shared" si="33"/>
        <v>14.725874265601121</v>
      </c>
      <c r="Q27" s="22">
        <f t="shared" si="2"/>
        <v>113.48737946213917</v>
      </c>
      <c r="R27" s="62">
        <f t="shared" si="0"/>
        <v>399.48737946213919</v>
      </c>
      <c r="S27" s="62">
        <f ca="1">AVERAGE(OFFSET($R$3,0,0,'Données projet'!$E$9+1,1))-AVERAGE(OFFSET($H$3,0,0,'Données projet'!$E$9+1,1))</f>
        <v>349.03915953516963</v>
      </c>
      <c r="T27" s="62">
        <f t="shared" si="34"/>
        <v>220.09202639602199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12.2</v>
      </c>
      <c r="AI27" s="14">
        <f>IF('Données projet'!$A$62&gt;35,AI26+AH27-AQ26,IF(A27&lt;'Données projet'!$A$62,$AF$205^A27,IF(A27='Données projet'!$A$62,'Données projet'!$B$62,AI26+AH27-AQ26)))</f>
        <v>130.79999999999998</v>
      </c>
      <c r="AJ27" s="14">
        <f>AI27*VLOOKUP('Données projet'!$B$10,Paramètres!$A$1:$I$89,3,0)*VLOOKUP('Données projet'!$B$10,Paramètres!$A$1:$I$89,5,0)</f>
        <v>114.26687999999999</v>
      </c>
      <c r="AK27" s="14">
        <f t="shared" si="35"/>
        <v>30.334057329879929</v>
      </c>
      <c r="AL27" s="22">
        <f t="shared" si="4"/>
        <v>251.84663251620748</v>
      </c>
      <c r="AM27" s="62">
        <f t="shared" si="5"/>
        <v>537.84663251620748</v>
      </c>
      <c r="AN27" s="62">
        <f ca="1">AVERAGE(OFFSET($AM$3,0,0,'Données projet'!$E$10+1,1))-AVERAGE(OFFSET($H$3,0,0,'Données projet'!$E$10+1,1))</f>
        <v>327.826081588335</v>
      </c>
      <c r="AO27" s="62">
        <f t="shared" si="36"/>
        <v>348.84706693879735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94.736457908665784</v>
      </c>
      <c r="BJ27" s="62">
        <f t="shared" si="38"/>
        <v>454.34791974332353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100.14481584654526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0.83601607447508031</v>
      </c>
      <c r="BS27" s="24">
        <f t="shared" si="9"/>
        <v>100.98083192102034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59.810400000000008</v>
      </c>
      <c r="P28" s="14">
        <f t="shared" si="33"/>
        <v>17.120323357256389</v>
      </c>
      <c r="Q28" s="22">
        <f t="shared" si="2"/>
        <v>133.9876765138882</v>
      </c>
      <c r="R28" s="62">
        <f t="shared" si="0"/>
        <v>421.2098987361104</v>
      </c>
      <c r="S28" s="62">
        <f ca="1">AVERAGE(OFFSET($R$3,0,0,'Données projet'!$E$9+1,1))-AVERAGE(OFFSET($H$3,0,0,'Données projet'!$E$9+1,1))</f>
        <v>349.03915953516963</v>
      </c>
      <c r="T28" s="62">
        <f t="shared" si="34"/>
        <v>220.09202639602199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143</v>
      </c>
      <c r="AG28" s="13">
        <f>VLOOKUP(A28,'Données projet'!$A$61:$I$81,9,0)</f>
        <v>12.2</v>
      </c>
      <c r="AH28" s="13">
        <f t="array" ref="AH28">INDEX(AG:AG,MIN(IF(ISNUMBER(AG28:AG224),ROW(AG28:AG224),"")))</f>
        <v>12.2</v>
      </c>
      <c r="AI28" s="14">
        <f>IF('Données projet'!$A$62&gt;35,AI27+AH28-AQ27,IF(A28&lt;'Données projet'!$A$62,$AF$205^A28,IF(A28='Données projet'!$A$62,'Données projet'!$B$62,AI27+AH28-AQ27)))</f>
        <v>142.99999999999997</v>
      </c>
      <c r="AJ28" s="14">
        <f>AI28*VLOOKUP('Données projet'!$B$10,Paramètres!$A$1:$I$89,3,0)*VLOOKUP('Données projet'!$B$10,Paramètres!$A$1:$I$89,5,0)</f>
        <v>124.9248</v>
      </c>
      <c r="AK28" s="14">
        <f t="shared" si="35"/>
        <v>32.820925500842712</v>
      </c>
      <c r="AL28" s="22">
        <f t="shared" si="4"/>
        <v>274.74047191396772</v>
      </c>
      <c r="AM28" s="62">
        <f t="shared" si="5"/>
        <v>561.96269413618995</v>
      </c>
      <c r="AN28" s="62">
        <f ca="1">AVERAGE(OFFSET($AM$3,0,0,'Données projet'!$E$10+1,1))-AVERAGE(OFFSET($H$3,0,0,'Données projet'!$E$10+1,1))</f>
        <v>327.826081588335</v>
      </c>
      <c r="AO28" s="62">
        <f t="shared" si="36"/>
        <v>348.84706693879735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94.736457908665784</v>
      </c>
      <c r="BJ28" s="62">
        <f t="shared" si="38"/>
        <v>454.34791974332353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98.181037090100787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0.59115263544228702</v>
      </c>
      <c r="BS28" s="24">
        <f t="shared" si="9"/>
        <v>98.772189725543072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58.968000000000011</v>
      </c>
      <c r="P29" s="14">
        <f t="shared" si="33"/>
        <v>16.907084152971134</v>
      </c>
      <c r="Q29" s="22">
        <f t="shared" si="2"/>
        <v>132.14910489975807</v>
      </c>
      <c r="R29" s="62">
        <f t="shared" si="0"/>
        <v>420.59354934420253</v>
      </c>
      <c r="S29" s="62">
        <f ca="1">AVERAGE(OFFSET($R$3,0,0,'Données projet'!$E$9+1,1))-AVERAGE(OFFSET($H$3,0,0,'Données projet'!$E$9+1,1))</f>
        <v>349.03915953516963</v>
      </c>
      <c r="T29" s="62">
        <f t="shared" si="34"/>
        <v>220.09202639602199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11.4</v>
      </c>
      <c r="AI29" s="14">
        <f>IF('Données projet'!$A$62&gt;35,AI28+AH29-AQ28,IF(A29&lt;'Données projet'!$A$62,$AF$205^A29,IF(A29='Données projet'!$A$62,'Données projet'!$B$62,AI28+AH29-AQ28)))</f>
        <v>117.39999999999998</v>
      </c>
      <c r="AJ29" s="14">
        <f>AI29*VLOOKUP('Données projet'!$B$10,Paramètres!$A$1:$I$89,3,0)*VLOOKUP('Données projet'!$B$10,Paramètres!$A$1:$I$89,5,0)</f>
        <v>102.56064000000001</v>
      </c>
      <c r="AK29" s="14">
        <f t="shared" si="35"/>
        <v>27.571134131783779</v>
      </c>
      <c r="AL29" s="22">
        <f t="shared" si="4"/>
        <v>226.64617327952342</v>
      </c>
      <c r="AM29" s="62">
        <f t="shared" si="5"/>
        <v>515.09061772396785</v>
      </c>
      <c r="AN29" s="62">
        <f ca="1">AVERAGE(OFFSET($AM$3,0,0,'Données projet'!$E$10+1,1))-AVERAGE(OFFSET($H$3,0,0,'Données projet'!$E$10+1,1))</f>
        <v>327.826081588335</v>
      </c>
      <c r="AO29" s="62">
        <f t="shared" si="36"/>
        <v>348.84706693879735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94.736457908665784</v>
      </c>
      <c r="BJ29" s="62">
        <f t="shared" si="38"/>
        <v>454.34791974332353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96.255766837283431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0.41800803723754015</v>
      </c>
      <c r="BS29" s="24">
        <f t="shared" si="9"/>
        <v>96.673774874520973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64.864800000000017</v>
      </c>
      <c r="P30" s="14">
        <f t="shared" si="33"/>
        <v>18.392606985756636</v>
      </c>
      <c r="Q30" s="22">
        <f t="shared" si="2"/>
        <v>145.00665050019282</v>
      </c>
      <c r="R30" s="62">
        <f t="shared" si="0"/>
        <v>434.67331716685953</v>
      </c>
      <c r="S30" s="62">
        <f ca="1">AVERAGE(OFFSET($R$3,0,0,'Données projet'!$E$9+1,1))-AVERAGE(OFFSET($H$3,0,0,'Données projet'!$E$9+1,1))</f>
        <v>349.03915953516963</v>
      </c>
      <c r="T30" s="62">
        <f t="shared" si="34"/>
        <v>220.09202639602199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11.4</v>
      </c>
      <c r="AI30" s="14">
        <f>IF('Données projet'!$A$62&gt;35,AI29+AH30-AQ29,IF(A30&lt;'Données projet'!$A$62,$AF$205^A30,IF(A30='Données projet'!$A$62,'Données projet'!$B$62,AI29+AH30-AQ29)))</f>
        <v>128.79999999999998</v>
      </c>
      <c r="AJ30" s="14">
        <f>AI30*VLOOKUP('Données projet'!$B$10,Paramètres!$A$1:$I$89,3,0)*VLOOKUP('Données projet'!$B$10,Paramètres!$A$1:$I$89,5,0)</f>
        <v>112.51968000000001</v>
      </c>
      <c r="AK30" s="14">
        <f t="shared" si="35"/>
        <v>29.923856072189899</v>
      </c>
      <c r="AL30" s="22">
        <f t="shared" si="4"/>
        <v>248.08915865906408</v>
      </c>
      <c r="AM30" s="62">
        <f t="shared" si="5"/>
        <v>537.75582532573071</v>
      </c>
      <c r="AN30" s="62">
        <f ca="1">AVERAGE(OFFSET($AM$3,0,0,'Données projet'!$E$10+1,1))-AVERAGE(OFFSET($H$3,0,0,'Données projet'!$E$10+1,1))</f>
        <v>327.826081588335</v>
      </c>
      <c r="AO30" s="62">
        <f t="shared" si="36"/>
        <v>348.84706693879735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94.736457908665784</v>
      </c>
      <c r="BJ30" s="62">
        <f t="shared" si="38"/>
        <v>454.34791974332353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94.368249959824922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0.29557631772114351</v>
      </c>
      <c r="BS30" s="24">
        <f t="shared" si="9"/>
        <v>94.663826277546065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70.761600000000001</v>
      </c>
      <c r="P31" s="14">
        <f t="shared" si="33"/>
        <v>19.862470414169767</v>
      </c>
      <c r="Q31" s="22">
        <f t="shared" si="2"/>
        <v>157.83692263801234</v>
      </c>
      <c r="R31" s="62">
        <f t="shared" si="0"/>
        <v>448.72581152690123</v>
      </c>
      <c r="S31" s="62">
        <f ca="1">AVERAGE(OFFSET($R$3,0,0,'Données projet'!$E$9+1,1))-AVERAGE(OFFSET($H$3,0,0,'Données projet'!$E$9+1,1))</f>
        <v>349.03915953516963</v>
      </c>
      <c r="T31" s="62">
        <f t="shared" si="34"/>
        <v>220.09202639602199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11.4</v>
      </c>
      <c r="AI31" s="14">
        <f>IF('Données projet'!$A$62&gt;35,AI30+AH31-AQ30,IF(A31&lt;'Données projet'!$A$62,$AF$205^A31,IF(A31='Données projet'!$A$62,'Données projet'!$B$62,AI30+AH31-AQ30)))</f>
        <v>140.19999999999999</v>
      </c>
      <c r="AJ31" s="14">
        <f>AI31*VLOOKUP('Données projet'!$B$10,Paramètres!$A$1:$I$89,3,0)*VLOOKUP('Données projet'!$B$10,Paramètres!$A$1:$I$89,5,0)</f>
        <v>122.47872000000001</v>
      </c>
      <c r="AK31" s="14">
        <f t="shared" si="35"/>
        <v>32.252430308904003</v>
      </c>
      <c r="AL31" s="22">
        <f t="shared" si="4"/>
        <v>269.49008678800777</v>
      </c>
      <c r="AM31" s="62">
        <f t="shared" si="5"/>
        <v>560.37897567689663</v>
      </c>
      <c r="AN31" s="62">
        <f ca="1">AVERAGE(OFFSET($AM$3,0,0,'Données projet'!$E$10+1,1))-AVERAGE(OFFSET($H$3,0,0,'Données projet'!$E$10+1,1))</f>
        <v>327.826081588335</v>
      </c>
      <c r="AO31" s="62">
        <f t="shared" si="36"/>
        <v>348.84706693879735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94.736457908665784</v>
      </c>
      <c r="BJ31" s="62">
        <f t="shared" si="38"/>
        <v>454.34791974332353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92.517746137061764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0.20900401861877008</v>
      </c>
      <c r="BS31" s="24">
        <f t="shared" si="9"/>
        <v>92.726750155680534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76.6584</v>
      </c>
      <c r="P32" s="14">
        <f t="shared" si="33"/>
        <v>21.318127749842347</v>
      </c>
      <c r="Q32" s="22">
        <f t="shared" si="2"/>
        <v>170.6424524976421</v>
      </c>
      <c r="R32" s="62">
        <f t="shared" si="0"/>
        <v>462.75356360875321</v>
      </c>
      <c r="S32" s="62">
        <f ca="1">AVERAGE(OFFSET($R$3,0,0,'Données projet'!$E$9+1,1))-AVERAGE(OFFSET($H$3,0,0,'Données projet'!$E$9+1,1))</f>
        <v>349.03915953516963</v>
      </c>
      <c r="T32" s="62">
        <f t="shared" si="34"/>
        <v>220.09202639602199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11.4</v>
      </c>
      <c r="AI32" s="14">
        <f>IF('Données projet'!$A$62&gt;35,AI31+AH32-AQ31,IF(A32&lt;'Données projet'!$A$62,$AF$205^A32,IF(A32='Données projet'!$A$62,'Données projet'!$B$62,AI31+AH32-AQ31)))</f>
        <v>151.6</v>
      </c>
      <c r="AJ32" s="14">
        <f>AI32*VLOOKUP('Données projet'!$B$10,Paramètres!$A$1:$I$89,3,0)*VLOOKUP('Données projet'!$B$10,Paramètres!$A$1:$I$89,5,0)</f>
        <v>132.43776</v>
      </c>
      <c r="AK32" s="14">
        <f t="shared" si="35"/>
        <v>34.559043580858436</v>
      </c>
      <c r="AL32" s="22">
        <f t="shared" si="4"/>
        <v>290.85276623666175</v>
      </c>
      <c r="AM32" s="62">
        <f t="shared" si="5"/>
        <v>582.96387734777295</v>
      </c>
      <c r="AN32" s="62">
        <f ca="1">AVERAGE(OFFSET($AM$3,0,0,'Données projet'!$E$10+1,1))-AVERAGE(OFFSET($H$3,0,0,'Données projet'!$E$10+1,1))</f>
        <v>327.826081588335</v>
      </c>
      <c r="AO32" s="62">
        <f t="shared" si="36"/>
        <v>348.84706693879735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94.736457908665784</v>
      </c>
      <c r="BJ32" s="62">
        <f t="shared" si="38"/>
        <v>454.34791974332353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90.703529565567095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0.14778815886057176</v>
      </c>
      <c r="BS32" s="24">
        <f t="shared" si="9"/>
        <v>90.851317724427673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82.555199999999999</v>
      </c>
      <c r="P33" s="14">
        <f t="shared" si="33"/>
        <v>22.760796016854769</v>
      </c>
      <c r="Q33" s="22">
        <f t="shared" si="2"/>
        <v>183.42535972935536</v>
      </c>
      <c r="R33" s="62">
        <f t="shared" si="0"/>
        <v>476.75869306268868</v>
      </c>
      <c r="S33" s="62">
        <f ca="1">AVERAGE(OFFSET($R$3,0,0,'Données projet'!$E$9+1,1))-AVERAGE(OFFSET($H$3,0,0,'Données projet'!$E$9+1,1))</f>
        <v>349.03915953516963</v>
      </c>
      <c r="T33" s="62">
        <f t="shared" si="34"/>
        <v>220.09202639602199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163</v>
      </c>
      <c r="AG33" s="13">
        <f>VLOOKUP(A33,'Données projet'!$A$61:$I$81,9,0)</f>
        <v>11.4</v>
      </c>
      <c r="AH33" s="13">
        <f t="array" ref="AH33">INDEX(AG:AG,MIN(IF(ISNUMBER(AG33:AG229),ROW(AG33:AG229),"")))</f>
        <v>11.4</v>
      </c>
      <c r="AI33" s="14">
        <f>IF('Données projet'!$A$62&gt;35,AI32+AH33-AQ32,IF(A33&lt;'Données projet'!$A$62,$AF$205^A33,IF(A33='Données projet'!$A$62,'Données projet'!$B$62,AI32+AH33-AQ32)))</f>
        <v>163</v>
      </c>
      <c r="AJ33" s="14">
        <f>AI33*VLOOKUP('Données projet'!$B$10,Paramètres!$A$1:$I$89,3,0)*VLOOKUP('Données projet'!$B$10,Paramètres!$A$1:$I$89,5,0)</f>
        <v>142.39680000000004</v>
      </c>
      <c r="AK33" s="14">
        <f t="shared" si="35"/>
        <v>36.845535084476985</v>
      </c>
      <c r="AL33" s="22">
        <f t="shared" si="4"/>
        <v>312.18040027213078</v>
      </c>
      <c r="AM33" s="62">
        <f t="shared" si="5"/>
        <v>605.51373360546404</v>
      </c>
      <c r="AN33" s="62">
        <f ca="1">AVERAGE(OFFSET($AM$3,0,0,'Données projet'!$E$10+1,1))-AVERAGE(OFFSET($H$3,0,0,'Données projet'!$E$10+1,1))</f>
        <v>327.826081588335</v>
      </c>
      <c r="AO33" s="62">
        <f t="shared" si="36"/>
        <v>348.84706693879735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94.736457908665784</v>
      </c>
      <c r="BJ33" s="62">
        <f t="shared" si="38"/>
        <v>454.34791974332353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88.924888674476605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0.10450200930938504</v>
      </c>
      <c r="BS33" s="24">
        <f t="shared" si="9"/>
        <v>89.029390683785991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71.435520000000011</v>
      </c>
      <c r="P34" s="14">
        <f t="shared" si="33"/>
        <v>20.029525511148233</v>
      </c>
      <c r="Q34" s="22">
        <f t="shared" si="2"/>
        <v>159.30162093191652</v>
      </c>
      <c r="R34" s="62">
        <f t="shared" si="0"/>
        <v>452.6349542652498</v>
      </c>
      <c r="S34" s="62">
        <f ca="1">AVERAGE(OFFSET($R$3,0,0,'Données projet'!$E$9+1,1))-AVERAGE(OFFSET($H$3,0,0,'Données projet'!$E$9+1,1))</f>
        <v>349.03915953516963</v>
      </c>
      <c r="T34" s="62">
        <f t="shared" si="34"/>
        <v>220.09202639602199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136.6</v>
      </c>
      <c r="AJ34" s="14">
        <f>AI34*VLOOKUP('Données projet'!$B$10,Paramètres!$A$1:$I$89,3,0)*VLOOKUP('Données projet'!$B$10,Paramètres!$A$1:$I$89,5,0)</f>
        <v>119.33376000000001</v>
      </c>
      <c r="AK34" s="14">
        <f t="shared" si="35"/>
        <v>31.519559440518702</v>
      </c>
      <c r="AL34" s="22">
        <f t="shared" si="4"/>
        <v>262.7361980255701</v>
      </c>
      <c r="AM34" s="62">
        <f t="shared" si="5"/>
        <v>556.06953135890342</v>
      </c>
      <c r="AN34" s="62">
        <f ca="1">AVERAGE(OFFSET($AM$3,0,0,'Données projet'!$E$10+1,1))-AVERAGE(OFFSET($H$3,0,0,'Données projet'!$E$10+1,1))</f>
        <v>327.826081588335</v>
      </c>
      <c r="AO34" s="62">
        <f t="shared" si="36"/>
        <v>348.84706693879735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94.736457908665784</v>
      </c>
      <c r="BJ34" s="62">
        <f t="shared" si="38"/>
        <v>454.34791974332353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87.181125846396569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7.3894079430285878E-2</v>
      </c>
      <c r="BS34" s="24">
        <f t="shared" si="9"/>
        <v>87.255019925826858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78.006240000000005</v>
      </c>
      <c r="P35" s="14">
        <f t="shared" si="33"/>
        <v>21.648985720979425</v>
      </c>
      <c r="Q35" s="22">
        <f t="shared" ref="Q35:Q66" si="53">(O35+P35)*0.475*44/12</f>
        <v>173.56618479737253</v>
      </c>
      <c r="R35" s="62">
        <f t="shared" si="0"/>
        <v>466.89951813070581</v>
      </c>
      <c r="S35" s="62">
        <f ca="1">AVERAGE(OFFSET($R$3,0,0,'Données projet'!$E$9+1,1))-AVERAGE(OFFSET($H$3,0,0,'Données projet'!$E$9+1,1))</f>
        <v>349.03915953516963</v>
      </c>
      <c r="T35" s="62">
        <f t="shared" si="34"/>
        <v>220.09202639602199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147.19999999999999</v>
      </c>
      <c r="AJ35" s="14">
        <f>AI35*VLOOKUP('Données projet'!$B$10,Paramètres!$A$1:$I$89,3,0)*VLOOKUP('Données projet'!$B$10,Paramètres!$A$1:$I$89,5,0)</f>
        <v>128.59392</v>
      </c>
      <c r="AK35" s="14">
        <f t="shared" si="35"/>
        <v>33.671250175837564</v>
      </c>
      <c r="AL35" s="22">
        <f t="shared" si="4"/>
        <v>282.61183805625041</v>
      </c>
      <c r="AM35" s="62">
        <f t="shared" si="5"/>
        <v>575.94517138958372</v>
      </c>
      <c r="AN35" s="62">
        <f ca="1">AVERAGE(OFFSET($AM$3,0,0,'Données projet'!$E$10+1,1))-AVERAGE(OFFSET($H$3,0,0,'Données projet'!$E$10+1,1))</f>
        <v>327.826081588335</v>
      </c>
      <c r="AO35" s="62">
        <f t="shared" si="36"/>
        <v>348.84706693879735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94.736457908665784</v>
      </c>
      <c r="BJ35" s="62">
        <f t="shared" si="38"/>
        <v>454.34791974332353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85.471557143784878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5.2251004654692519E-2</v>
      </c>
      <c r="BS35" s="24">
        <f t="shared" si="9"/>
        <v>85.523808148439571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84.57696</v>
      </c>
      <c r="P36" s="14">
        <f t="shared" si="33"/>
        <v>23.252625379447668</v>
      </c>
      <c r="Q36" s="22">
        <f t="shared" si="53"/>
        <v>187.80319453587131</v>
      </c>
      <c r="R36" s="62">
        <f t="shared" si="0"/>
        <v>481.13652786920466</v>
      </c>
      <c r="S36" s="62">
        <f ca="1">AVERAGE(OFFSET($R$3,0,0,'Données projet'!$E$9+1,1))-AVERAGE(OFFSET($H$3,0,0,'Données projet'!$E$9+1,1))</f>
        <v>349.03915953516963</v>
      </c>
      <c r="T36" s="62">
        <f t="shared" si="34"/>
        <v>220.09202639602199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157.79999999999998</v>
      </c>
      <c r="AJ36" s="14">
        <f>AI36*VLOOKUP('Données projet'!$B$10,Paramètres!$A$1:$I$89,3,0)*VLOOKUP('Données projet'!$B$10,Paramètres!$A$1:$I$89,5,0)</f>
        <v>137.85408000000001</v>
      </c>
      <c r="AK36" s="14">
        <f t="shared" si="35"/>
        <v>35.804964283629964</v>
      </c>
      <c r="AL36" s="22">
        <f t="shared" si="4"/>
        <v>302.45616879398887</v>
      </c>
      <c r="AM36" s="62">
        <f t="shared" si="5"/>
        <v>595.78950212732218</v>
      </c>
      <c r="AN36" s="62">
        <f ca="1">AVERAGE(OFFSET($AM$3,0,0,'Données projet'!$E$10+1,1))-AVERAGE(OFFSET($H$3,0,0,'Données projet'!$E$10+1,1))</f>
        <v>327.826081588335</v>
      </c>
      <c r="AO36" s="62">
        <f t="shared" si="36"/>
        <v>348.84706693879735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94.736457908665784</v>
      </c>
      <c r="BJ36" s="62">
        <f t="shared" si="38"/>
        <v>454.34791974332353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83.79551204069746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3.6947039715142939E-2</v>
      </c>
      <c r="BS36" s="24">
        <f t="shared" si="9"/>
        <v>83.832459080412605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91.147679999999994</v>
      </c>
      <c r="P37" s="14">
        <f t="shared" si="33"/>
        <v>24.841813315846473</v>
      </c>
      <c r="Q37" s="22">
        <f t="shared" si="53"/>
        <v>202.01503419176592</v>
      </c>
      <c r="R37" s="62">
        <f t="shared" si="0"/>
        <v>495.34836752509921</v>
      </c>
      <c r="S37" s="62">
        <f ca="1">AVERAGE(OFFSET($R$3,0,0,'Données projet'!$E$9+1,1))-AVERAGE(OFFSET($H$3,0,0,'Données projet'!$E$9+1,1))</f>
        <v>349.03915953516963</v>
      </c>
      <c r="T37" s="62">
        <f t="shared" si="34"/>
        <v>220.09202639602199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168.39999999999998</v>
      </c>
      <c r="AJ37" s="14">
        <f>AI37*VLOOKUP('Données projet'!$B$10,Paramètres!$A$1:$I$89,3,0)*VLOOKUP('Données projet'!$B$10,Paramètres!$A$1:$I$89,5,0)</f>
        <v>147.11424</v>
      </c>
      <c r="AK37" s="14">
        <f t="shared" si="35"/>
        <v>37.922046712608186</v>
      </c>
      <c r="AL37" s="22">
        <f t="shared" si="4"/>
        <v>322.27153269112591</v>
      </c>
      <c r="AM37" s="62">
        <f t="shared" si="5"/>
        <v>615.60486602445917</v>
      </c>
      <c r="AN37" s="62">
        <f ca="1">AVERAGE(OFFSET($AM$3,0,0,'Données projet'!$E$10+1,1))-AVERAGE(OFFSET($H$3,0,0,'Données projet'!$E$10+1,1))</f>
        <v>327.826081588335</v>
      </c>
      <c r="AO37" s="62">
        <f t="shared" si="36"/>
        <v>348.84706693879735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94.736457908665784</v>
      </c>
      <c r="BJ37" s="62">
        <f t="shared" si="38"/>
        <v>454.34791974332353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82.152333159795006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2.612550232734626E-2</v>
      </c>
      <c r="BS37" s="24">
        <f t="shared" si="9"/>
        <v>82.178458662122353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97.718399999999988</v>
      </c>
      <c r="P38" s="14">
        <f t="shared" si="33"/>
        <v>26.417709819192194</v>
      </c>
      <c r="Q38" s="22">
        <f t="shared" si="53"/>
        <v>216.20372460175972</v>
      </c>
      <c r="R38" s="62">
        <f t="shared" si="0"/>
        <v>509.537057935093</v>
      </c>
      <c r="S38" s="62">
        <f ca="1">AVERAGE(OFFSET($R$3,0,0,'Données projet'!$E$9+1,1))-AVERAGE(OFFSET($H$3,0,0,'Données projet'!$E$9+1,1))</f>
        <v>349.03915953516963</v>
      </c>
      <c r="T38" s="62">
        <f t="shared" si="34"/>
        <v>220.09202639602199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179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178.99999999999997</v>
      </c>
      <c r="AJ38" s="14">
        <f>AI38*VLOOKUP('Données projet'!$B$10,Paramètres!$A$1:$I$89,3,0)*VLOOKUP('Données projet'!$B$10,Paramètres!$A$1:$I$89,5,0)</f>
        <v>156.37440000000001</v>
      </c>
      <c r="AK38" s="14">
        <f t="shared" si="35"/>
        <v>40.023663524293205</v>
      </c>
      <c r="AL38" s="22">
        <f t="shared" si="4"/>
        <v>342.05996063814399</v>
      </c>
      <c r="AM38" s="62">
        <f t="shared" si="5"/>
        <v>635.39329397147731</v>
      </c>
      <c r="AN38" s="62">
        <f ca="1">AVERAGE(OFFSET($AM$3,0,0,'Données projet'!$E$10+1,1))-AVERAGE(OFFSET($H$3,0,0,'Données projet'!$E$10+1,1))</f>
        <v>327.826081588335</v>
      </c>
      <c r="AO38" s="62">
        <f t="shared" si="36"/>
        <v>348.84706693879735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94.736457908665784</v>
      </c>
      <c r="BJ38" s="62">
        <f t="shared" si="38"/>
        <v>454.34791974332353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80.541376014506895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1.8473519857571469E-2</v>
      </c>
      <c r="BS38" s="24">
        <f t="shared" si="9"/>
        <v>80.55984953436446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87.104160000000007</v>
      </c>
      <c r="P39" s="14">
        <f t="shared" si="33"/>
        <v>23.865494318543401</v>
      </c>
      <c r="Q39" s="22">
        <f t="shared" si="53"/>
        <v>193.27214793812973</v>
      </c>
      <c r="R39" s="62">
        <f t="shared" si="0"/>
        <v>486.60548127146308</v>
      </c>
      <c r="S39" s="62">
        <f ca="1">AVERAGE(OFFSET($R$3,0,0,'Données projet'!$E$9+1,1))-AVERAGE(OFFSET($H$3,0,0,'Données projet'!$E$9+1,1))</f>
        <v>349.03915953516963</v>
      </c>
      <c r="T39" s="62">
        <f t="shared" si="34"/>
        <v>220.09202639602199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152.59999999999997</v>
      </c>
      <c r="AJ39" s="14">
        <f>AI39*VLOOKUP('Données projet'!$B$10,Paramètres!$A$1:$I$89,3,0)*VLOOKUP('Données projet'!$B$10,Paramètres!$A$1:$I$89,5,0)</f>
        <v>133.31135999999998</v>
      </c>
      <c r="AK39" s="14">
        <f t="shared" si="35"/>
        <v>34.760393689821633</v>
      </c>
      <c r="AL39" s="22">
        <f t="shared" si="4"/>
        <v>292.72497100977256</v>
      </c>
      <c r="AM39" s="62">
        <f t="shared" si="5"/>
        <v>586.05830434310587</v>
      </c>
      <c r="AN39" s="62">
        <f ca="1">AVERAGE(OFFSET($AM$3,0,0,'Données projet'!$E$10+1,1))-AVERAGE(OFFSET($H$3,0,0,'Données projet'!$E$10+1,1))</f>
        <v>327.826081588335</v>
      </c>
      <c r="AO39" s="62">
        <f t="shared" si="36"/>
        <v>348.84706693879735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94.736457908665784</v>
      </c>
      <c r="BJ39" s="62">
        <f t="shared" si="38"/>
        <v>454.34791974332353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78.962008756251052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1.306275116367313E-2</v>
      </c>
      <c r="BS39" s="24">
        <f t="shared" si="9"/>
        <v>78.975071507414725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94.180320000000009</v>
      </c>
      <c r="P40" s="14">
        <f t="shared" si="33"/>
        <v>25.570738079029208</v>
      </c>
      <c r="Q40" s="22">
        <f t="shared" si="53"/>
        <v>208.5664261543092</v>
      </c>
      <c r="R40" s="62">
        <f t="shared" si="0"/>
        <v>501.89975948764254</v>
      </c>
      <c r="S40" s="62">
        <f ca="1">AVERAGE(OFFSET($R$3,0,0,'Données projet'!$E$9+1,1))-AVERAGE(OFFSET($H$3,0,0,'Données projet'!$E$9+1,1))</f>
        <v>349.03915953516963</v>
      </c>
      <c r="T40" s="62">
        <f t="shared" si="34"/>
        <v>220.09202639602199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162.19999999999996</v>
      </c>
      <c r="AJ40" s="14">
        <f>AI40*VLOOKUP('Données projet'!$B$10,Paramètres!$A$1:$I$89,3,0)*VLOOKUP('Données projet'!$B$10,Paramètres!$A$1:$I$89,5,0)</f>
        <v>141.69791999999998</v>
      </c>
      <c r="AK40" s="14">
        <f t="shared" si="35"/>
        <v>36.685701801209362</v>
      </c>
      <c r="AL40" s="22">
        <f t="shared" si="4"/>
        <v>310.68480797043964</v>
      </c>
      <c r="AM40" s="62">
        <f t="shared" si="5"/>
        <v>604.01814130377295</v>
      </c>
      <c r="AN40" s="62">
        <f ca="1">AVERAGE(OFFSET($AM$3,0,0,'Données projet'!$E$10+1,1))-AVERAGE(OFFSET($H$3,0,0,'Données projet'!$E$10+1,1))</f>
        <v>327.826081588335</v>
      </c>
      <c r="AO40" s="62">
        <f t="shared" si="36"/>
        <v>348.84706693879735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94.736457908665784</v>
      </c>
      <c r="BJ40" s="62">
        <f t="shared" si="38"/>
        <v>454.34791974332353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77.413611926610699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9.2367599287857347E-3</v>
      </c>
      <c r="BS40" s="24">
        <f t="shared" si="9"/>
        <v>77.422848686539481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101.25648000000001</v>
      </c>
      <c r="P41" s="14">
        <f t="shared" si="33"/>
        <v>27.261118700621143</v>
      </c>
      <c r="Q41" s="22">
        <f t="shared" si="53"/>
        <v>223.83481773691517</v>
      </c>
      <c r="R41" s="62">
        <f t="shared" si="0"/>
        <v>517.16815107024854</v>
      </c>
      <c r="S41" s="62">
        <f ca="1">AVERAGE(OFFSET($R$3,0,0,'Données projet'!$E$9+1,1))-AVERAGE(OFFSET($H$3,0,0,'Données projet'!$E$9+1,1))</f>
        <v>349.03915953516963</v>
      </c>
      <c r="T41" s="62">
        <f t="shared" si="34"/>
        <v>220.09202639602199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171.79999999999995</v>
      </c>
      <c r="AJ41" s="14">
        <f>AI41*VLOOKUP('Données projet'!$B$10,Paramètres!$A$1:$I$89,3,0)*VLOOKUP('Données projet'!$B$10,Paramètres!$A$1:$I$89,5,0)</f>
        <v>150.08447999999999</v>
      </c>
      <c r="AK41" s="14">
        <f t="shared" si="35"/>
        <v>38.597783374841299</v>
      </c>
      <c r="AL41" s="22">
        <f t="shared" si="4"/>
        <v>328.62160871118186</v>
      </c>
      <c r="AM41" s="62">
        <f t="shared" si="5"/>
        <v>621.95494204451518</v>
      </c>
      <c r="AN41" s="62">
        <f ca="1">AVERAGE(OFFSET($AM$3,0,0,'Données projet'!$E$10+1,1))-AVERAGE(OFFSET($H$3,0,0,'Données projet'!$E$10+1,1))</f>
        <v>327.826081588335</v>
      </c>
      <c r="AO41" s="62">
        <f t="shared" si="36"/>
        <v>348.84706693879735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94.736457908665784</v>
      </c>
      <c r="BJ41" s="62">
        <f t="shared" si="38"/>
        <v>454.34791974332353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75.895578214370786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6.5313755818365649E-3</v>
      </c>
      <c r="BS41" s="24">
        <f t="shared" si="9"/>
        <v>75.902109589952616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108.33264000000001</v>
      </c>
      <c r="P42" s="14">
        <f t="shared" si="33"/>
        <v>28.937793020723717</v>
      </c>
      <c r="Q42" s="22">
        <f t="shared" si="53"/>
        <v>239.07933751109377</v>
      </c>
      <c r="R42" s="62">
        <f t="shared" si="0"/>
        <v>532.41267084442711</v>
      </c>
      <c r="S42" s="62">
        <f ca="1">AVERAGE(OFFSET($R$3,0,0,'Données projet'!$E$9+1,1))-AVERAGE(OFFSET($H$3,0,0,'Données projet'!$E$9+1,1))</f>
        <v>349.03915953516963</v>
      </c>
      <c r="T42" s="62">
        <f t="shared" si="34"/>
        <v>220.09202639602199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181.39999999999995</v>
      </c>
      <c r="AJ42" s="14">
        <f>AI42*VLOOKUP('Données projet'!$B$10,Paramètres!$A$1:$I$89,3,0)*VLOOKUP('Données projet'!$B$10,Paramètres!$A$1:$I$89,5,0)</f>
        <v>158.47103999999996</v>
      </c>
      <c r="AK42" s="14">
        <f t="shared" si="35"/>
        <v>40.497461727609561</v>
      </c>
      <c r="AL42" s="22">
        <f t="shared" si="4"/>
        <v>346.53680717558655</v>
      </c>
      <c r="AM42" s="62">
        <f t="shared" si="5"/>
        <v>639.8701405089198</v>
      </c>
      <c r="AN42" s="62">
        <f ca="1">AVERAGE(OFFSET($AM$3,0,0,'Données projet'!$E$10+1,1))-AVERAGE(OFFSET($H$3,0,0,'Données projet'!$E$10+1,1))</f>
        <v>327.826081588335</v>
      </c>
      <c r="AO42" s="62">
        <f t="shared" si="36"/>
        <v>348.84706693879735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94.736457908665784</v>
      </c>
      <c r="BJ42" s="62">
        <f t="shared" si="38"/>
        <v>454.34791974332353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74.407312217318761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4.6183799643928674E-3</v>
      </c>
      <c r="BS42" s="24">
        <f t="shared" si="9"/>
        <v>74.41193059728316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115.40880000000001</v>
      </c>
      <c r="P43" s="14">
        <f t="shared" si="33"/>
        <v>30.60175820334798</v>
      </c>
      <c r="Q43" s="22">
        <f t="shared" si="53"/>
        <v>254.30172220416441</v>
      </c>
      <c r="R43" s="62">
        <f t="shared" si="0"/>
        <v>547.63505553749769</v>
      </c>
      <c r="S43" s="62">
        <f ca="1">AVERAGE(OFFSET($R$3,0,0,'Données projet'!$E$9+1,1))-AVERAGE(OFFSET($H$3,0,0,'Données projet'!$E$9+1,1))</f>
        <v>349.03915953516963</v>
      </c>
      <c r="T43" s="62">
        <f t="shared" si="34"/>
        <v>220.09202639602199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191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190.99999999999994</v>
      </c>
      <c r="AJ43" s="14">
        <f>AI43*VLOOKUP('Données projet'!$B$10,Paramètres!$A$1:$I$89,3,0)*VLOOKUP('Données projet'!$B$10,Paramètres!$A$1:$I$89,5,0)</f>
        <v>166.85759999999996</v>
      </c>
      <c r="AK43" s="14">
        <f t="shared" si="35"/>
        <v>42.385468111966098</v>
      </c>
      <c r="AL43" s="22">
        <f t="shared" si="4"/>
        <v>364.43167696167421</v>
      </c>
      <c r="AM43" s="62">
        <f t="shared" si="5"/>
        <v>657.76501029500753</v>
      </c>
      <c r="AN43" s="62">
        <f ca="1">AVERAGE(OFFSET($AM$3,0,0,'Données projet'!$E$10+1,1))-AVERAGE(OFFSET($H$3,0,0,'Données projet'!$E$10+1,1))</f>
        <v>327.826081588335</v>
      </c>
      <c r="AO43" s="62">
        <f t="shared" si="36"/>
        <v>348.84706693879735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33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94.736457908665784</v>
      </c>
      <c r="BJ43" s="62">
        <f t="shared" si="38"/>
        <v>454.34791974332353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72.948230208716296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3.2656877909182824E-3</v>
      </c>
      <c r="BS43" s="24">
        <f t="shared" si="9"/>
        <v>72.951495896507211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104.79456</v>
      </c>
      <c r="P44" s="14">
        <f t="shared" si="33"/>
        <v>28.101103481959861</v>
      </c>
      <c r="Q44" s="22">
        <f t="shared" si="53"/>
        <v>231.45994723108012</v>
      </c>
      <c r="R44" s="62">
        <f t="shared" si="0"/>
        <v>524.79328056441341</v>
      </c>
      <c r="S44" s="62">
        <f ca="1">AVERAGE(OFFSET($R$3,0,0,'Données projet'!$E$9+1,1))-AVERAGE(OFFSET($H$3,0,0,'Données projet'!$E$9+1,1))</f>
        <v>349.03915953516963</v>
      </c>
      <c r="T44" s="62">
        <f t="shared" si="34"/>
        <v>220.09202639602199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8.6</v>
      </c>
      <c r="AI44" s="14">
        <f>IF('Données projet'!$A$62&gt;35,AI43+AH44-AQ43,IF(A44&lt;'Données projet'!$A$62,$AF$205^A44,IF(A44='Données projet'!$A$62,'Données projet'!$B$62,AI43+AH44-AQ43)))</f>
        <v>166.59999999999994</v>
      </c>
      <c r="AJ44" s="14">
        <f>AI44*VLOOKUP('Données projet'!$B$10,Paramètres!$A$1:$I$89,3,0)*VLOOKUP('Données projet'!$B$10,Paramètres!$A$1:$I$89,5,0)</f>
        <v>145.54175999999998</v>
      </c>
      <c r="AK44" s="14">
        <f t="shared" si="35"/>
        <v>37.563662342876064</v>
      </c>
      <c r="AL44" s="22">
        <f t="shared" si="4"/>
        <v>318.90861058050911</v>
      </c>
      <c r="AM44" s="62">
        <f t="shared" si="5"/>
        <v>612.24194391384242</v>
      </c>
      <c r="AN44" s="62">
        <f ca="1">AVERAGE(OFFSET($AM$3,0,0,'Données projet'!$E$10+1,1))-AVERAGE(OFFSET($H$3,0,0,'Données projet'!$E$10+1,1))</f>
        <v>327.826081588335</v>
      </c>
      <c r="AO44" s="62">
        <f t="shared" si="36"/>
        <v>348.84706693879735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94.736457908665784</v>
      </c>
      <c r="BJ44" s="62">
        <f t="shared" si="38"/>
        <v>454.34791974332353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71.517759908350371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2.3091899821964337E-3</v>
      </c>
      <c r="BS44" s="24">
        <f t="shared" si="9"/>
        <v>71.52006909833257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111.87072000000003</v>
      </c>
      <c r="P45" s="14">
        <f t="shared" si="33"/>
        <v>29.771307279851975</v>
      </c>
      <c r="Q45" s="22">
        <f t="shared" si="53"/>
        <v>246.69319751240889</v>
      </c>
      <c r="R45" s="62">
        <f t="shared" si="0"/>
        <v>540.02653084574217</v>
      </c>
      <c r="S45" s="62">
        <f ca="1">AVERAGE(OFFSET($R$3,0,0,'Données projet'!$E$9+1,1))-AVERAGE(OFFSET($H$3,0,0,'Données projet'!$E$9+1,1))</f>
        <v>349.03915953516963</v>
      </c>
      <c r="T45" s="62">
        <f t="shared" si="34"/>
        <v>220.09202639602199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8.6</v>
      </c>
      <c r="AI45" s="14">
        <f>IF('Données projet'!$A$62&gt;35,AI44+AH45-AQ44,IF(A45&lt;'Données projet'!$A$62,$AF$205^A45,IF(A45='Données projet'!$A$62,'Données projet'!$B$62,AI44+AH45-AQ44)))</f>
        <v>175.19999999999993</v>
      </c>
      <c r="AJ45" s="14">
        <f>AI45*VLOOKUP('Données projet'!$B$10,Paramètres!$A$1:$I$89,3,0)*VLOOKUP('Données projet'!$B$10,Paramètres!$A$1:$I$89,5,0)</f>
        <v>153.05471999999995</v>
      </c>
      <c r="AK45" s="14">
        <f t="shared" si="35"/>
        <v>39.271965088385166</v>
      </c>
      <c r="AL45" s="22">
        <f t="shared" si="4"/>
        <v>334.96897652893739</v>
      </c>
      <c r="AM45" s="62">
        <f t="shared" si="5"/>
        <v>628.3023098622707</v>
      </c>
      <c r="AN45" s="62">
        <f ca="1">AVERAGE(OFFSET($AM$3,0,0,'Données projet'!$E$10+1,1))-AVERAGE(OFFSET($H$3,0,0,'Données projet'!$E$10+1,1))</f>
        <v>327.826081588335</v>
      </c>
      <c r="AO45" s="62">
        <f t="shared" si="36"/>
        <v>348.84706693879735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94.736457908665784</v>
      </c>
      <c r="BJ45" s="62">
        <f t="shared" si="38"/>
        <v>454.34791974332353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70.1153402580739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1.6328438954591412E-3</v>
      </c>
      <c r="BS45" s="24">
        <f t="shared" si="9"/>
        <v>70.116973101969364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118.94688000000004</v>
      </c>
      <c r="P46" s="14">
        <f t="shared" si="33"/>
        <v>31.429250481525276</v>
      </c>
      <c r="Q46" s="22">
        <f t="shared" si="53"/>
        <v>261.90509392198993</v>
      </c>
      <c r="R46" s="62">
        <f t="shared" si="0"/>
        <v>555.23842725532324</v>
      </c>
      <c r="S46" s="62">
        <f ca="1">AVERAGE(OFFSET($R$3,0,0,'Données projet'!$E$9+1,1))-AVERAGE(OFFSET($H$3,0,0,'Données projet'!$E$9+1,1))</f>
        <v>349.03915953516963</v>
      </c>
      <c r="T46" s="62">
        <f t="shared" si="34"/>
        <v>220.09202639602199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8.6</v>
      </c>
      <c r="AI46" s="14">
        <f>IF('Données projet'!$A$62&gt;35,AI45+AH46-AQ45,IF(A46&lt;'Données projet'!$A$62,$AF$205^A46,IF(A46='Données projet'!$A$62,'Données projet'!$B$62,AI45+AH46-AQ45)))</f>
        <v>183.79999999999993</v>
      </c>
      <c r="AJ46" s="14">
        <f>AI46*VLOOKUP('Données projet'!$B$10,Paramètres!$A$1:$I$89,3,0)*VLOOKUP('Données projet'!$B$10,Paramètres!$A$1:$I$89,5,0)</f>
        <v>160.56767999999997</v>
      </c>
      <c r="AK46" s="14">
        <f t="shared" si="35"/>
        <v>40.970530810309882</v>
      </c>
      <c r="AL46" s="22">
        <f t="shared" si="4"/>
        <v>351.01238382795628</v>
      </c>
      <c r="AM46" s="62">
        <f t="shared" si="5"/>
        <v>644.3457171612896</v>
      </c>
      <c r="AN46" s="62">
        <f ca="1">AVERAGE(OFFSET($AM$3,0,0,'Données projet'!$E$10+1,1))-AVERAGE(OFFSET($H$3,0,0,'Données projet'!$E$10+1,1))</f>
        <v>327.826081588335</v>
      </c>
      <c r="AO46" s="62">
        <f t="shared" si="36"/>
        <v>348.84706693879735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94.736457908665784</v>
      </c>
      <c r="BJ46" s="62">
        <f t="shared" si="38"/>
        <v>454.34791974332353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68.740421201747822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1.1545949910982168E-3</v>
      </c>
      <c r="BS46" s="24">
        <f t="shared" si="9"/>
        <v>68.741575796738914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126.02304000000004</v>
      </c>
      <c r="P47" s="14">
        <f t="shared" si="33"/>
        <v>33.075745544773369</v>
      </c>
      <c r="Q47" s="22">
        <f t="shared" si="53"/>
        <v>277.0970514904804</v>
      </c>
      <c r="R47" s="62">
        <f t="shared" si="0"/>
        <v>570.43038482381371</v>
      </c>
      <c r="S47" s="62">
        <f ca="1">AVERAGE(OFFSET($R$3,0,0,'Données projet'!$E$9+1,1))-AVERAGE(OFFSET($H$3,0,0,'Données projet'!$E$9+1,1))</f>
        <v>349.03915953516963</v>
      </c>
      <c r="T47" s="62">
        <f t="shared" si="34"/>
        <v>220.09202639602199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8.6</v>
      </c>
      <c r="AI47" s="14">
        <f>IF('Données projet'!$A$62&gt;35,AI46+AH47-AQ46,IF(A47&lt;'Données projet'!$A$62,$AF$205^A47,IF(A47='Données projet'!$A$62,'Données projet'!$B$62,AI46+AH47-AQ46)))</f>
        <v>192.39999999999992</v>
      </c>
      <c r="AJ47" s="14">
        <f>AI47*VLOOKUP('Données projet'!$B$10,Paramètres!$A$1:$I$89,3,0)*VLOOKUP('Données projet'!$B$10,Paramètres!$A$1:$I$89,5,0)</f>
        <v>168.08063999999996</v>
      </c>
      <c r="AK47" s="14">
        <f t="shared" si="35"/>
        <v>42.659867131343425</v>
      </c>
      <c r="AL47" s="22">
        <f t="shared" si="4"/>
        <v>367.03971658708974</v>
      </c>
      <c r="AM47" s="62">
        <f t="shared" si="5"/>
        <v>660.373049920423</v>
      </c>
      <c r="AN47" s="62">
        <f ca="1">AVERAGE(OFFSET($AM$3,0,0,'Données projet'!$E$10+1,1))-AVERAGE(OFFSET($H$3,0,0,'Données projet'!$E$10+1,1))</f>
        <v>327.826081588335</v>
      </c>
      <c r="AO47" s="62">
        <f t="shared" si="36"/>
        <v>348.84706693879735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94.736457908665784</v>
      </c>
      <c r="BJ47" s="62">
        <f t="shared" si="38"/>
        <v>454.34791974332353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67.39246346949848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8.1642194772957061E-4</v>
      </c>
      <c r="BS47" s="24">
        <f t="shared" si="9"/>
        <v>67.393279891446213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133.09920000000002</v>
      </c>
      <c r="P48" s="14">
        <f t="shared" si="33"/>
        <v>34.71150853565117</v>
      </c>
      <c r="Q48" s="22">
        <f t="shared" si="53"/>
        <v>292.27031736625912</v>
      </c>
      <c r="R48" s="62">
        <f t="shared" si="0"/>
        <v>585.60365069959244</v>
      </c>
      <c r="S48" s="62">
        <f ca="1">AVERAGE(OFFSET($R$3,0,0,'Données projet'!$E$9+1,1))-AVERAGE(OFFSET($H$3,0,0,'Données projet'!$E$9+1,1))</f>
        <v>349.03915953516963</v>
      </c>
      <c r="T48" s="62">
        <f t="shared" si="34"/>
        <v>220.09202639602199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201</v>
      </c>
      <c r="AG48" s="13">
        <f>VLOOKUP(A48,'Données projet'!$A$61:$I$81,9,0)</f>
        <v>8.6</v>
      </c>
      <c r="AH48" s="13">
        <f t="array" ref="AH48">INDEX(AG:AG,MIN(IF(ISNUMBER(AG48:AG244),ROW(AG48:AG244),"")))</f>
        <v>8.6</v>
      </c>
      <c r="AI48" s="14">
        <f>IF('Données projet'!$A$62&gt;35,AI47+AH48-AQ47,IF(A48&lt;'Données projet'!$A$62,$AF$205^A48,IF(A48='Données projet'!$A$62,'Données projet'!$B$62,AI47+AH48-AQ47)))</f>
        <v>200.99999999999991</v>
      </c>
      <c r="AJ48" s="14">
        <f>AI48*VLOOKUP('Données projet'!$B$10,Paramètres!$A$1:$I$89,3,0)*VLOOKUP('Données projet'!$B$10,Paramètres!$A$1:$I$89,5,0)</f>
        <v>175.59359999999995</v>
      </c>
      <c r="AK48" s="14">
        <f t="shared" si="35"/>
        <v>44.340433728638573</v>
      </c>
      <c r="AL48" s="22">
        <f t="shared" si="4"/>
        <v>383.05177541071203</v>
      </c>
      <c r="AM48" s="62">
        <f t="shared" si="5"/>
        <v>676.38510874404528</v>
      </c>
      <c r="AN48" s="62">
        <f ca="1">AVERAGE(OFFSET($AM$3,0,0,'Données projet'!$E$10+1,1))-AVERAGE(OFFSET($H$3,0,0,'Données projet'!$E$10+1,1))</f>
        <v>327.826081588335</v>
      </c>
      <c r="AO48" s="62">
        <f t="shared" si="36"/>
        <v>348.84706693879735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31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94.736457908665784</v>
      </c>
      <c r="BJ48" s="62">
        <f t="shared" si="38"/>
        <v>454.34791974332353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66.07093836620551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5.7729749554910842E-4</v>
      </c>
      <c r="BS48" s="24">
        <f t="shared" si="9"/>
        <v>66.071515663701064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122.48496000000003</v>
      </c>
      <c r="P49" s="14">
        <f t="shared" si="33"/>
        <v>32.25388222264565</v>
      </c>
      <c r="Q49" s="22">
        <f t="shared" si="53"/>
        <v>269.50348353777451</v>
      </c>
      <c r="R49" s="62">
        <f t="shared" si="0"/>
        <v>562.83681687110789</v>
      </c>
      <c r="S49" s="62">
        <f ca="1">AVERAGE(OFFSET($R$3,0,0,'Données projet'!$E$9+1,1))-AVERAGE(OFFSET($H$3,0,0,'Données projet'!$E$9+1,1))</f>
        <v>349.03915953516963</v>
      </c>
      <c r="T49" s="62">
        <f t="shared" si="34"/>
        <v>220.09202639602199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7.8</v>
      </c>
      <c r="AI49" s="14">
        <f>IF('Données projet'!$A$62&gt;35,AI48+AH49-AQ48,IF(A49&lt;'Données projet'!$A$62,$AF$205^A49,IF(A49='Données projet'!$A$62,'Données projet'!$B$62,AI48+AH49-AQ48)))</f>
        <v>177.79999999999993</v>
      </c>
      <c r="AJ49" s="14">
        <f>AI49*VLOOKUP('Données projet'!$B$10,Paramètres!$A$1:$I$89,3,0)*VLOOKUP('Données projet'!$B$10,Paramètres!$A$1:$I$89,5,0)</f>
        <v>155.32607999999996</v>
      </c>
      <c r="AK49" s="14">
        <f t="shared" si="35"/>
        <v>39.786487601092411</v>
      </c>
      <c r="AL49" s="22">
        <f t="shared" si="4"/>
        <v>339.82105523856922</v>
      </c>
      <c r="AM49" s="62">
        <f t="shared" si="5"/>
        <v>633.15438857190247</v>
      </c>
      <c r="AN49" s="62">
        <f ca="1">AVERAGE(OFFSET($AM$3,0,0,'Données projet'!$E$10+1,1))-AVERAGE(OFFSET($H$3,0,0,'Données projet'!$E$10+1,1))</f>
        <v>327.826081588335</v>
      </c>
      <c r="AO49" s="62">
        <f t="shared" si="36"/>
        <v>348.84706693879735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94.736457908665784</v>
      </c>
      <c r="BJ49" s="62">
        <f t="shared" si="38"/>
        <v>454.34791974332353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64.775327564137399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4.0821097386478531E-4</v>
      </c>
      <c r="BS49" s="24">
        <f t="shared" si="9"/>
        <v>64.775735775111258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129.56112000000005</v>
      </c>
      <c r="P50" s="14">
        <f t="shared" si="33"/>
        <v>33.894927099295955</v>
      </c>
      <c r="Q50" s="22">
        <f t="shared" si="53"/>
        <v>284.68594869794055</v>
      </c>
      <c r="R50" s="62">
        <f t="shared" si="0"/>
        <v>578.01928203127386</v>
      </c>
      <c r="S50" s="62">
        <f ca="1">AVERAGE(OFFSET($R$3,0,0,'Données projet'!$E$9+1,1))-AVERAGE(OFFSET($H$3,0,0,'Données projet'!$E$9+1,1))</f>
        <v>349.03915953516963</v>
      </c>
      <c r="T50" s="62">
        <f t="shared" si="34"/>
        <v>220.09202639602199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7.8</v>
      </c>
      <c r="AI50" s="14">
        <f>IF('Données projet'!$A$62&gt;35,AI49+AH50-AQ49,IF(A50&lt;'Données projet'!$A$62,$AF$205^A50,IF(A50='Données projet'!$A$62,'Données projet'!$B$62,AI49+AH50-AQ49)))</f>
        <v>185.59999999999994</v>
      </c>
      <c r="AJ50" s="14">
        <f>AI50*VLOOKUP('Données projet'!$B$10,Paramètres!$A$1:$I$89,3,0)*VLOOKUP('Données projet'!$B$10,Paramètres!$A$1:$I$89,5,0)</f>
        <v>162.14015999999998</v>
      </c>
      <c r="AK50" s="14">
        <f t="shared" si="35"/>
        <v>41.324860537333677</v>
      </c>
      <c r="AL50" s="22">
        <f t="shared" si="4"/>
        <v>354.36824410252279</v>
      </c>
      <c r="AM50" s="62">
        <f t="shared" si="5"/>
        <v>647.70157743585605</v>
      </c>
      <c r="AN50" s="62">
        <f ca="1">AVERAGE(OFFSET($AM$3,0,0,'Données projet'!$E$10+1,1))-AVERAGE(OFFSET($H$3,0,0,'Données projet'!$E$10+1,1))</f>
        <v>327.826081588335</v>
      </c>
      <c r="AO50" s="62">
        <f t="shared" si="36"/>
        <v>348.84706693879735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94.736457908665784</v>
      </c>
      <c r="BJ50" s="62">
        <f t="shared" si="38"/>
        <v>454.34791974332353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63.505122899653287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2.8864874777455421E-4</v>
      </c>
      <c r="BS50" s="24">
        <f t="shared" si="9"/>
        <v>63.505411548401064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136.63728000000006</v>
      </c>
      <c r="P51" s="14">
        <f t="shared" si="33"/>
        <v>35.525566915250494</v>
      </c>
      <c r="Q51" s="22">
        <f t="shared" si="53"/>
        <v>299.85029171072807</v>
      </c>
      <c r="R51" s="62">
        <f t="shared" si="0"/>
        <v>593.18362504406139</v>
      </c>
      <c r="S51" s="62">
        <f ca="1">AVERAGE(OFFSET($R$3,0,0,'Données projet'!$E$9+1,1))-AVERAGE(OFFSET($H$3,0,0,'Données projet'!$E$9+1,1))</f>
        <v>349.03915953516963</v>
      </c>
      <c r="T51" s="62">
        <f t="shared" si="34"/>
        <v>220.09202639602199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7.8</v>
      </c>
      <c r="AI51" s="14">
        <f>IF('Données projet'!$A$62&gt;35,AI50+AH51-AQ50,IF(A51&lt;'Données projet'!$A$62,$AF$205^A51,IF(A51='Données projet'!$A$62,'Données projet'!$B$62,AI50+AH51-AQ50)))</f>
        <v>193.39999999999995</v>
      </c>
      <c r="AJ51" s="14">
        <f>AI51*VLOOKUP('Données projet'!$B$10,Paramètres!$A$1:$I$89,3,0)*VLOOKUP('Données projet'!$B$10,Paramètres!$A$1:$I$89,5,0)</f>
        <v>168.95424</v>
      </c>
      <c r="AK51" s="14">
        <f t="shared" si="35"/>
        <v>42.855724087026708</v>
      </c>
      <c r="AL51" s="22">
        <f t="shared" si="4"/>
        <v>368.90235411823818</v>
      </c>
      <c r="AM51" s="62">
        <f t="shared" si="5"/>
        <v>662.23568745157149</v>
      </c>
      <c r="AN51" s="62">
        <f ca="1">AVERAGE(OFFSET($AM$3,0,0,'Données projet'!$E$10+1,1))-AVERAGE(OFFSET($H$3,0,0,'Données projet'!$E$10+1,1))</f>
        <v>327.826081588335</v>
      </c>
      <c r="AO51" s="62">
        <f t="shared" si="36"/>
        <v>348.84706693879735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94.736457908665784</v>
      </c>
      <c r="BJ51" s="62">
        <f t="shared" si="38"/>
        <v>454.34791974332353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62.259826173891362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2.0410548693239265E-4</v>
      </c>
      <c r="BS51" s="24">
        <f t="shared" si="9"/>
        <v>62.260030279378292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143.71344000000008</v>
      </c>
      <c r="P52" s="14">
        <f t="shared" si="33"/>
        <v>37.146401990372148</v>
      </c>
      <c r="Q52" s="22">
        <f t="shared" si="53"/>
        <v>314.99755813323162</v>
      </c>
      <c r="R52" s="62">
        <f t="shared" si="0"/>
        <v>608.33089146656494</v>
      </c>
      <c r="S52" s="62">
        <f ca="1">AVERAGE(OFFSET($R$3,0,0,'Données projet'!$E$9+1,1))-AVERAGE(OFFSET($H$3,0,0,'Données projet'!$E$9+1,1))</f>
        <v>349.03915953516963</v>
      </c>
      <c r="T52" s="62">
        <f t="shared" si="34"/>
        <v>220.09202639602199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7.8</v>
      </c>
      <c r="AI52" s="14">
        <f>IF('Données projet'!$A$62&gt;35,AI51+AH52-AQ51,IF(A52&lt;'Données projet'!$A$62,$AF$205^A52,IF(A52='Données projet'!$A$62,'Données projet'!$B$62,AI51+AH52-AQ51)))</f>
        <v>201.19999999999996</v>
      </c>
      <c r="AJ52" s="14">
        <f>AI52*VLOOKUP('Données projet'!$B$10,Paramètres!$A$1:$I$89,3,0)*VLOOKUP('Données projet'!$B$10,Paramètres!$A$1:$I$89,5,0)</f>
        <v>175.76831999999999</v>
      </c>
      <c r="AK52" s="14">
        <f t="shared" si="35"/>
        <v>44.379415757690168</v>
      </c>
      <c r="AL52" s="22">
        <f t="shared" si="4"/>
        <v>383.42397311131032</v>
      </c>
      <c r="AM52" s="62">
        <f t="shared" si="5"/>
        <v>676.75730644464363</v>
      </c>
      <c r="AN52" s="62">
        <f ca="1">AVERAGE(OFFSET($AM$3,0,0,'Données projet'!$E$10+1,1))-AVERAGE(OFFSET($H$3,0,0,'Données projet'!$E$10+1,1))</f>
        <v>327.826081588335</v>
      </c>
      <c r="AO52" s="62">
        <f t="shared" si="36"/>
        <v>348.84706693879735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94.736457908665784</v>
      </c>
      <c r="BJ52" s="62">
        <f t="shared" si="38"/>
        <v>454.34791974332353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61.038948957365626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1.4432437388727711E-4</v>
      </c>
      <c r="BS52" s="24">
        <f t="shared" si="9"/>
        <v>61.039093281739511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150.78960000000006</v>
      </c>
      <c r="P53" s="14">
        <f t="shared" si="33"/>
        <v>38.757970187689722</v>
      </c>
      <c r="Q53" s="22">
        <f t="shared" si="53"/>
        <v>330.12868474355969</v>
      </c>
      <c r="R53" s="62">
        <f t="shared" si="0"/>
        <v>623.46201807689295</v>
      </c>
      <c r="S53" s="62">
        <f ca="1">AVERAGE(OFFSET($R$3,0,0,'Données projet'!$E$9+1,1))-AVERAGE(OFFSET($H$3,0,0,'Données projet'!$E$9+1,1))</f>
        <v>349.03915953516963</v>
      </c>
      <c r="T53" s="62">
        <f t="shared" si="34"/>
        <v>220.09202639602199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</v>
      </c>
      <c r="AG53" s="13">
        <f>VLOOKUP(A53,'Données projet'!$A$61:$I$81,9,0)</f>
        <v>7.8</v>
      </c>
      <c r="AH53" s="13">
        <f t="array" ref="AH53">INDEX(AG:AG,MIN(IF(ISNUMBER(AG53:AG249),ROW(AG53:AG249),"")))</f>
        <v>7.8</v>
      </c>
      <c r="AI53" s="14">
        <f>IF('Données projet'!$A$62&gt;35,AI52+AH53-AQ52,IF(A53&lt;'Données projet'!$A$62,$AF$205^A53,IF(A53='Données projet'!$A$62,'Données projet'!$B$62,AI52+AH53-AQ52)))</f>
        <v>208.99999999999997</v>
      </c>
      <c r="AJ53" s="14">
        <f>AI53*VLOOKUP('Données projet'!$B$10,Paramètres!$A$1:$I$89,3,0)*VLOOKUP('Données projet'!$B$10,Paramètres!$A$1:$I$89,5,0)</f>
        <v>182.58240000000001</v>
      </c>
      <c r="AK53" s="14">
        <f t="shared" si="35"/>
        <v>45.896245406460288</v>
      </c>
      <c r="AL53" s="22">
        <f t="shared" si="4"/>
        <v>397.93364074958498</v>
      </c>
      <c r="AM53" s="62">
        <f t="shared" si="5"/>
        <v>691.2669740829183</v>
      </c>
      <c r="AN53" s="62">
        <f ca="1">AVERAGE(OFFSET($AM$3,0,0,'Données projet'!$E$10+1,1))-AVERAGE(OFFSET($H$3,0,0,'Données projet'!$E$10+1,1))</f>
        <v>327.826081588335</v>
      </c>
      <c r="AO53" s="62">
        <f t="shared" si="36"/>
        <v>348.84706693879735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94.736457908665784</v>
      </c>
      <c r="BJ53" s="62">
        <f t="shared" si="38"/>
        <v>454.34791974332353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59.842012398394388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1.0205274346619633E-4</v>
      </c>
      <c r="BS53" s="24">
        <f t="shared" si="9"/>
        <v>59.842114451137853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139.83840000000006</v>
      </c>
      <c r="P54" s="14">
        <f t="shared" si="33"/>
        <v>36.259982716198863</v>
      </c>
      <c r="Q54" s="22">
        <f t="shared" si="53"/>
        <v>306.7046832307131</v>
      </c>
      <c r="R54" s="62">
        <f t="shared" si="0"/>
        <v>600.03801656404642</v>
      </c>
      <c r="S54" s="62">
        <f ca="1">AVERAGE(OFFSET($R$3,0,0,'Données projet'!$E$9+1,1))-AVERAGE(OFFSET($H$3,0,0,'Données projet'!$E$9+1,1))</f>
        <v>349.03915953516963</v>
      </c>
      <c r="T54" s="62">
        <f t="shared" si="34"/>
        <v>220.09202639602199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6.8</v>
      </c>
      <c r="AI54" s="14">
        <f>IF('Données projet'!$A$62&gt;35,AI53+AH54-AQ53,IF(A54&lt;'Données projet'!$A$62,$AF$205^A54,IF(A54='Données projet'!$A$62,'Données projet'!$B$62,AI53+AH54-AQ53)))</f>
        <v>187.79999999999998</v>
      </c>
      <c r="AJ54" s="14">
        <f>AI54*VLOOKUP('Données projet'!$B$10,Paramètres!$A$1:$I$89,3,0)*VLOOKUP('Données projet'!$B$10,Paramètres!$A$1:$I$89,5,0)</f>
        <v>164.06208000000001</v>
      </c>
      <c r="AK54" s="14">
        <f t="shared" si="35"/>
        <v>41.75738773013461</v>
      </c>
      <c r="AL54" s="22">
        <f t="shared" si="4"/>
        <v>358.46890629665108</v>
      </c>
      <c r="AM54" s="62">
        <f t="shared" si="5"/>
        <v>651.80223962998434</v>
      </c>
      <c r="AN54" s="62">
        <f ca="1">AVERAGE(OFFSET($AM$3,0,0,'Données projet'!$E$10+1,1))-AVERAGE(OFFSET($H$3,0,0,'Données projet'!$E$10+1,1))</f>
        <v>327.826081588335</v>
      </c>
      <c r="AO54" s="62">
        <f t="shared" si="36"/>
        <v>348.84706693879735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94.736457908665784</v>
      </c>
      <c r="BJ54" s="62">
        <f t="shared" si="38"/>
        <v>454.34791974332353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58.668547035285357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7.2162186943638553E-5</v>
      </c>
      <c r="BS54" s="24">
        <f t="shared" si="9"/>
        <v>58.668619197472303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146.57760000000007</v>
      </c>
      <c r="P55" s="14">
        <f t="shared" si="33"/>
        <v>37.799791292871248</v>
      </c>
      <c r="Q55" s="22">
        <f t="shared" si="53"/>
        <v>321.12395650175091</v>
      </c>
      <c r="R55" s="62">
        <f t="shared" si="0"/>
        <v>614.45728983508423</v>
      </c>
      <c r="S55" s="62">
        <f ca="1">AVERAGE(OFFSET($R$3,0,0,'Données projet'!$E$9+1,1))-AVERAGE(OFFSET($H$3,0,0,'Données projet'!$E$9+1,1))</f>
        <v>349.03915953516963</v>
      </c>
      <c r="T55" s="62">
        <f t="shared" si="34"/>
        <v>220.09202639602199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6.8</v>
      </c>
      <c r="AI55" s="14">
        <f>IF('Données projet'!$A$62&gt;35,AI54+AH55-AQ54,IF(A55&lt;'Données projet'!$A$62,$AF$205^A55,IF(A55='Données projet'!$A$62,'Données projet'!$B$62,AI54+AH55-AQ54)))</f>
        <v>194.6</v>
      </c>
      <c r="AJ55" s="14">
        <f>AI55*VLOOKUP('Données projet'!$B$10,Paramètres!$A$1:$I$89,3,0)*VLOOKUP('Données projet'!$B$10,Paramètres!$A$1:$I$89,5,0)</f>
        <v>170.00256000000002</v>
      </c>
      <c r="AK55" s="14">
        <f t="shared" si="35"/>
        <v>43.090596939649579</v>
      </c>
      <c r="AL55" s="22">
        <f t="shared" si="4"/>
        <v>371.1372483365563</v>
      </c>
      <c r="AM55" s="62">
        <f t="shared" si="5"/>
        <v>664.47058166988961</v>
      </c>
      <c r="AN55" s="62">
        <f ca="1">AVERAGE(OFFSET($AM$3,0,0,'Données projet'!$E$10+1,1))-AVERAGE(OFFSET($H$3,0,0,'Données projet'!$E$10+1,1))</f>
        <v>327.826081588335</v>
      </c>
      <c r="AO55" s="62">
        <f t="shared" si="36"/>
        <v>348.84706693879735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94.736457908665784</v>
      </c>
      <c r="BJ55" s="62">
        <f t="shared" si="38"/>
        <v>454.34791974332353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57.518092612203695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5.1026371733098163E-5</v>
      </c>
      <c r="BS55" s="24">
        <f t="shared" si="9"/>
        <v>57.518143638575431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153.31680000000009</v>
      </c>
      <c r="P56" s="14">
        <f t="shared" si="33"/>
        <v>39.33137819175279</v>
      </c>
      <c r="Q56" s="22">
        <f t="shared" si="53"/>
        <v>335.52891035063624</v>
      </c>
      <c r="R56" s="62">
        <f t="shared" si="0"/>
        <v>628.86224368396961</v>
      </c>
      <c r="S56" s="62">
        <f ca="1">AVERAGE(OFFSET($R$3,0,0,'Données projet'!$E$9+1,1))-AVERAGE(OFFSET($H$3,0,0,'Données projet'!$E$9+1,1))</f>
        <v>349.03915953516963</v>
      </c>
      <c r="T56" s="62">
        <f t="shared" si="34"/>
        <v>220.09202639602199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6.8</v>
      </c>
      <c r="AI56" s="14">
        <f>IF('Données projet'!$A$62&gt;35,AI55+AH56-AQ55,IF(A56&lt;'Données projet'!$A$62,$AF$205^A56,IF(A56='Données projet'!$A$62,'Données projet'!$B$62,AI55+AH56-AQ55)))</f>
        <v>201.4</v>
      </c>
      <c r="AJ56" s="14">
        <f>AI56*VLOOKUP('Données projet'!$B$10,Paramètres!$A$1:$I$89,3,0)*VLOOKUP('Données projet'!$B$10,Paramètres!$A$1:$I$89,5,0)</f>
        <v>175.94304000000002</v>
      </c>
      <c r="AK56" s="14">
        <f t="shared" si="35"/>
        <v>44.418393276556458</v>
      </c>
      <c r="AL56" s="22">
        <f t="shared" si="4"/>
        <v>383.79616295666915</v>
      </c>
      <c r="AM56" s="62">
        <f t="shared" si="5"/>
        <v>677.12949629000241</v>
      </c>
      <c r="AN56" s="62">
        <f ca="1">AVERAGE(OFFSET($AM$3,0,0,'Données projet'!$E$10+1,1))-AVERAGE(OFFSET($H$3,0,0,'Données projet'!$E$10+1,1))</f>
        <v>327.826081588335</v>
      </c>
      <c r="AO56" s="62">
        <f t="shared" si="36"/>
        <v>348.84706693879735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94.736457908665784</v>
      </c>
      <c r="BJ56" s="62">
        <f t="shared" si="38"/>
        <v>454.34791974332353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56.390197898650754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3.6081093471819276E-5</v>
      </c>
      <c r="BS56" s="24">
        <f t="shared" si="9"/>
        <v>56.390233979744224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160.05600000000007</v>
      </c>
      <c r="P57" s="14">
        <f t="shared" si="33"/>
        <v>40.855146105751423</v>
      </c>
      <c r="Q57" s="22">
        <f t="shared" si="53"/>
        <v>349.9202461341838</v>
      </c>
      <c r="R57" s="62">
        <f t="shared" si="0"/>
        <v>643.25357946751706</v>
      </c>
      <c r="S57" s="62">
        <f ca="1">AVERAGE(OFFSET($R$3,0,0,'Données projet'!$E$9+1,1))-AVERAGE(OFFSET($H$3,0,0,'Données projet'!$E$9+1,1))</f>
        <v>349.03915953516963</v>
      </c>
      <c r="T57" s="62">
        <f t="shared" si="34"/>
        <v>220.09202639602199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6.8</v>
      </c>
      <c r="AI57" s="14">
        <f>IF('Données projet'!$A$62&gt;35,AI56+AH57-AQ56,IF(A57&lt;'Données projet'!$A$62,$AF$205^A57,IF(A57='Données projet'!$A$62,'Données projet'!$B$62,AI56+AH57-AQ56)))</f>
        <v>208.20000000000002</v>
      </c>
      <c r="AJ57" s="14">
        <f>AI57*VLOOKUP('Données projet'!$B$10,Paramètres!$A$1:$I$89,3,0)*VLOOKUP('Données projet'!$B$10,Paramètres!$A$1:$I$89,5,0)</f>
        <v>181.88352000000006</v>
      </c>
      <c r="AK57" s="14">
        <f t="shared" si="35"/>
        <v>45.74098045051349</v>
      </c>
      <c r="AL57" s="22">
        <f t="shared" si="4"/>
        <v>396.44600495131112</v>
      </c>
      <c r="AM57" s="62">
        <f t="shared" si="5"/>
        <v>689.77933828464438</v>
      </c>
      <c r="AN57" s="62">
        <f ca="1">AVERAGE(OFFSET($AM$3,0,0,'Données projet'!$E$10+1,1))-AVERAGE(OFFSET($H$3,0,0,'Données projet'!$E$10+1,1))</f>
        <v>327.826081588335</v>
      </c>
      <c r="AO57" s="62">
        <f t="shared" si="36"/>
        <v>348.84706693879735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94.736457908665784</v>
      </c>
      <c r="BJ57" s="62">
        <f t="shared" si="38"/>
        <v>454.34791974332353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55.284420512482747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2.5513185866549082E-5</v>
      </c>
      <c r="BS57" s="24">
        <f t="shared" si="9"/>
        <v>55.284446025668615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166.79520000000008</v>
      </c>
      <c r="P58" s="14">
        <f t="shared" si="33"/>
        <v>42.371461898472788</v>
      </c>
      <c r="Q58" s="22">
        <f t="shared" si="53"/>
        <v>364.29860280650684</v>
      </c>
      <c r="R58" s="62">
        <f t="shared" si="0"/>
        <v>657.63193613984015</v>
      </c>
      <c r="S58" s="62">
        <f ca="1">AVERAGE(OFFSET($R$3,0,0,'Données projet'!$E$9+1,1))-AVERAGE(OFFSET($H$3,0,0,'Données projet'!$E$9+1,1))</f>
        <v>349.03915953516963</v>
      </c>
      <c r="T58" s="62">
        <f t="shared" si="34"/>
        <v>220.09202639602199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215</v>
      </c>
      <c r="AG58" s="13">
        <f>VLOOKUP(A58,'Données projet'!$A$61:$I$81,9,0)</f>
        <v>6.8</v>
      </c>
      <c r="AH58" s="13">
        <f t="array" ref="AH58">INDEX(AG:AG,MIN(IF(ISNUMBER(AG58:AG254),ROW(AG58:AG254),"")))</f>
        <v>6.8</v>
      </c>
      <c r="AI58" s="14">
        <f>IF('Données projet'!$A$62&gt;35,AI57+AH58-AQ57,IF(A58&lt;'Données projet'!$A$62,$AF$205^A58,IF(A58='Données projet'!$A$62,'Données projet'!$B$62,AI57+AH58-AQ57)))</f>
        <v>215.00000000000003</v>
      </c>
      <c r="AJ58" s="14">
        <f>AI58*VLOOKUP('Données projet'!$B$10,Paramètres!$A$1:$I$89,3,0)*VLOOKUP('Données projet'!$B$10,Paramètres!$A$1:$I$89,5,0)</f>
        <v>187.82400000000007</v>
      </c>
      <c r="AK58" s="14">
        <f t="shared" si="35"/>
        <v>47.05854810918273</v>
      </c>
      <c r="AL58" s="22">
        <f t="shared" si="4"/>
        <v>409.08710462349336</v>
      </c>
      <c r="AM58" s="62">
        <f t="shared" si="5"/>
        <v>702.42043795682662</v>
      </c>
      <c r="AN58" s="62">
        <f ca="1">AVERAGE(OFFSET($AM$3,0,0,'Données projet'!$E$10+1,1))-AVERAGE(OFFSET($H$3,0,0,'Données projet'!$E$10+1,1))</f>
        <v>327.826081588335</v>
      </c>
      <c r="AO58" s="62">
        <f t="shared" si="36"/>
        <v>348.84706693879735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94.736457908665784</v>
      </c>
      <c r="BJ58" s="62">
        <f t="shared" si="38"/>
        <v>454.34791974332353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54.200326746399881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1.8040546735909638E-5</v>
      </c>
      <c r="BS58" s="24">
        <f t="shared" si="9"/>
        <v>54.200344786946616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155.33856000000006</v>
      </c>
      <c r="P59" s="14">
        <f t="shared" si="33"/>
        <v>39.789312217519864</v>
      </c>
      <c r="Q59" s="22">
        <f t="shared" si="53"/>
        <v>339.84771077884716</v>
      </c>
      <c r="R59" s="62">
        <f t="shared" si="0"/>
        <v>633.18104411218042</v>
      </c>
      <c r="S59" s="62">
        <f ca="1">AVERAGE(OFFSET($R$3,0,0,'Données projet'!$E$9+1,1))-AVERAGE(OFFSET($H$3,0,0,'Données projet'!$E$9+1,1))</f>
        <v>349.03915953516963</v>
      </c>
      <c r="T59" s="62">
        <f t="shared" si="34"/>
        <v>220.09202639602199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IF('Données projet'!$A$62&gt;35,AI58+AH59-AQ58,IF(A59&lt;'Données projet'!$A$62,$AF$205^A59,IF(A59='Données projet'!$A$62,'Données projet'!$B$62,AI58+AH59-AQ58)))</f>
        <v>196.00000000000003</v>
      </c>
      <c r="AJ59" s="14">
        <f>AI59*VLOOKUP('Données projet'!$B$10,Paramètres!$A$1:$I$89,3,0)*VLOOKUP('Données projet'!$B$10,Paramètres!$A$1:$I$89,5,0)</f>
        <v>171.22560000000004</v>
      </c>
      <c r="AK59" s="14">
        <f t="shared" si="35"/>
        <v>43.364402348589557</v>
      </c>
      <c r="AL59" s="22">
        <f t="shared" si="4"/>
        <v>373.74425409046017</v>
      </c>
      <c r="AM59" s="62">
        <f t="shared" si="5"/>
        <v>667.07758742379349</v>
      </c>
      <c r="AN59" s="62">
        <f ca="1">AVERAGE(OFFSET($AM$3,0,0,'Données projet'!$E$10+1,1))-AVERAGE(OFFSET($H$3,0,0,'Données projet'!$E$10+1,1))</f>
        <v>327.826081588335</v>
      </c>
      <c r="AO59" s="62">
        <f t="shared" si="36"/>
        <v>348.84706693879735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94.736457908665784</v>
      </c>
      <c r="BJ59" s="62">
        <f t="shared" si="38"/>
        <v>454.34791974332353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53.137491397837998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1.2756592933274541E-5</v>
      </c>
      <c r="BS59" s="24">
        <f t="shared" si="9"/>
        <v>53.137504154430928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161.57232000000008</v>
      </c>
      <c r="P60" s="14">
        <f t="shared" si="33"/>
        <v>41.196954479055741</v>
      </c>
      <c r="Q60" s="22">
        <f t="shared" si="53"/>
        <v>353.1564863843555</v>
      </c>
      <c r="R60" s="62">
        <f t="shared" si="0"/>
        <v>646.48981971768876</v>
      </c>
      <c r="S60" s="62">
        <f ca="1">AVERAGE(OFFSET($R$3,0,0,'Données projet'!$E$9+1,1))-AVERAGE(OFFSET($H$3,0,0,'Données projet'!$E$9+1,1))</f>
        <v>349.03915953516963</v>
      </c>
      <c r="T60" s="62">
        <f t="shared" si="34"/>
        <v>220.09202639602199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IF('Données projet'!$A$62&gt;35,AI59+AH60-AQ59,IF(A60&lt;'Données projet'!$A$62,$AF$205^A60,IF(A60='Données projet'!$A$62,'Données projet'!$B$62,AI59+AH60-AQ59)))</f>
        <v>202.00000000000003</v>
      </c>
      <c r="AJ60" s="14">
        <f>AI60*VLOOKUP('Données projet'!$B$10,Paramètres!$A$1:$I$89,3,0)*VLOOKUP('Données projet'!$B$10,Paramètres!$A$1:$I$89,5,0)</f>
        <v>176.46720000000005</v>
      </c>
      <c r="AK60" s="14">
        <f t="shared" si="35"/>
        <v>44.535298821989393</v>
      </c>
      <c r="AL60" s="22">
        <f t="shared" si="4"/>
        <v>384.91268544829819</v>
      </c>
      <c r="AM60" s="62">
        <f t="shared" si="5"/>
        <v>678.24601878163151</v>
      </c>
      <c r="AN60" s="62">
        <f ca="1">AVERAGE(OFFSET($AM$3,0,0,'Données projet'!$E$10+1,1))-AVERAGE(OFFSET($H$3,0,0,'Données projet'!$E$10+1,1))</f>
        <v>327.826081588335</v>
      </c>
      <c r="AO60" s="62">
        <f t="shared" si="36"/>
        <v>348.84706693879735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94.736457908665784</v>
      </c>
      <c r="BJ60" s="62">
        <f t="shared" si="38"/>
        <v>454.34791974332353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52.095497602195863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9.0202733679548191E-6</v>
      </c>
      <c r="BS60" s="24">
        <f t="shared" si="9"/>
        <v>52.09550662246923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167.80608000000007</v>
      </c>
      <c r="P61" s="14">
        <f t="shared" si="33"/>
        <v>42.598287640997071</v>
      </c>
      <c r="Q61" s="22">
        <f t="shared" si="53"/>
        <v>366.45427364140329</v>
      </c>
      <c r="R61" s="62">
        <f t="shared" si="0"/>
        <v>659.7876069747366</v>
      </c>
      <c r="S61" s="62">
        <f ca="1">AVERAGE(OFFSET($R$3,0,0,'Données projet'!$E$9+1,1))-AVERAGE(OFFSET($H$3,0,0,'Données projet'!$E$9+1,1))</f>
        <v>349.03915953516963</v>
      </c>
      <c r="T61" s="62">
        <f t="shared" si="34"/>
        <v>220.09202639602199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IF('Données projet'!$A$62&gt;35,AI60+AH61-AQ60,IF(A61&lt;'Données projet'!$A$62,$AF$205^A61,IF(A61='Données projet'!$A$62,'Données projet'!$B$62,AI60+AH61-AQ60)))</f>
        <v>208.00000000000003</v>
      </c>
      <c r="AJ61" s="14">
        <f>AI61*VLOOKUP('Données projet'!$B$10,Paramètres!$A$1:$I$89,3,0)*VLOOKUP('Données projet'!$B$10,Paramètres!$A$1:$I$89,5,0)</f>
        <v>181.70880000000005</v>
      </c>
      <c r="AK61" s="14">
        <f t="shared" si="35"/>
        <v>45.702153370067812</v>
      </c>
      <c r="AL61" s="22">
        <f t="shared" si="4"/>
        <v>396.07407711953482</v>
      </c>
      <c r="AM61" s="62">
        <f t="shared" si="5"/>
        <v>689.40741045286813</v>
      </c>
      <c r="AN61" s="62">
        <f ca="1">AVERAGE(OFFSET($AM$3,0,0,'Données projet'!$E$10+1,1))-AVERAGE(OFFSET($H$3,0,0,'Données projet'!$E$10+1,1))</f>
        <v>327.826081588335</v>
      </c>
      <c r="AO61" s="62">
        <f t="shared" si="36"/>
        <v>348.84706693879735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94.736457908665784</v>
      </c>
      <c r="BJ61" s="62">
        <f t="shared" si="38"/>
        <v>454.34791974332353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51.073936669332809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6.3782964666372704E-6</v>
      </c>
      <c r="BS61" s="24">
        <f t="shared" si="9"/>
        <v>51.073943047629278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174.03984000000008</v>
      </c>
      <c r="P62" s="14">
        <f t="shared" si="33"/>
        <v>43.993572916043675</v>
      </c>
      <c r="Q62" s="22">
        <f t="shared" si="53"/>
        <v>379.74152749544282</v>
      </c>
      <c r="R62" s="62">
        <f t="shared" si="0"/>
        <v>673.07486082877608</v>
      </c>
      <c r="S62" s="62">
        <f ca="1">AVERAGE(OFFSET($R$3,0,0,'Données projet'!$E$9+1,1))-AVERAGE(OFFSET($H$3,0,0,'Données projet'!$E$9+1,1))</f>
        <v>349.03915953516963</v>
      </c>
      <c r="T62" s="62">
        <f t="shared" si="34"/>
        <v>220.09202639602199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IF('Données projet'!$A$62&gt;35,AI61+AH62-AQ61,IF(A62&lt;'Données projet'!$A$62,$AF$205^A62,IF(A62='Données projet'!$A$62,'Données projet'!$B$62,AI61+AH62-AQ61)))</f>
        <v>214.00000000000003</v>
      </c>
      <c r="AJ62" s="14">
        <f>AI62*VLOOKUP('Données projet'!$B$10,Paramètres!$A$1:$I$89,3,0)*VLOOKUP('Données projet'!$B$10,Paramètres!$A$1:$I$89,5,0)</f>
        <v>186.95040000000006</v>
      </c>
      <c r="AK62" s="14">
        <f t="shared" si="35"/>
        <v>46.865095976617653</v>
      </c>
      <c r="AL62" s="22">
        <f t="shared" si="4"/>
        <v>407.22865549260922</v>
      </c>
      <c r="AM62" s="62">
        <f t="shared" si="5"/>
        <v>700.56198882594254</v>
      </c>
      <c r="AN62" s="62">
        <f ca="1">AVERAGE(OFFSET($AM$3,0,0,'Données projet'!$E$10+1,1))-AVERAGE(OFFSET($H$3,0,0,'Données projet'!$E$10+1,1))</f>
        <v>327.826081588335</v>
      </c>
      <c r="AO62" s="62">
        <f t="shared" si="36"/>
        <v>348.84706693879735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94.736457908665784</v>
      </c>
      <c r="BJ62" s="62">
        <f t="shared" si="38"/>
        <v>454.34791974332353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50.072407923272557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4.5101366839774095E-6</v>
      </c>
      <c r="BS62" s="24">
        <f t="shared" si="9"/>
        <v>50.072412433409241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180.2736000000001</v>
      </c>
      <c r="P63" s="14">
        <f t="shared" si="33"/>
        <v>45.38305174393809</v>
      </c>
      <c r="Q63" s="22">
        <f t="shared" si="53"/>
        <v>393.01866845402566</v>
      </c>
      <c r="R63" s="62">
        <f t="shared" si="0"/>
        <v>686.35200178735897</v>
      </c>
      <c r="S63" s="62">
        <f ca="1">AVERAGE(OFFSET($R$3,0,0,'Données projet'!$E$9+1,1))-AVERAGE(OFFSET($H$3,0,0,'Données projet'!$E$9+1,1))</f>
        <v>349.03915953516963</v>
      </c>
      <c r="T63" s="62">
        <f t="shared" si="34"/>
        <v>220.09202639602199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6</v>
      </c>
      <c r="AH63" s="13">
        <f t="array" ref="AH63">INDEX(AG:AG,MIN(IF(ISNUMBER(AG63:AG259),ROW(AG63:AG259),"")))</f>
        <v>6</v>
      </c>
      <c r="AI63" s="14">
        <f>IF('Données projet'!$A$62&gt;35,AI62+AH63-AQ62,IF(A63&lt;'Données projet'!$A$62,$AF$205^A63,IF(A63='Données projet'!$A$62,'Données projet'!$B$62,AI62+AH63-AQ62)))</f>
        <v>220.00000000000003</v>
      </c>
      <c r="AJ63" s="14">
        <f>AI63*VLOOKUP('Données projet'!$B$10,Paramètres!$A$1:$I$89,3,0)*VLOOKUP('Données projet'!$B$10,Paramètres!$A$1:$I$89,5,0)</f>
        <v>192.19200000000006</v>
      </c>
      <c r="AK63" s="14">
        <f t="shared" si="35"/>
        <v>48.02424892193244</v>
      </c>
      <c r="AL63" s="22">
        <f t="shared" si="4"/>
        <v>418.37663353903241</v>
      </c>
      <c r="AM63" s="62">
        <f t="shared" si="5"/>
        <v>711.70996687236573</v>
      </c>
      <c r="AN63" s="62">
        <f ca="1">AVERAGE(OFFSET($AM$3,0,0,'Données projet'!$E$10+1,1))-AVERAGE(OFFSET($H$3,0,0,'Données projet'!$E$10+1,1))</f>
        <v>327.826081588335</v>
      </c>
      <c r="AO63" s="62">
        <f t="shared" si="36"/>
        <v>348.84706693879735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94.736457908665784</v>
      </c>
      <c r="BJ63" s="62">
        <f t="shared" si="38"/>
        <v>454.34791974332353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49.09051854505033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3.1891482333186352E-6</v>
      </c>
      <c r="BS63" s="24">
        <f t="shared" si="9"/>
        <v>49.09052173419856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168.64848000000009</v>
      </c>
      <c r="P64" s="14">
        <f t="shared" si="33"/>
        <v>42.787187592127886</v>
      </c>
      <c r="Q64" s="22">
        <f t="shared" si="53"/>
        <v>368.2504543896228</v>
      </c>
      <c r="R64" s="62">
        <f t="shared" si="0"/>
        <v>661.58378772295612</v>
      </c>
      <c r="S64" s="62">
        <f ca="1">AVERAGE(OFFSET($R$3,0,0,'Données projet'!$E$9+1,1))-AVERAGE(OFFSET($H$3,0,0,'Données projet'!$E$9+1,1))</f>
        <v>349.03915953516963</v>
      </c>
      <c r="T64" s="62">
        <f t="shared" si="34"/>
        <v>220.09202639602199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203.20000000000002</v>
      </c>
      <c r="AJ64" s="14">
        <f>AI64*VLOOKUP('Données projet'!$B$10,Paramètres!$A$1:$I$89,3,0)*VLOOKUP('Données projet'!$B$10,Paramètres!$A$1:$I$89,5,0)</f>
        <v>177.51552000000004</v>
      </c>
      <c r="AK64" s="14">
        <f t="shared" si="35"/>
        <v>44.768988809542904</v>
      </c>
      <c r="AL64" s="22">
        <f t="shared" si="4"/>
        <v>387.145519509954</v>
      </c>
      <c r="AM64" s="62">
        <f t="shared" si="5"/>
        <v>680.47885284328731</v>
      </c>
      <c r="AN64" s="62">
        <f ca="1">AVERAGE(OFFSET($AM$3,0,0,'Données projet'!$E$10+1,1))-AVERAGE(OFFSET($H$3,0,0,'Données projet'!$E$10+1,1))</f>
        <v>327.826081588335</v>
      </c>
      <c r="AO64" s="62">
        <f t="shared" si="36"/>
        <v>348.84706693879735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94.736457908665784</v>
      </c>
      <c r="BJ64" s="62">
        <f t="shared" si="38"/>
        <v>454.34791974332353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48.127883418641652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2.2550683419887048E-6</v>
      </c>
      <c r="BS64" s="24">
        <f t="shared" si="9"/>
        <v>48.127885673709997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174.71376000000006</v>
      </c>
      <c r="P65" s="14">
        <f t="shared" si="33"/>
        <v>44.144062647515817</v>
      </c>
      <c r="Q65" s="22">
        <f t="shared" si="53"/>
        <v>381.17737444442355</v>
      </c>
      <c r="R65" s="62">
        <f t="shared" si="0"/>
        <v>674.51070777775681</v>
      </c>
      <c r="S65" s="62">
        <f ca="1">AVERAGE(OFFSET($R$3,0,0,'Données projet'!$E$9+1,1))-AVERAGE(OFFSET($H$3,0,0,'Données projet'!$E$9+1,1))</f>
        <v>349.03915953516963</v>
      </c>
      <c r="T65" s="62">
        <f t="shared" si="34"/>
        <v>220.09202639602199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208.4</v>
      </c>
      <c r="AJ65" s="14">
        <f>AI65*VLOOKUP('Données projet'!$B$10,Paramètres!$A$1:$I$89,3,0)*VLOOKUP('Données projet'!$B$10,Paramètres!$A$1:$I$89,5,0)</f>
        <v>182.05824000000001</v>
      </c>
      <c r="AK65" s="14">
        <f t="shared" si="35"/>
        <v>45.779803189729343</v>
      </c>
      <c r="AL65" s="22">
        <f t="shared" si="4"/>
        <v>396.81792522211191</v>
      </c>
      <c r="AM65" s="62">
        <f t="shared" si="5"/>
        <v>690.15125855544522</v>
      </c>
      <c r="AN65" s="62">
        <f ca="1">AVERAGE(OFFSET($AM$3,0,0,'Données projet'!$E$10+1,1))-AVERAGE(OFFSET($H$3,0,0,'Données projet'!$E$10+1,1))</f>
        <v>327.826081588335</v>
      </c>
      <c r="AO65" s="62">
        <f t="shared" si="36"/>
        <v>348.84706693879735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94.736457908665784</v>
      </c>
      <c r="BJ65" s="62">
        <f t="shared" si="38"/>
        <v>454.34791974332353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47.184124979912397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1.5945741166593176E-6</v>
      </c>
      <c r="BS65" s="24">
        <f t="shared" si="9"/>
        <v>47.184126574486513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180.77904000000004</v>
      </c>
      <c r="P66" s="14">
        <f t="shared" si="33"/>
        <v>45.495464625737284</v>
      </c>
      <c r="Q66" s="22">
        <f t="shared" si="53"/>
        <v>394.09476222315919</v>
      </c>
      <c r="R66" s="62">
        <f t="shared" si="0"/>
        <v>687.42809555649251</v>
      </c>
      <c r="S66" s="62">
        <f ca="1">AVERAGE(OFFSET($R$3,0,0,'Données projet'!$E$9+1,1))-AVERAGE(OFFSET($H$3,0,0,'Données projet'!$E$9+1,1))</f>
        <v>349.03915953516963</v>
      </c>
      <c r="T66" s="62">
        <f t="shared" si="34"/>
        <v>220.09202639602199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213.6</v>
      </c>
      <c r="AJ66" s="14">
        <f>AI66*VLOOKUP('Données projet'!$B$10,Paramètres!$A$1:$I$89,3,0)*VLOOKUP('Données projet'!$B$10,Paramètres!$A$1:$I$89,5,0)</f>
        <v>186.60096000000001</v>
      </c>
      <c r="AK66" s="14">
        <f t="shared" si="35"/>
        <v>46.787685683664144</v>
      </c>
      <c r="AL66" s="22">
        <f t="shared" si="4"/>
        <v>406.48522456571504</v>
      </c>
      <c r="AM66" s="62">
        <f t="shared" si="5"/>
        <v>699.8185578990483</v>
      </c>
      <c r="AN66" s="62">
        <f ca="1">AVERAGE(OFFSET($AM$3,0,0,'Données projet'!$E$10+1,1))-AVERAGE(OFFSET($H$3,0,0,'Données projet'!$E$10+1,1))</f>
        <v>327.826081588335</v>
      </c>
      <c r="AO66" s="62">
        <f t="shared" si="36"/>
        <v>348.84706693879735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94.736457908665784</v>
      </c>
      <c r="BJ66" s="62">
        <f t="shared" si="38"/>
        <v>454.34791974332353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46.258873068530818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1.1275341709943524E-6</v>
      </c>
      <c r="BS66" s="24">
        <f t="shared" si="9"/>
        <v>46.258874196064987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186.84432000000007</v>
      </c>
      <c r="P67" s="14">
        <f t="shared" si="33"/>
        <v>46.841598205171657</v>
      </c>
      <c r="Q67" s="22">
        <f t="shared" ref="Q67:Q98" si="54">(O67+P67)*0.475*44/12</f>
        <v>407.00297420734074</v>
      </c>
      <c r="R67" s="62">
        <f t="shared" ref="R67:R130" si="55">Q67+(I67+J67)*44/12</f>
        <v>700.33630754067406</v>
      </c>
      <c r="S67" s="62">
        <f ca="1">AVERAGE(OFFSET($R$3,0,0,'Données projet'!$E$9+1,1))-AVERAGE(OFFSET($H$3,0,0,'Données projet'!$E$9+1,1))</f>
        <v>349.03915953516963</v>
      </c>
      <c r="T67" s="62">
        <f t="shared" si="34"/>
        <v>220.09202639602199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218.79999999999998</v>
      </c>
      <c r="AJ67" s="14">
        <f>AI67*VLOOKUP('Données projet'!$B$10,Paramètres!$A$1:$I$89,3,0)*VLOOKUP('Données projet'!$B$10,Paramètres!$A$1:$I$89,5,0)</f>
        <v>191.14368000000002</v>
      </c>
      <c r="AK67" s="14">
        <f t="shared" si="35"/>
        <v>47.792715878069586</v>
      </c>
      <c r="AL67" s="22">
        <f t="shared" si="4"/>
        <v>416.14755615430454</v>
      </c>
      <c r="AM67" s="62">
        <f t="shared" si="5"/>
        <v>709.4808894876378</v>
      </c>
      <c r="AN67" s="62">
        <f ca="1">AVERAGE(OFFSET($AM$3,0,0,'Données projet'!$E$10+1,1))-AVERAGE(OFFSET($H$3,0,0,'Données projet'!$E$10+1,1))</f>
        <v>327.826081588335</v>
      </c>
      <c r="AO67" s="62">
        <f t="shared" si="36"/>
        <v>348.84706693879735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94.736457908665784</v>
      </c>
      <c r="BJ67" s="62">
        <f t="shared" si="38"/>
        <v>454.34791974332353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45.351764782783491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7.972870583296588E-7</v>
      </c>
      <c r="BS67" s="24">
        <f t="shared" si="9"/>
        <v>45.351765580070548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192.90960000000004</v>
      </c>
      <c r="P68" s="14">
        <f t="shared" si="33"/>
        <v>48.182654021446467</v>
      </c>
      <c r="Q68" s="22">
        <f t="shared" si="54"/>
        <v>419.90234242068601</v>
      </c>
      <c r="R68" s="62">
        <f t="shared" si="55"/>
        <v>713.23567575401933</v>
      </c>
      <c r="S68" s="62">
        <f ca="1">AVERAGE(OFFSET($R$3,0,0,'Données projet'!$E$9+1,1))-AVERAGE(OFFSET($H$3,0,0,'Données projet'!$E$9+1,1))</f>
        <v>349.03915953516963</v>
      </c>
      <c r="T68" s="62">
        <f t="shared" si="34"/>
        <v>220.09202639602199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224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223.99999999999997</v>
      </c>
      <c r="AJ68" s="14">
        <f>AI68*VLOOKUP('Données projet'!$B$10,Paramètres!$A$1:$I$89,3,0)*VLOOKUP('Données projet'!$B$10,Paramètres!$A$1:$I$89,5,0)</f>
        <v>195.68639999999999</v>
      </c>
      <c r="AK68" s="14">
        <f t="shared" si="35"/>
        <v>48.794969360985156</v>
      </c>
      <c r="AL68" s="22">
        <f t="shared" ref="AL68:AL131" si="58">(AJ68+AK68)*0.475*44/12</f>
        <v>425.80505163704908</v>
      </c>
      <c r="AM68" s="62">
        <f t="shared" ref="AM68:AM131" si="59">AL68+(AD68+AE68)*44/12</f>
        <v>719.13838497038239</v>
      </c>
      <c r="AN68" s="62">
        <f ca="1">AVERAGE(OFFSET($AM$3,0,0,'Données projet'!$E$10+1,1))-AVERAGE(OFFSET($H$3,0,0,'Données projet'!$E$10+1,1))</f>
        <v>327.826081588335</v>
      </c>
      <c r="AO68" s="62">
        <f t="shared" si="36"/>
        <v>348.84706693879735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94.736457908665784</v>
      </c>
      <c r="BJ68" s="62">
        <f t="shared" si="38"/>
        <v>454.34791974332353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44.462444337238246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5.6376708549717619E-7</v>
      </c>
      <c r="BS68" s="24">
        <f t="shared" ref="BS68:BS131" si="63">SUM(BP68:BR68)</f>
        <v>44.462444901005334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180.94752000000005</v>
      </c>
      <c r="P69" s="14">
        <f t="shared" ref="P69:P132" si="87">EXP(-1.0587+0.8836*LN(O69)+0.284)</f>
        <v>45.532927452246533</v>
      </c>
      <c r="Q69" s="22">
        <f t="shared" si="54"/>
        <v>394.45344597932944</v>
      </c>
      <c r="R69" s="62">
        <f t="shared" si="55"/>
        <v>687.7867793126627</v>
      </c>
      <c r="S69" s="62">
        <f ca="1">AVERAGE(OFFSET($R$3,0,0,'Données projet'!$E$9+1,1))-AVERAGE(OFFSET($H$3,0,0,'Données projet'!$E$9+1,1))</f>
        <v>349.03915953516963</v>
      </c>
      <c r="T69" s="62">
        <f t="shared" ref="T69:T132" si="88">$T$3</f>
        <v>220.09202639602199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208.59999999999997</v>
      </c>
      <c r="AJ69" s="14">
        <f>AI69*VLOOKUP('Données projet'!$B$10,Paramètres!$A$1:$I$89,3,0)*VLOOKUP('Données projet'!$B$10,Paramètres!$A$1:$I$89,5,0)</f>
        <v>182.23295999999999</v>
      </c>
      <c r="AK69" s="14">
        <f t="shared" ref="AK69:AK132" si="89">EXP(-1.0587+0.8836*LN(AJ69)+0.284)</f>
        <v>45.818621592366291</v>
      </c>
      <c r="AL69" s="22">
        <f t="shared" si="58"/>
        <v>397.18983794003793</v>
      </c>
      <c r="AM69" s="62">
        <f t="shared" si="59"/>
        <v>690.52317127337119</v>
      </c>
      <c r="AN69" s="62">
        <f ca="1">AVERAGE(OFFSET($AM$3,0,0,'Données projet'!$E$10+1,1))-AVERAGE(OFFSET($H$3,0,0,'Données projet'!$E$10+1,1))</f>
        <v>327.826081588335</v>
      </c>
      <c r="AO69" s="62">
        <f t="shared" ref="AO69:AO132" si="90">$AO$3</f>
        <v>348.84706693879735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94.736457908665784</v>
      </c>
      <c r="BJ69" s="62">
        <f t="shared" ref="BJ69:BJ132" si="92">$BJ$3</f>
        <v>454.34791974332353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43.590562923198227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3.986435291648294E-7</v>
      </c>
      <c r="BS69" s="24">
        <f t="shared" si="63"/>
        <v>43.590563321841756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186.67584000000005</v>
      </c>
      <c r="P70" s="14">
        <f t="shared" si="87"/>
        <v>46.804275023026975</v>
      </c>
      <c r="Q70" s="22">
        <f t="shared" si="54"/>
        <v>406.64453366510543</v>
      </c>
      <c r="R70" s="62">
        <f t="shared" si="55"/>
        <v>699.97786699843869</v>
      </c>
      <c r="S70" s="62">
        <f ca="1">AVERAGE(OFFSET($R$3,0,0,'Données projet'!$E$9+1,1))-AVERAGE(OFFSET($H$3,0,0,'Données projet'!$E$9+1,1))</f>
        <v>349.03915953516963</v>
      </c>
      <c r="T70" s="62">
        <f t="shared" si="88"/>
        <v>220.09202639602199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213.19999999999996</v>
      </c>
      <c r="AJ70" s="14">
        <f>AI70*VLOOKUP('Données projet'!$B$10,Paramètres!$A$1:$I$89,3,0)*VLOOKUP('Données projet'!$B$10,Paramètres!$A$1:$I$89,5,0)</f>
        <v>186.25152</v>
      </c>
      <c r="AK70" s="14">
        <f t="shared" si="89"/>
        <v>46.71025851515671</v>
      </c>
      <c r="AL70" s="22">
        <f t="shared" si="58"/>
        <v>405.74176424723129</v>
      </c>
      <c r="AM70" s="62">
        <f t="shared" si="59"/>
        <v>699.0750975805646</v>
      </c>
      <c r="AN70" s="62">
        <f ca="1">AVERAGE(OFFSET($AM$3,0,0,'Données projet'!$E$10+1,1))-AVERAGE(OFFSET($H$3,0,0,'Données projet'!$E$10+1,1))</f>
        <v>327.826081588335</v>
      </c>
      <c r="AO70" s="62">
        <f t="shared" si="90"/>
        <v>348.84706693879735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94.736457908665784</v>
      </c>
      <c r="BJ70" s="62">
        <f t="shared" si="92"/>
        <v>454.34791974332353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42.735778571892382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2.818835427485881E-7</v>
      </c>
      <c r="BS70" s="24">
        <f t="shared" si="63"/>
        <v>42.735778853775926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192.40416000000008</v>
      </c>
      <c r="P71" s="14">
        <f t="shared" si="87"/>
        <v>48.071088890795593</v>
      </c>
      <c r="Q71" s="22">
        <f t="shared" si="54"/>
        <v>418.82772515146917</v>
      </c>
      <c r="R71" s="62">
        <f t="shared" si="55"/>
        <v>712.16105848480242</v>
      </c>
      <c r="S71" s="62">
        <f ca="1">AVERAGE(OFFSET($R$3,0,0,'Données projet'!$E$9+1,1))-AVERAGE(OFFSET($H$3,0,0,'Données projet'!$E$9+1,1))</f>
        <v>349.03915953516963</v>
      </c>
      <c r="T71" s="62">
        <f t="shared" si="88"/>
        <v>220.09202639602199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217.79999999999995</v>
      </c>
      <c r="AJ71" s="14">
        <f>AI71*VLOOKUP('Données projet'!$B$10,Paramètres!$A$1:$I$89,3,0)*VLOOKUP('Données projet'!$B$10,Paramètres!$A$1:$I$89,5,0)</f>
        <v>190.27007999999998</v>
      </c>
      <c r="AK71" s="14">
        <f t="shared" si="89"/>
        <v>47.599658767320413</v>
      </c>
      <c r="AL71" s="22">
        <f t="shared" si="58"/>
        <v>414.28979501974965</v>
      </c>
      <c r="AM71" s="62">
        <f t="shared" si="59"/>
        <v>707.62312835308296</v>
      </c>
      <c r="AN71" s="62">
        <f ca="1">AVERAGE(OFFSET($AM$3,0,0,'Données projet'!$E$10+1,1))-AVERAGE(OFFSET($H$3,0,0,'Données projet'!$E$10+1,1))</f>
        <v>327.826081588335</v>
      </c>
      <c r="AO71" s="62">
        <f t="shared" si="90"/>
        <v>348.84706693879735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94.736457908665784</v>
      </c>
      <c r="BJ71" s="62">
        <f t="shared" si="92"/>
        <v>454.34791974332353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41.897756020348673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1.993217645824147E-7</v>
      </c>
      <c r="BS71" s="24">
        <f t="shared" si="63"/>
        <v>41.897756219670441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198.1324800000001</v>
      </c>
      <c r="P72" s="14">
        <f t="shared" si="87"/>
        <v>49.333519530262137</v>
      </c>
      <c r="Q72" s="22">
        <f t="shared" si="54"/>
        <v>431.00328251520676</v>
      </c>
      <c r="R72" s="62">
        <f t="shared" si="55"/>
        <v>724.33661584854008</v>
      </c>
      <c r="S72" s="62">
        <f ca="1">AVERAGE(OFFSET($R$3,0,0,'Données projet'!$E$9+1,1))-AVERAGE(OFFSET($H$3,0,0,'Données projet'!$E$9+1,1))</f>
        <v>349.03915953516963</v>
      </c>
      <c r="T72" s="62">
        <f t="shared" si="88"/>
        <v>220.09202639602199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222.39999999999995</v>
      </c>
      <c r="AJ72" s="14">
        <f>AI72*VLOOKUP('Données projet'!$B$10,Paramètres!$A$1:$I$89,3,0)*VLOOKUP('Données projet'!$B$10,Paramètres!$A$1:$I$89,5,0)</f>
        <v>194.28863999999999</v>
      </c>
      <c r="AK72" s="14">
        <f t="shared" si="89"/>
        <v>48.486875029770822</v>
      </c>
      <c r="AL72" s="22">
        <f t="shared" si="58"/>
        <v>422.83402201018413</v>
      </c>
      <c r="AM72" s="62">
        <f t="shared" si="59"/>
        <v>716.16735534351744</v>
      </c>
      <c r="AN72" s="62">
        <f ca="1">AVERAGE(OFFSET($AM$3,0,0,'Données projet'!$E$10+1,1))-AVERAGE(OFFSET($H$3,0,0,'Données projet'!$E$10+1,1))</f>
        <v>327.826081588335</v>
      </c>
      <c r="AO72" s="62">
        <f t="shared" si="90"/>
        <v>348.84706693879735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94.736457908665784</v>
      </c>
      <c r="BJ72" s="62">
        <f t="shared" si="92"/>
        <v>454.34791974332353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41.076166579897453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1.4094177137429405E-7</v>
      </c>
      <c r="BS72" s="24">
        <f t="shared" si="63"/>
        <v>41.076166720839225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203.8608000000001</v>
      </c>
      <c r="P73" s="14">
        <f t="shared" si="87"/>
        <v>50.591708220421786</v>
      </c>
      <c r="Q73" s="22">
        <f t="shared" si="54"/>
        <v>443.17145181723475</v>
      </c>
      <c r="R73" s="62">
        <f t="shared" si="55"/>
        <v>736.50478515056807</v>
      </c>
      <c r="S73" s="62">
        <f ca="1">AVERAGE(OFFSET($R$3,0,0,'Données projet'!$E$9+1,1))-AVERAGE(OFFSET($H$3,0,0,'Données projet'!$E$9+1,1))</f>
        <v>349.03915953516963</v>
      </c>
      <c r="T73" s="62">
        <f t="shared" si="88"/>
        <v>220.09202639602199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227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226.99999999999994</v>
      </c>
      <c r="AJ73" s="14">
        <f>AI73*VLOOKUP('Données projet'!$B$10,Paramètres!$A$1:$I$89,3,0)*VLOOKUP('Données projet'!$B$10,Paramètres!$A$1:$I$89,5,0)</f>
        <v>198.30719999999997</v>
      </c>
      <c r="AK73" s="14">
        <f t="shared" si="89"/>
        <v>49.371957679623371</v>
      </c>
      <c r="AL73" s="22">
        <f t="shared" si="58"/>
        <v>431.37453295867726</v>
      </c>
      <c r="AM73" s="62">
        <f t="shared" si="59"/>
        <v>724.70786629201052</v>
      </c>
      <c r="AN73" s="62">
        <f ca="1">AVERAGE(OFFSET($AM$3,0,0,'Données projet'!$E$10+1,1))-AVERAGE(OFFSET($H$3,0,0,'Données projet'!$E$10+1,1))</f>
        <v>327.826081588335</v>
      </c>
      <c r="AO73" s="62">
        <f t="shared" si="90"/>
        <v>348.84706693879735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94.736457908665784</v>
      </c>
      <c r="BJ73" s="62">
        <f t="shared" si="92"/>
        <v>454.34791974332353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40.270688007253405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9.966088229120735E-8</v>
      </c>
      <c r="BS73" s="24">
        <f t="shared" si="63"/>
        <v>40.270688106914285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191.56176000000011</v>
      </c>
      <c r="P74" s="14">
        <f t="shared" si="87"/>
        <v>47.885071135583438</v>
      </c>
      <c r="Q74" s="22">
        <f t="shared" si="54"/>
        <v>417.03656422780801</v>
      </c>
      <c r="R74" s="62">
        <f t="shared" si="55"/>
        <v>710.36989756114133</v>
      </c>
      <c r="S74" s="62">
        <f ca="1">AVERAGE(OFFSET($R$3,0,0,'Données projet'!$E$9+1,1))-AVERAGE(OFFSET($H$3,0,0,'Données projet'!$E$9+1,1))</f>
        <v>349.03915953516963</v>
      </c>
      <c r="T74" s="62">
        <f t="shared" si="88"/>
        <v>220.09202639602199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</v>
      </c>
      <c r="AI74" s="14">
        <f>IF('Données projet'!$A$62&gt;35,AI73+AH74-AQ73,IF(A74&lt;'Données projet'!$A$62,$AF$205^A74,IF(A74='Données projet'!$A$62,'Données projet'!$B$62,AI73+AH74-AQ73)))</f>
        <v>213.99999999999994</v>
      </c>
      <c r="AJ74" s="14">
        <f>AI74*VLOOKUP('Données projet'!$B$10,Paramètres!$A$1:$I$89,3,0)*VLOOKUP('Données projet'!$B$10,Paramètres!$A$1:$I$89,5,0)</f>
        <v>186.95039999999997</v>
      </c>
      <c r="AK74" s="14">
        <f t="shared" si="89"/>
        <v>46.865095976617653</v>
      </c>
      <c r="AL74" s="22">
        <f t="shared" si="58"/>
        <v>407.22865549260905</v>
      </c>
      <c r="AM74" s="62">
        <f t="shared" si="59"/>
        <v>700.56198882594231</v>
      </c>
      <c r="AN74" s="62">
        <f ca="1">AVERAGE(OFFSET($AM$3,0,0,'Données projet'!$E$10+1,1))-AVERAGE(OFFSET($H$3,0,0,'Données projet'!$E$10+1,1))</f>
        <v>327.826081588335</v>
      </c>
      <c r="AO74" s="62">
        <f t="shared" si="90"/>
        <v>348.84706693879735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94.736457908665784</v>
      </c>
      <c r="BJ74" s="62">
        <f t="shared" si="92"/>
        <v>454.34791974332353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39.481004378125483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7.0470885687147024E-8</v>
      </c>
      <c r="BS74" s="24">
        <f t="shared" si="63"/>
        <v>39.481004448596366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196.9531200000001</v>
      </c>
      <c r="P75" s="14">
        <f t="shared" si="87"/>
        <v>49.073958621840674</v>
      </c>
      <c r="Q75" s="22">
        <f t="shared" si="54"/>
        <v>428.49716193303931</v>
      </c>
      <c r="R75" s="62">
        <f t="shared" si="55"/>
        <v>721.83049526637262</v>
      </c>
      <c r="S75" s="62">
        <f ca="1">AVERAGE(OFFSET($R$3,0,0,'Données projet'!$E$9+1,1))-AVERAGE(OFFSET($H$3,0,0,'Données projet'!$E$9+1,1))</f>
        <v>349.03915953516963</v>
      </c>
      <c r="T75" s="62">
        <f t="shared" si="88"/>
        <v>220.09202639602199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</v>
      </c>
      <c r="AI75" s="14">
        <f>IF('Données projet'!$A$62&gt;35,AI74+AH75-AQ74,IF(A75&lt;'Données projet'!$A$62,$AF$205^A75,IF(A75='Données projet'!$A$62,'Données projet'!$B$62,AI74+AH75-AQ74)))</f>
        <v>217.99999999999994</v>
      </c>
      <c r="AJ75" s="14">
        <f>AI75*VLOOKUP('Données projet'!$B$10,Paramètres!$A$1:$I$89,3,0)*VLOOKUP('Données projet'!$B$10,Paramètres!$A$1:$I$89,5,0)</f>
        <v>190.44479999999999</v>
      </c>
      <c r="AK75" s="14">
        <f t="shared" si="89"/>
        <v>47.638278428909231</v>
      </c>
      <c r="AL75" s="22">
        <f t="shared" si="58"/>
        <v>414.66136159701688</v>
      </c>
      <c r="AM75" s="62">
        <f t="shared" si="59"/>
        <v>707.99469493035019</v>
      </c>
      <c r="AN75" s="62">
        <f ca="1">AVERAGE(OFFSET($AM$3,0,0,'Données projet'!$E$10+1,1))-AVERAGE(OFFSET($H$3,0,0,'Données projet'!$E$10+1,1))</f>
        <v>327.826081588335</v>
      </c>
      <c r="AO75" s="62">
        <f t="shared" si="90"/>
        <v>348.84706693879735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94.736457908665784</v>
      </c>
      <c r="BJ75" s="62">
        <f t="shared" si="92"/>
        <v>454.34791974332353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38.706805963305307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4.9830441145603675E-8</v>
      </c>
      <c r="BS75" s="24">
        <f t="shared" si="63"/>
        <v>38.706806013135747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202.34448000000009</v>
      </c>
      <c r="P76" s="14">
        <f t="shared" si="87"/>
        <v>50.259063469885916</v>
      </c>
      <c r="Q76" s="22">
        <f t="shared" si="54"/>
        <v>439.95117154338482</v>
      </c>
      <c r="R76" s="62">
        <f t="shared" si="55"/>
        <v>733.28450487671807</v>
      </c>
      <c r="S76" s="62">
        <f ca="1">AVERAGE(OFFSET($R$3,0,0,'Données projet'!$E$9+1,1))-AVERAGE(OFFSET($H$3,0,0,'Données projet'!$E$9+1,1))</f>
        <v>349.03915953516963</v>
      </c>
      <c r="T76" s="62">
        <f t="shared" si="88"/>
        <v>220.09202639602199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</v>
      </c>
      <c r="AI76" s="14">
        <f>IF('Données projet'!$A$62&gt;35,AI75+AH76-AQ75,IF(A76&lt;'Données projet'!$A$62,$AF$205^A76,IF(A76='Données projet'!$A$62,'Données projet'!$B$62,AI75+AH76-AQ75)))</f>
        <v>221.99999999999994</v>
      </c>
      <c r="AJ76" s="14">
        <f>AI76*VLOOKUP('Données projet'!$B$10,Paramètres!$A$1:$I$89,3,0)*VLOOKUP('Données projet'!$B$10,Paramètres!$A$1:$I$89,5,0)</f>
        <v>193.93919999999997</v>
      </c>
      <c r="AK76" s="14">
        <f t="shared" si="89"/>
        <v>48.409811198069342</v>
      </c>
      <c r="AL76" s="22">
        <f t="shared" si="58"/>
        <v>422.091194503304</v>
      </c>
      <c r="AM76" s="62">
        <f t="shared" si="59"/>
        <v>715.42452783663725</v>
      </c>
      <c r="AN76" s="62">
        <f ca="1">AVERAGE(OFFSET($AM$3,0,0,'Données projet'!$E$10+1,1))-AVERAGE(OFFSET($H$3,0,0,'Données projet'!$E$10+1,1))</f>
        <v>327.826081588335</v>
      </c>
      <c r="AO76" s="62">
        <f t="shared" si="90"/>
        <v>348.84706693879735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94.736457908665784</v>
      </c>
      <c r="BJ76" s="62">
        <f t="shared" si="92"/>
        <v>454.34791974332353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37.947789107185351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3.5235442843573512E-8</v>
      </c>
      <c r="BS76" s="24">
        <f t="shared" si="63"/>
        <v>37.947789142420795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207.73584000000011</v>
      </c>
      <c r="P77" s="14">
        <f t="shared" si="87"/>
        <v>51.440498050232243</v>
      </c>
      <c r="Q77" s="22">
        <f t="shared" si="54"/>
        <v>451.39878877082128</v>
      </c>
      <c r="R77" s="62">
        <f t="shared" si="55"/>
        <v>744.73212210415454</v>
      </c>
      <c r="S77" s="62">
        <f ca="1">AVERAGE(OFFSET($R$3,0,0,'Données projet'!$E$9+1,1))-AVERAGE(OFFSET($H$3,0,0,'Données projet'!$E$9+1,1))</f>
        <v>349.03915953516963</v>
      </c>
      <c r="T77" s="62">
        <f t="shared" si="88"/>
        <v>220.09202639602199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</v>
      </c>
      <c r="AI77" s="14">
        <f>IF('Données projet'!$A$62&gt;35,AI76+AH77-AQ76,IF(A77&lt;'Données projet'!$A$62,$AF$205^A77,IF(A77='Données projet'!$A$62,'Données projet'!$B$62,AI76+AH77-AQ76)))</f>
        <v>225.99999999999994</v>
      </c>
      <c r="AJ77" s="14">
        <f>AI77*VLOOKUP('Données projet'!$B$10,Paramètres!$A$1:$I$89,3,0)*VLOOKUP('Données projet'!$B$10,Paramètres!$A$1:$I$89,5,0)</f>
        <v>197.43359999999996</v>
      </c>
      <c r="AK77" s="14">
        <f t="shared" si="89"/>
        <v>49.179727436837609</v>
      </c>
      <c r="AL77" s="22">
        <f t="shared" si="58"/>
        <v>429.51821195249204</v>
      </c>
      <c r="AM77" s="62">
        <f t="shared" si="59"/>
        <v>722.8515452858253</v>
      </c>
      <c r="AN77" s="62">
        <f ca="1">AVERAGE(OFFSET($AM$3,0,0,'Données projet'!$E$10+1,1))-AVERAGE(OFFSET($H$3,0,0,'Données projet'!$E$10+1,1))</f>
        <v>327.826081588335</v>
      </c>
      <c r="AO77" s="62">
        <f t="shared" si="90"/>
        <v>348.84706693879735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94.736457908665784</v>
      </c>
      <c r="BJ77" s="62">
        <f t="shared" si="92"/>
        <v>454.34791974332353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37.203656108659338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2.4915220572801838E-8</v>
      </c>
      <c r="BS77" s="24">
        <f t="shared" si="63"/>
        <v>37.203656133574562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213.1272000000001</v>
      </c>
      <c r="P78" s="14">
        <f t="shared" si="87"/>
        <v>52.618368568459893</v>
      </c>
      <c r="Q78" s="22">
        <f t="shared" si="54"/>
        <v>462.84019859006776</v>
      </c>
      <c r="R78" s="62">
        <f t="shared" si="55"/>
        <v>756.17353192340101</v>
      </c>
      <c r="S78" s="62">
        <f ca="1">AVERAGE(OFFSET($R$3,0,0,'Données projet'!$E$9+1,1))-AVERAGE(OFFSET($H$3,0,0,'Données projet'!$E$9+1,1))</f>
        <v>349.03915953516963</v>
      </c>
      <c r="T78" s="62">
        <f t="shared" si="88"/>
        <v>220.09202639602199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230</v>
      </c>
      <c r="AG78" s="13">
        <f>VLOOKUP(A78,'Données projet'!$A$61:$I$81,9,0)</f>
        <v>4</v>
      </c>
      <c r="AH78" s="13">
        <f t="array" ref="AH78">INDEX(AG:AG,MIN(IF(ISNUMBER(AG78:AG274),ROW(AG78:AG274),"")))</f>
        <v>4</v>
      </c>
      <c r="AI78" s="14">
        <f>IF('Données projet'!$A$62&gt;35,AI77+AH78-AQ77,IF(A78&lt;'Données projet'!$A$62,$AF$205^A78,IF(A78='Données projet'!$A$62,'Données projet'!$B$62,AI77+AH78-AQ77)))</f>
        <v>229.99999999999994</v>
      </c>
      <c r="AJ78" s="14">
        <f>AI78*VLOOKUP('Données projet'!$B$10,Paramètres!$A$1:$I$89,3,0)*VLOOKUP('Données projet'!$B$10,Paramètres!$A$1:$I$89,5,0)</f>
        <v>200.92799999999997</v>
      </c>
      <c r="AK78" s="14">
        <f t="shared" si="89"/>
        <v>49.948059057189042</v>
      </c>
      <c r="AL78" s="22">
        <f t="shared" si="58"/>
        <v>436.94246952460418</v>
      </c>
      <c r="AM78" s="62">
        <f t="shared" si="59"/>
        <v>730.27580285793749</v>
      </c>
      <c r="AN78" s="62">
        <f ca="1">AVERAGE(OFFSET($AM$3,0,0,'Données projet'!$E$10+1,1))-AVERAGE(OFFSET($H$3,0,0,'Données projet'!$E$10+1,1))</f>
        <v>327.826081588335</v>
      </c>
      <c r="AO78" s="62">
        <f t="shared" si="90"/>
        <v>348.84706693879735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15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94.736457908665784</v>
      </c>
      <c r="BJ78" s="62">
        <f t="shared" si="92"/>
        <v>454.34791974332353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36.474115104358106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1.7617721421786756E-8</v>
      </c>
      <c r="BS78" s="24">
        <f t="shared" si="63"/>
        <v>36.474115121975828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200.49120000000011</v>
      </c>
      <c r="P79" s="14">
        <f t="shared" si="87"/>
        <v>49.852103201908299</v>
      </c>
      <c r="Q79" s="22">
        <f t="shared" si="54"/>
        <v>436.01458640999044</v>
      </c>
      <c r="R79" s="62">
        <f t="shared" si="55"/>
        <v>729.3479197433237</v>
      </c>
      <c r="S79" s="62">
        <f ca="1">AVERAGE(OFFSET($R$3,0,0,'Données projet'!$E$9+1,1))-AVERAGE(OFFSET($H$3,0,0,'Données projet'!$E$9+1,1))</f>
        <v>349.03915953516963</v>
      </c>
      <c r="T79" s="62">
        <f t="shared" si="88"/>
        <v>220.09202639602199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218.59999999999994</v>
      </c>
      <c r="AJ79" s="14">
        <f>AI79*VLOOKUP('Données projet'!$B$10,Paramètres!$A$1:$I$89,3,0)*VLOOKUP('Données projet'!$B$10,Paramètres!$A$1:$I$89,5,0)</f>
        <v>190.96895999999998</v>
      </c>
      <c r="AK79" s="14">
        <f t="shared" si="89"/>
        <v>47.754112686935557</v>
      </c>
      <c r="AL79" s="22">
        <f t="shared" si="58"/>
        <v>415.77601826307938</v>
      </c>
      <c r="AM79" s="62">
        <f t="shared" si="59"/>
        <v>709.10935159641269</v>
      </c>
      <c r="AN79" s="62">
        <f ca="1">AVERAGE(OFFSET($AM$3,0,0,'Données projet'!$E$10+1,1))-AVERAGE(OFFSET($H$3,0,0,'Données projet'!$E$10+1,1))</f>
        <v>327.826081588335</v>
      </c>
      <c r="AO79" s="62">
        <f t="shared" si="90"/>
        <v>348.84706693879735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94.736457908665784</v>
      </c>
      <c r="BJ79" s="62">
        <f t="shared" si="92"/>
        <v>454.34791974332353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35.75887995417515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1.2457610286400919E-8</v>
      </c>
      <c r="BS79" s="24">
        <f t="shared" si="63"/>
        <v>35.758879966632762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205.54560000000012</v>
      </c>
      <c r="P80" s="14">
        <f t="shared" si="87"/>
        <v>50.960975968608146</v>
      </c>
      <c r="Q80" s="22">
        <f t="shared" si="54"/>
        <v>446.74895314532608</v>
      </c>
      <c r="R80" s="62">
        <f t="shared" si="55"/>
        <v>740.0822864786594</v>
      </c>
      <c r="S80" s="62">
        <f ca="1">AVERAGE(OFFSET($R$3,0,0,'Données projet'!$E$9+1,1))-AVERAGE(OFFSET($H$3,0,0,'Données projet'!$E$9+1,1))</f>
        <v>349.03915953516963</v>
      </c>
      <c r="T80" s="62">
        <f t="shared" si="88"/>
        <v>220.09202639602199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222.19999999999993</v>
      </c>
      <c r="AJ80" s="14">
        <f>AI80*VLOOKUP('Données projet'!$B$10,Paramètres!$A$1:$I$89,3,0)*VLOOKUP('Données projet'!$B$10,Paramètres!$A$1:$I$89,5,0)</f>
        <v>194.11391999999998</v>
      </c>
      <c r="AK80" s="14">
        <f t="shared" si="89"/>
        <v>48.44834513242396</v>
      </c>
      <c r="AL80" s="22">
        <f t="shared" si="58"/>
        <v>422.46261177230502</v>
      </c>
      <c r="AM80" s="62">
        <f t="shared" si="59"/>
        <v>715.79594510563834</v>
      </c>
      <c r="AN80" s="62">
        <f ca="1">AVERAGE(OFFSET($AM$3,0,0,'Données projet'!$E$10+1,1))-AVERAGE(OFFSET($H$3,0,0,'Données projet'!$E$10+1,1))</f>
        <v>327.826081588335</v>
      </c>
      <c r="AO80" s="62">
        <f t="shared" si="90"/>
        <v>348.84706693879735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94.736457908665784</v>
      </c>
      <c r="BJ80" s="62">
        <f t="shared" si="92"/>
        <v>454.34791974332353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35.057670129036914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8.808860710893378E-9</v>
      </c>
      <c r="BS80" s="24">
        <f t="shared" si="63"/>
        <v>35.057670137845776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210.60000000000011</v>
      </c>
      <c r="P81" s="14">
        <f t="shared" si="87"/>
        <v>52.066679014660011</v>
      </c>
      <c r="Q81" s="22">
        <f t="shared" si="54"/>
        <v>457.47779928386632</v>
      </c>
      <c r="R81" s="62">
        <f t="shared" si="55"/>
        <v>750.81113261719963</v>
      </c>
      <c r="S81" s="62">
        <f ca="1">AVERAGE(OFFSET($R$3,0,0,'Données projet'!$E$9+1,1))-AVERAGE(OFFSET($H$3,0,0,'Données projet'!$E$9+1,1))</f>
        <v>349.03915953516963</v>
      </c>
      <c r="T81" s="62">
        <f t="shared" si="88"/>
        <v>220.09202639602199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225.79999999999993</v>
      </c>
      <c r="AJ81" s="14">
        <f>AI81*VLOOKUP('Données projet'!$B$10,Paramètres!$A$1:$I$89,3,0)*VLOOKUP('Données projet'!$B$10,Paramètres!$A$1:$I$89,5,0)</f>
        <v>197.25887999999995</v>
      </c>
      <c r="AK81" s="14">
        <f t="shared" si="89"/>
        <v>49.141269519991567</v>
      </c>
      <c r="AL81" s="22">
        <f t="shared" si="58"/>
        <v>429.14692708065189</v>
      </c>
      <c r="AM81" s="62">
        <f t="shared" si="59"/>
        <v>722.48026041398521</v>
      </c>
      <c r="AN81" s="62">
        <f ca="1">AVERAGE(OFFSET($AM$3,0,0,'Données projet'!$E$10+1,1))-AVERAGE(OFFSET($H$3,0,0,'Données projet'!$E$10+1,1))</f>
        <v>327.826081588335</v>
      </c>
      <c r="AO81" s="62">
        <f t="shared" si="90"/>
        <v>348.84706693879735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94.736457908665784</v>
      </c>
      <c r="BJ81" s="62">
        <f t="shared" si="92"/>
        <v>454.34791974332353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34.370210600873875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6.2288051432004594E-9</v>
      </c>
      <c r="BS81" s="24">
        <f t="shared" si="63"/>
        <v>34.370210607102678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215.65440000000012</v>
      </c>
      <c r="P82" s="14">
        <f t="shared" si="87"/>
        <v>53.169297166239964</v>
      </c>
      <c r="Q82" s="22">
        <f t="shared" si="54"/>
        <v>468.2012725645348</v>
      </c>
      <c r="R82" s="62">
        <f t="shared" si="55"/>
        <v>761.53460589786812</v>
      </c>
      <c r="S82" s="62">
        <f ca="1">AVERAGE(OFFSET($R$3,0,0,'Données projet'!$E$9+1,1))-AVERAGE(OFFSET($H$3,0,0,'Données projet'!$E$9+1,1))</f>
        <v>349.03915953516963</v>
      </c>
      <c r="T82" s="62">
        <f t="shared" si="88"/>
        <v>220.09202639602199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229.39999999999992</v>
      </c>
      <c r="AJ82" s="14">
        <f>AI82*VLOOKUP('Données projet'!$B$10,Paramètres!$A$1:$I$89,3,0)*VLOOKUP('Données projet'!$B$10,Paramètres!$A$1:$I$89,5,0)</f>
        <v>200.40383999999997</v>
      </c>
      <c r="AK82" s="14">
        <f t="shared" si="89"/>
        <v>49.832909112305636</v>
      </c>
      <c r="AL82" s="22">
        <f t="shared" si="58"/>
        <v>435.82900470393224</v>
      </c>
      <c r="AM82" s="62">
        <f t="shared" si="59"/>
        <v>729.1623380372655</v>
      </c>
      <c r="AN82" s="62">
        <f ca="1">AVERAGE(OFFSET($AM$3,0,0,'Données projet'!$E$10+1,1))-AVERAGE(OFFSET($H$3,0,0,'Données projet'!$E$10+1,1))</f>
        <v>327.826081588335</v>
      </c>
      <c r="AO82" s="62">
        <f t="shared" si="90"/>
        <v>348.84706693879735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94.736457908665784</v>
      </c>
      <c r="BJ82" s="62">
        <f t="shared" si="92"/>
        <v>454.34791974332353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33.696231734749205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4.404430355446689E-9</v>
      </c>
      <c r="BS82" s="24">
        <f t="shared" si="63"/>
        <v>33.696231739153632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220.70880000000014</v>
      </c>
      <c r="P83" s="14">
        <f t="shared" si="87"/>
        <v>54.268911046456608</v>
      </c>
      <c r="Q83" s="22">
        <f t="shared" si="54"/>
        <v>478.91951340591214</v>
      </c>
      <c r="R83" s="62">
        <f t="shared" si="55"/>
        <v>772.25284673924546</v>
      </c>
      <c r="S83" s="62">
        <f ca="1">AVERAGE(OFFSET($R$3,0,0,'Données projet'!$E$9+1,1))-AVERAGE(OFFSET($H$3,0,0,'Données projet'!$E$9+1,1))</f>
        <v>349.03915953516963</v>
      </c>
      <c r="T83" s="62">
        <f t="shared" si="88"/>
        <v>220.09202639602199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233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232.99999999999991</v>
      </c>
      <c r="AJ83" s="14">
        <f>AI83*VLOOKUP('Données projet'!$B$10,Paramètres!$A$1:$I$89,3,0)*VLOOKUP('Données projet'!$B$10,Paramètres!$A$1:$I$89,5,0)</f>
        <v>203.54879999999994</v>
      </c>
      <c r="AK83" s="14">
        <f t="shared" si="89"/>
        <v>50.523286400023487</v>
      </c>
      <c r="AL83" s="22">
        <f t="shared" si="58"/>
        <v>442.5088838133741</v>
      </c>
      <c r="AM83" s="62">
        <f t="shared" si="59"/>
        <v>735.84221714670741</v>
      </c>
      <c r="AN83" s="62">
        <f ca="1">AVERAGE(OFFSET($AM$3,0,0,'Données projet'!$E$10+1,1))-AVERAGE(OFFSET($H$3,0,0,'Données projet'!$E$10+1,1))</f>
        <v>327.826081588335</v>
      </c>
      <c r="AO83" s="62">
        <f t="shared" si="90"/>
        <v>348.84706693879735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94.736457908665784</v>
      </c>
      <c r="BJ83" s="62">
        <f t="shared" si="92"/>
        <v>454.34791974332353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33.03546918310272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3.1144025716002297E-9</v>
      </c>
      <c r="BS83" s="24">
        <f t="shared" si="63"/>
        <v>33.035469186217121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207.73584000000011</v>
      </c>
      <c r="P84" s="14">
        <f t="shared" si="87"/>
        <v>51.440498050232243</v>
      </c>
      <c r="Q84" s="22">
        <f t="shared" si="54"/>
        <v>451.39878877082128</v>
      </c>
      <c r="R84" s="62">
        <f t="shared" si="55"/>
        <v>744.73212210415454</v>
      </c>
      <c r="S84" s="62">
        <f ca="1">AVERAGE(OFFSET($R$3,0,0,'Données projet'!$E$9+1,1))-AVERAGE(OFFSET($H$3,0,0,'Données projet'!$E$9+1,1))</f>
        <v>349.03915953516963</v>
      </c>
      <c r="T84" s="62">
        <f t="shared" si="88"/>
        <v>220.09202639602199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</v>
      </c>
      <c r="AI84" s="14">
        <f>IF('Données projet'!$A$62&gt;35,AI83+AH84-AQ83,IF(A84&lt;'Données projet'!$A$62,$AF$205^A84,IF(A84='Données projet'!$A$62,'Données projet'!$B$62,AI83+AH84-AQ83)))</f>
        <v>222.99999999999991</v>
      </c>
      <c r="AJ84" s="14">
        <f>AI84*VLOOKUP('Données projet'!$B$10,Paramètres!$A$1:$I$89,3,0)*VLOOKUP('Données projet'!$B$10,Paramètres!$A$1:$I$89,5,0)</f>
        <v>194.81279999999995</v>
      </c>
      <c r="AK84" s="14">
        <f t="shared" si="89"/>
        <v>48.602440540253859</v>
      </c>
      <c r="AL84" s="22">
        <f t="shared" si="58"/>
        <v>423.9482106076087</v>
      </c>
      <c r="AM84" s="62">
        <f t="shared" si="59"/>
        <v>717.28154394094202</v>
      </c>
      <c r="AN84" s="62">
        <f ca="1">AVERAGE(OFFSET($AM$3,0,0,'Données projet'!$E$10+1,1))-AVERAGE(OFFSET($H$3,0,0,'Données projet'!$E$10+1,1))</f>
        <v>327.826081588335</v>
      </c>
      <c r="AO84" s="62">
        <f t="shared" si="90"/>
        <v>348.84706693879735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94.736457908665784</v>
      </c>
      <c r="BJ84" s="62">
        <f t="shared" si="92"/>
        <v>454.34791974332353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32.387663782068664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2.2022151777233445E-9</v>
      </c>
      <c r="BS84" s="24">
        <f t="shared" si="63"/>
        <v>32.387663784270877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212.45328000000012</v>
      </c>
      <c r="P85" s="14">
        <f t="shared" si="87"/>
        <v>52.471326175280439</v>
      </c>
      <c r="Q85" s="22">
        <f t="shared" si="54"/>
        <v>461.41035575528031</v>
      </c>
      <c r="R85" s="62">
        <f t="shared" si="55"/>
        <v>754.74368908861356</v>
      </c>
      <c r="S85" s="62">
        <f ca="1">AVERAGE(OFFSET($R$3,0,0,'Données projet'!$E$9+1,1))-AVERAGE(OFFSET($H$3,0,0,'Données projet'!$E$9+1,1))</f>
        <v>349.03915953516963</v>
      </c>
      <c r="T85" s="62">
        <f t="shared" si="88"/>
        <v>220.09202639602199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</v>
      </c>
      <c r="AI85" s="14">
        <f>IF('Données projet'!$A$62&gt;35,AI84+AH85-AQ84,IF(A85&lt;'Données projet'!$A$62,$AF$205^A85,IF(A85='Données projet'!$A$62,'Données projet'!$B$62,AI84+AH85-AQ84)))</f>
        <v>225.99999999999991</v>
      </c>
      <c r="AJ85" s="14">
        <f>AI85*VLOOKUP('Données projet'!$B$10,Paramètres!$A$1:$I$89,3,0)*VLOOKUP('Données projet'!$B$10,Paramètres!$A$1:$I$89,5,0)</f>
        <v>197.43359999999996</v>
      </c>
      <c r="AK85" s="14">
        <f t="shared" si="89"/>
        <v>49.179727436837609</v>
      </c>
      <c r="AL85" s="22">
        <f t="shared" si="58"/>
        <v>429.51821195249204</v>
      </c>
      <c r="AM85" s="62">
        <f t="shared" si="59"/>
        <v>722.8515452858253</v>
      </c>
      <c r="AN85" s="62">
        <f ca="1">AVERAGE(OFFSET($AM$3,0,0,'Données projet'!$E$10+1,1))-AVERAGE(OFFSET($H$3,0,0,'Données projet'!$E$10+1,1))</f>
        <v>327.826081588335</v>
      </c>
      <c r="AO85" s="62">
        <f t="shared" si="90"/>
        <v>348.84706693879735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94.736457908665784</v>
      </c>
      <c r="BJ85" s="62">
        <f t="shared" si="92"/>
        <v>454.34791974332353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31.752561449826608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1.5572012858001148E-9</v>
      </c>
      <c r="BS85" s="24">
        <f t="shared" si="63"/>
        <v>31.752561451383809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217.17072000000013</v>
      </c>
      <c r="P86" s="14">
        <f t="shared" si="87"/>
        <v>53.499493215093679</v>
      </c>
      <c r="Q86" s="22">
        <f t="shared" si="54"/>
        <v>471.4172880162883</v>
      </c>
      <c r="R86" s="62">
        <f t="shared" si="55"/>
        <v>764.75062134962161</v>
      </c>
      <c r="S86" s="62">
        <f ca="1">AVERAGE(OFFSET($R$3,0,0,'Données projet'!$E$9+1,1))-AVERAGE(OFFSET($H$3,0,0,'Données projet'!$E$9+1,1))</f>
        <v>349.03915953516963</v>
      </c>
      <c r="T86" s="62">
        <f t="shared" si="88"/>
        <v>220.09202639602199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</v>
      </c>
      <c r="AI86" s="14">
        <f>IF('Données projet'!$A$62&gt;35,AI85+AH86-AQ85,IF(A86&lt;'Données projet'!$A$62,$AF$205^A86,IF(A86='Données projet'!$A$62,'Données projet'!$B$62,AI85+AH86-AQ85)))</f>
        <v>228.99999999999991</v>
      </c>
      <c r="AJ86" s="14">
        <f>AI86*VLOOKUP('Données projet'!$B$10,Paramètres!$A$1:$I$89,3,0)*VLOOKUP('Données projet'!$B$10,Paramètres!$A$1:$I$89,5,0)</f>
        <v>200.05439999999993</v>
      </c>
      <c r="AK86" s="14">
        <f t="shared" si="89"/>
        <v>49.756123009618186</v>
      </c>
      <c r="AL86" s="22">
        <f t="shared" si="58"/>
        <v>435.0866609084182</v>
      </c>
      <c r="AM86" s="62">
        <f t="shared" si="59"/>
        <v>728.41999424175151</v>
      </c>
      <c r="AN86" s="62">
        <f ca="1">AVERAGE(OFFSET($AM$3,0,0,'Données projet'!$E$10+1,1))-AVERAGE(OFFSET($H$3,0,0,'Données projet'!$E$10+1,1))</f>
        <v>327.826081588335</v>
      </c>
      <c r="AO86" s="62">
        <f t="shared" si="90"/>
        <v>348.84706693879735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94.736457908665784</v>
      </c>
      <c r="BJ86" s="62">
        <f t="shared" si="92"/>
        <v>454.34791974332353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31.129913086945646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1.1011075888616722E-9</v>
      </c>
      <c r="BS86" s="24">
        <f t="shared" si="63"/>
        <v>31.129913088046752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221.88816000000011</v>
      </c>
      <c r="P87" s="14">
        <f t="shared" si="87"/>
        <v>54.525063631673348</v>
      </c>
      <c r="Q87" s="22">
        <f t="shared" si="54"/>
        <v>481.41969782516463</v>
      </c>
      <c r="R87" s="62">
        <f t="shared" si="55"/>
        <v>774.75303115849795</v>
      </c>
      <c r="S87" s="62">
        <f ca="1">AVERAGE(OFFSET($R$3,0,0,'Données projet'!$E$9+1,1))-AVERAGE(OFFSET($H$3,0,0,'Données projet'!$E$9+1,1))</f>
        <v>349.03915953516963</v>
      </c>
      <c r="T87" s="62">
        <f t="shared" si="88"/>
        <v>220.09202639602199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</v>
      </c>
      <c r="AI87" s="14">
        <f>IF('Données projet'!$A$62&gt;35,AI86+AH87-AQ86,IF(A87&lt;'Données projet'!$A$62,$AF$205^A87,IF(A87='Données projet'!$A$62,'Données projet'!$B$62,AI86+AH87-AQ86)))</f>
        <v>231.99999999999991</v>
      </c>
      <c r="AJ87" s="14">
        <f>AI87*VLOOKUP('Données projet'!$B$10,Paramètres!$A$1:$I$89,3,0)*VLOOKUP('Données projet'!$B$10,Paramètres!$A$1:$I$89,5,0)</f>
        <v>202.67519999999993</v>
      </c>
      <c r="AK87" s="14">
        <f t="shared" si="89"/>
        <v>50.33164028531364</v>
      </c>
      <c r="AL87" s="22">
        <f t="shared" si="58"/>
        <v>440.65358016358778</v>
      </c>
      <c r="AM87" s="62">
        <f t="shared" si="59"/>
        <v>733.98691349692103</v>
      </c>
      <c r="AN87" s="62">
        <f ca="1">AVERAGE(OFFSET($AM$3,0,0,'Données projet'!$E$10+1,1))-AVERAGE(OFFSET($H$3,0,0,'Données projet'!$E$10+1,1))</f>
        <v>327.826081588335</v>
      </c>
      <c r="AO87" s="62">
        <f t="shared" si="90"/>
        <v>348.84706693879735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94.736457908665784</v>
      </c>
      <c r="BJ87" s="62">
        <f t="shared" si="92"/>
        <v>454.34791974332353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30.519474478682778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7.7860064290005742E-10</v>
      </c>
      <c r="BS87" s="24">
        <f t="shared" si="63"/>
        <v>30.51947447946138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226.60560000000018</v>
      </c>
      <c r="P88" s="14">
        <f t="shared" si="87"/>
        <v>55.548098989444973</v>
      </c>
      <c r="Q88" s="22">
        <f t="shared" si="54"/>
        <v>491.41769240661694</v>
      </c>
      <c r="R88" s="62">
        <f t="shared" si="55"/>
        <v>784.75102573995025</v>
      </c>
      <c r="S88" s="62">
        <f ca="1">AVERAGE(OFFSET($R$3,0,0,'Données projet'!$E$9+1,1))-AVERAGE(OFFSET($H$3,0,0,'Données projet'!$E$9+1,1))</f>
        <v>349.03915953516963</v>
      </c>
      <c r="T88" s="62">
        <f t="shared" si="88"/>
        <v>220.09202639602199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235</v>
      </c>
      <c r="AG88" s="13">
        <f>VLOOKUP(A88,'Données projet'!$A$61:$I$81,9,0)</f>
        <v>3</v>
      </c>
      <c r="AH88" s="13">
        <f t="array" ref="AH88">INDEX(AG:AG,MIN(IF(ISNUMBER(AG88:AG284),ROW(AG88:AG284),"")))</f>
        <v>3</v>
      </c>
      <c r="AI88" s="14">
        <f>IF('Données projet'!$A$62&gt;35,AI87+AH88-AQ87,IF(A88&lt;'Données projet'!$A$62,$AF$205^A88,IF(A88='Données projet'!$A$62,'Données projet'!$B$62,AI87+AH88-AQ87)))</f>
        <v>234.99999999999991</v>
      </c>
      <c r="AJ88" s="14">
        <f>AI88*VLOOKUP('Données projet'!$B$10,Paramètres!$A$1:$I$89,3,0)*VLOOKUP('Données projet'!$B$10,Paramètres!$A$1:$I$89,5,0)</f>
        <v>205.29599999999996</v>
      </c>
      <c r="AK88" s="14">
        <f t="shared" si="89"/>
        <v>50.906291934375353</v>
      </c>
      <c r="AL88" s="22">
        <f t="shared" si="58"/>
        <v>446.21899178570357</v>
      </c>
      <c r="AM88" s="62">
        <f t="shared" si="59"/>
        <v>739.55232511903682</v>
      </c>
      <c r="AN88" s="62">
        <f ca="1">AVERAGE(OFFSET($AM$3,0,0,'Données projet'!$E$10+1,1))-AVERAGE(OFFSET($H$3,0,0,'Données projet'!$E$10+1,1))</f>
        <v>327.826081588335</v>
      </c>
      <c r="AO88" s="62">
        <f t="shared" si="90"/>
        <v>348.84706693879735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94.736457908665784</v>
      </c>
      <c r="BJ88" s="62">
        <f t="shared" si="92"/>
        <v>454.34791974332353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29.921006199197159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5.5055379443083612E-10</v>
      </c>
      <c r="BS88" s="24">
        <f t="shared" si="63"/>
        <v>29.921006199747712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213.46416000000016</v>
      </c>
      <c r="P89" s="14">
        <f t="shared" si="87"/>
        <v>52.691869461482291</v>
      </c>
      <c r="Q89" s="22">
        <f t="shared" si="54"/>
        <v>463.55508464541521</v>
      </c>
      <c r="R89" s="62">
        <f t="shared" si="55"/>
        <v>756.88841797874852</v>
      </c>
      <c r="S89" s="62">
        <f ca="1">AVERAGE(OFFSET($R$3,0,0,'Données projet'!$E$9+1,1))-AVERAGE(OFFSET($H$3,0,0,'Données projet'!$E$9+1,1))</f>
        <v>349.03915953516963</v>
      </c>
      <c r="T89" s="62">
        <f t="shared" si="88"/>
        <v>220.09202639602199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2.6</v>
      </c>
      <c r="AI89" s="14">
        <f>IF('Données projet'!$A$62&gt;35,AI88+AH89-AQ88,IF(A89&lt;'Données projet'!$A$62,$AF$205^A89,IF(A89='Données projet'!$A$62,'Données projet'!$B$62,AI88+AH89-AQ88)))</f>
        <v>225.59999999999991</v>
      </c>
      <c r="AJ89" s="14">
        <f>AI89*VLOOKUP('Données projet'!$B$10,Paramètres!$A$1:$I$89,3,0)*VLOOKUP('Données projet'!$B$10,Paramètres!$A$1:$I$89,5,0)</f>
        <v>197.08415999999994</v>
      </c>
      <c r="AK89" s="14">
        <f t="shared" si="89"/>
        <v>49.102807637925878</v>
      </c>
      <c r="AL89" s="22">
        <f t="shared" si="58"/>
        <v>428.77563530272073</v>
      </c>
      <c r="AM89" s="62">
        <f t="shared" si="59"/>
        <v>722.10896863605399</v>
      </c>
      <c r="AN89" s="62">
        <f ca="1">AVERAGE(OFFSET($AM$3,0,0,'Données projet'!$E$10+1,1))-AVERAGE(OFFSET($H$3,0,0,'Données projet'!$E$10+1,1))</f>
        <v>327.826081588335</v>
      </c>
      <c r="AO89" s="62">
        <f t="shared" si="90"/>
        <v>348.84706693879735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94.736457908665784</v>
      </c>
      <c r="BJ89" s="62">
        <f t="shared" si="92"/>
        <v>454.34791974332353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29.334273517642643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3.8930032145002871E-10</v>
      </c>
      <c r="BS89" s="24">
        <f t="shared" si="63"/>
        <v>29.334273518031942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218.0131200000001</v>
      </c>
      <c r="P90" s="14">
        <f t="shared" si="87"/>
        <v>53.68281941985466</v>
      </c>
      <c r="Q90" s="22">
        <f t="shared" si="54"/>
        <v>473.20376115624708</v>
      </c>
      <c r="R90" s="62">
        <f t="shared" si="55"/>
        <v>766.53709448958034</v>
      </c>
      <c r="S90" s="62">
        <f ca="1">AVERAGE(OFFSET($R$3,0,0,'Données projet'!$E$9+1,1))-AVERAGE(OFFSET($H$3,0,0,'Données projet'!$E$9+1,1))</f>
        <v>349.03915953516963</v>
      </c>
      <c r="T90" s="62">
        <f t="shared" si="88"/>
        <v>220.09202639602199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2.6</v>
      </c>
      <c r="AI90" s="14">
        <f>IF('Données projet'!$A$62&gt;35,AI89+AH90-AQ89,IF(A90&lt;'Données projet'!$A$62,$AF$205^A90,IF(A90='Données projet'!$A$62,'Données projet'!$B$62,AI89+AH90-AQ89)))</f>
        <v>228.1999999999999</v>
      </c>
      <c r="AJ90" s="14">
        <f>AI90*VLOOKUP('Données projet'!$B$10,Paramètres!$A$1:$I$89,3,0)*VLOOKUP('Données projet'!$B$10,Paramètres!$A$1:$I$89,5,0)</f>
        <v>199.35551999999996</v>
      </c>
      <c r="AK90" s="14">
        <f t="shared" si="89"/>
        <v>49.602503932783179</v>
      </c>
      <c r="AL90" s="22">
        <f t="shared" si="58"/>
        <v>433.60189168293056</v>
      </c>
      <c r="AM90" s="62">
        <f t="shared" si="59"/>
        <v>726.93522501626387</v>
      </c>
      <c r="AN90" s="62">
        <f ca="1">AVERAGE(OFFSET($AM$3,0,0,'Données projet'!$E$10+1,1))-AVERAGE(OFFSET($H$3,0,0,'Données projet'!$E$10+1,1))</f>
        <v>327.826081588335</v>
      </c>
      <c r="AO90" s="62">
        <f t="shared" si="90"/>
        <v>348.84706693879735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94.736457908665784</v>
      </c>
      <c r="BJ90" s="62">
        <f t="shared" si="92"/>
        <v>454.34791974332353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28.759046306101816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2.7527689721541806E-10</v>
      </c>
      <c r="BS90" s="24">
        <f t="shared" si="63"/>
        <v>28.759046306377094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222.56208000000009</v>
      </c>
      <c r="P91" s="14">
        <f t="shared" si="87"/>
        <v>54.671365346393173</v>
      </c>
      <c r="Q91" s="22">
        <f t="shared" si="54"/>
        <v>482.84825064496823</v>
      </c>
      <c r="R91" s="62">
        <f t="shared" si="55"/>
        <v>776.18158397830155</v>
      </c>
      <c r="S91" s="62">
        <f ca="1">AVERAGE(OFFSET($R$3,0,0,'Données projet'!$E$9+1,1))-AVERAGE(OFFSET($H$3,0,0,'Données projet'!$E$9+1,1))</f>
        <v>349.03915953516963</v>
      </c>
      <c r="T91" s="62">
        <f t="shared" si="88"/>
        <v>220.09202639602199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2.6</v>
      </c>
      <c r="AI91" s="14">
        <f>IF('Données projet'!$A$62&gt;35,AI90+AH91-AQ90,IF(A91&lt;'Données projet'!$A$62,$AF$205^A91,IF(A91='Données projet'!$A$62,'Données projet'!$B$62,AI90+AH91-AQ90)))</f>
        <v>230.7999999999999</v>
      </c>
      <c r="AJ91" s="14">
        <f>AI91*VLOOKUP('Données projet'!$B$10,Paramètres!$A$1:$I$89,3,0)*VLOOKUP('Données projet'!$B$10,Paramètres!$A$1:$I$89,5,0)</f>
        <v>201.62687999999994</v>
      </c>
      <c r="AK91" s="14">
        <f t="shared" si="89"/>
        <v>50.101537951964936</v>
      </c>
      <c r="AL91" s="22">
        <f t="shared" si="58"/>
        <v>438.42699459967213</v>
      </c>
      <c r="AM91" s="62">
        <f t="shared" si="59"/>
        <v>731.76032793300544</v>
      </c>
      <c r="AN91" s="62">
        <f ca="1">AVERAGE(OFFSET($AM$3,0,0,'Données projet'!$E$10+1,1))-AVERAGE(OFFSET($H$3,0,0,'Données projet'!$E$10+1,1))</f>
        <v>327.826081588335</v>
      </c>
      <c r="AO91" s="62">
        <f t="shared" si="90"/>
        <v>348.84706693879735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94.736457908665784</v>
      </c>
      <c r="BJ91" s="62">
        <f t="shared" si="92"/>
        <v>454.34791974332353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28.195098949325349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1.9465016072501436E-10</v>
      </c>
      <c r="BS91" s="24">
        <f t="shared" si="63"/>
        <v>28.195098949519998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227.11104000000009</v>
      </c>
      <c r="P92" s="14">
        <f t="shared" si="87"/>
        <v>55.657562039200094</v>
      </c>
      <c r="Q92" s="22">
        <f t="shared" si="54"/>
        <v>492.48864855160696</v>
      </c>
      <c r="R92" s="62">
        <f t="shared" si="55"/>
        <v>785.82198188494021</v>
      </c>
      <c r="S92" s="62">
        <f ca="1">AVERAGE(OFFSET($R$3,0,0,'Données projet'!$E$9+1,1))-AVERAGE(OFFSET($H$3,0,0,'Données projet'!$E$9+1,1))</f>
        <v>349.03915953516963</v>
      </c>
      <c r="T92" s="62">
        <f t="shared" si="88"/>
        <v>220.09202639602199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2.6</v>
      </c>
      <c r="AI92" s="14">
        <f>IF('Données projet'!$A$62&gt;35,AI91+AH92-AQ91,IF(A92&lt;'Données projet'!$A$62,$AF$205^A92,IF(A92='Données projet'!$A$62,'Données projet'!$B$62,AI91+AH92-AQ91)))</f>
        <v>233.39999999999989</v>
      </c>
      <c r="AJ92" s="14">
        <f>AI92*VLOOKUP('Données projet'!$B$10,Paramètres!$A$1:$I$89,3,0)*VLOOKUP('Données projet'!$B$10,Paramètres!$A$1:$I$89,5,0)</f>
        <v>203.89823999999993</v>
      </c>
      <c r="AK92" s="14">
        <f t="shared" si="89"/>
        <v>50.59991801943017</v>
      </c>
      <c r="AL92" s="22">
        <f t="shared" si="58"/>
        <v>443.25095855050739</v>
      </c>
      <c r="AM92" s="62">
        <f t="shared" si="59"/>
        <v>736.58429188384071</v>
      </c>
      <c r="AN92" s="62">
        <f ca="1">AVERAGE(OFFSET($AM$3,0,0,'Données projet'!$E$10+1,1))-AVERAGE(OFFSET($H$3,0,0,'Données projet'!$E$10+1,1))</f>
        <v>327.826081588335</v>
      </c>
      <c r="AO92" s="62">
        <f t="shared" si="90"/>
        <v>348.84706693879735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94.736457908665784</v>
      </c>
      <c r="BJ92" s="62">
        <f t="shared" si="92"/>
        <v>454.34791974332353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27.642210256241345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1.3763844860770903E-10</v>
      </c>
      <c r="BS92" s="24">
        <f t="shared" si="63"/>
        <v>27.642210256378984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231.66000000000005</v>
      </c>
      <c r="P93" s="14">
        <f t="shared" si="87"/>
        <v>56.641461975682823</v>
      </c>
      <c r="Q93" s="22">
        <f t="shared" si="54"/>
        <v>502.12504627431434</v>
      </c>
      <c r="R93" s="62">
        <f t="shared" si="55"/>
        <v>795.45837960764766</v>
      </c>
      <c r="S93" s="62">
        <f ca="1">AVERAGE(OFFSET($R$3,0,0,'Données projet'!$E$9+1,1))-AVERAGE(OFFSET($H$3,0,0,'Données projet'!$E$9+1,1))</f>
        <v>349.03915953516963</v>
      </c>
      <c r="T93" s="62">
        <f t="shared" si="88"/>
        <v>220.09202639602199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236</v>
      </c>
      <c r="AG93" s="13">
        <f>VLOOKUP(A93,'Données projet'!$A$61:$I$81,9,0)</f>
        <v>2.6</v>
      </c>
      <c r="AH93" s="13">
        <f t="array" ref="AH93">INDEX(AG:AG,MIN(IF(ISNUMBER(AG93:AG289),ROW(AG93:AG289),"")))</f>
        <v>2.6</v>
      </c>
      <c r="AI93" s="14">
        <f>IF('Données projet'!$A$62&gt;35,AI92+AH93-AQ92,IF(A93&lt;'Données projet'!$A$62,$AF$205^A93,IF(A93='Données projet'!$A$62,'Données projet'!$B$62,AI92+AH93-AQ92)))</f>
        <v>235.99999999999989</v>
      </c>
      <c r="AJ93" s="14">
        <f>AI93*VLOOKUP('Données projet'!$B$10,Paramètres!$A$1:$I$89,3,0)*VLOOKUP('Données projet'!$B$10,Paramètres!$A$1:$I$89,5,0)</f>
        <v>206.16959999999992</v>
      </c>
      <c r="AK93" s="14">
        <f t="shared" si="89"/>
        <v>51.097652263007333</v>
      </c>
      <c r="AL93" s="22">
        <f t="shared" si="58"/>
        <v>448.07379769140431</v>
      </c>
      <c r="AM93" s="62">
        <f t="shared" si="59"/>
        <v>741.40713102473762</v>
      </c>
      <c r="AN93" s="62">
        <f ca="1">AVERAGE(OFFSET($AM$3,0,0,'Données projet'!$E$10+1,1))-AVERAGE(OFFSET($H$3,0,0,'Données projet'!$E$10+1,1))</f>
        <v>327.826081588335</v>
      </c>
      <c r="AO93" s="62">
        <f t="shared" si="90"/>
        <v>348.84706693879735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236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94.736457908665784</v>
      </c>
      <c r="BJ93" s="62">
        <f t="shared" si="92"/>
        <v>454.34791974332353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27.100163373199912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9.7325080362507178E-11</v>
      </c>
      <c r="BS93" s="24">
        <f t="shared" si="63"/>
        <v>27.100163373297239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218.18160000000006</v>
      </c>
      <c r="P94" s="14">
        <f t="shared" si="87"/>
        <v>53.719474757115982</v>
      </c>
      <c r="Q94" s="22">
        <f t="shared" si="54"/>
        <v>473.56103853531039</v>
      </c>
      <c r="R94" s="62">
        <f t="shared" si="55"/>
        <v>766.8943718686437</v>
      </c>
      <c r="S94" s="62">
        <f ca="1">AVERAGE(OFFSET($R$3,0,0,'Données projet'!$E$9+1,1))-AVERAGE(OFFSET($H$3,0,0,'Données projet'!$E$9+1,1))</f>
        <v>349.03915953516963</v>
      </c>
      <c r="T94" s="62">
        <f t="shared" si="88"/>
        <v>220.09202639602199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-9.9316821433603781E-14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327.826081588335</v>
      </c>
      <c r="AO94" s="62">
        <f t="shared" si="90"/>
        <v>348.84706693879735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94.736457908665784</v>
      </c>
      <c r="BJ94" s="62">
        <f t="shared" si="92"/>
        <v>454.34791974332353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26.568745698918971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6.8819224303854516E-11</v>
      </c>
      <c r="BS94" s="24">
        <f t="shared" si="63"/>
        <v>26.56874569898779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222.39360000000005</v>
      </c>
      <c r="P95" s="14">
        <f t="shared" si="87"/>
        <v>54.634794757949287</v>
      </c>
      <c r="Q95" s="22">
        <f t="shared" si="54"/>
        <v>482.49112087009513</v>
      </c>
      <c r="R95" s="62">
        <f t="shared" si="55"/>
        <v>775.82445420342844</v>
      </c>
      <c r="S95" s="62">
        <f ca="1">AVERAGE(OFFSET($R$3,0,0,'Données projet'!$E$9+1,1))-AVERAGE(OFFSET($H$3,0,0,'Données projet'!$E$9+1,1))</f>
        <v>349.03915953516963</v>
      </c>
      <c r="T95" s="62">
        <f t="shared" si="88"/>
        <v>220.09202639602199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-9.9316821433603781E-14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327.826081588335</v>
      </c>
      <c r="AO95" s="62">
        <f t="shared" si="90"/>
        <v>348.84706693879735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94.736457908665784</v>
      </c>
      <c r="BJ95" s="62">
        <f t="shared" si="92"/>
        <v>454.34791974332353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26.047748801097903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4.8662540181253589E-11</v>
      </c>
      <c r="BS95" s="24">
        <f t="shared" si="63"/>
        <v>26.047748801146565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226.60560000000009</v>
      </c>
      <c r="P96" s="14">
        <f t="shared" si="87"/>
        <v>55.548098989444924</v>
      </c>
      <c r="Q96" s="22">
        <f t="shared" si="54"/>
        <v>491.41769240661671</v>
      </c>
      <c r="R96" s="62">
        <f t="shared" si="55"/>
        <v>784.75102573995002</v>
      </c>
      <c r="S96" s="62">
        <f ca="1">AVERAGE(OFFSET($R$3,0,0,'Données projet'!$E$9+1,1))-AVERAGE(OFFSET($H$3,0,0,'Données projet'!$E$9+1,1))</f>
        <v>349.03915953516963</v>
      </c>
      <c r="T96" s="62">
        <f t="shared" si="88"/>
        <v>220.09202639602199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-9.9316821433603781E-14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327.826081588335</v>
      </c>
      <c r="AO96" s="62">
        <f t="shared" si="90"/>
        <v>348.84706693879735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94.736457908665784</v>
      </c>
      <c r="BJ96" s="62">
        <f t="shared" si="92"/>
        <v>454.34791974332353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25.536968334666376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3.4409612151927258E-11</v>
      </c>
      <c r="BS96" s="24">
        <f t="shared" si="63"/>
        <v>25.536968334700784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230.81760000000006</v>
      </c>
      <c r="P97" s="14">
        <f t="shared" si="87"/>
        <v>56.459429240325889</v>
      </c>
      <c r="Q97" s="22">
        <f t="shared" si="54"/>
        <v>500.34082592690089</v>
      </c>
      <c r="R97" s="62">
        <f t="shared" si="55"/>
        <v>793.67415926023421</v>
      </c>
      <c r="S97" s="62">
        <f ca="1">AVERAGE(OFFSET($R$3,0,0,'Données projet'!$E$9+1,1))-AVERAGE(OFFSET($H$3,0,0,'Données projet'!$E$9+1,1))</f>
        <v>349.03915953516963</v>
      </c>
      <c r="T97" s="62">
        <f t="shared" si="88"/>
        <v>220.09202639602199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-9.9316821433603781E-14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327.826081588335</v>
      </c>
      <c r="AO97" s="62">
        <f t="shared" si="90"/>
        <v>348.84706693879735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94.736457908665784</v>
      </c>
      <c r="BJ97" s="62">
        <f t="shared" si="92"/>
        <v>454.34791974332353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25.03620396163625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2.4331270090626794E-11</v>
      </c>
      <c r="BS97" s="24">
        <f t="shared" si="63"/>
        <v>25.036203961660583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235.0296000000001</v>
      </c>
      <c r="P98" s="14">
        <f t="shared" si="87"/>
        <v>57.368825686861214</v>
      </c>
      <c r="Q98" s="22">
        <f t="shared" si="54"/>
        <v>509.26059140461666</v>
      </c>
      <c r="R98" s="62">
        <f t="shared" si="55"/>
        <v>802.59392473794992</v>
      </c>
      <c r="S98" s="62">
        <f ca="1">AVERAGE(OFFSET($R$3,0,0,'Données projet'!$E$9+1,1))-AVERAGE(OFFSET($H$3,0,0,'Données projet'!$E$9+1,1))</f>
        <v>349.03915953516963</v>
      </c>
      <c r="T98" s="62">
        <f t="shared" si="88"/>
        <v>220.09202639602199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-9.9316821433603781E-14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327.826081588335</v>
      </c>
      <c r="AO98" s="62">
        <f t="shared" si="90"/>
        <v>348.84706693879735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94.736457908665784</v>
      </c>
      <c r="BJ98" s="62">
        <f t="shared" si="92"/>
        <v>454.34791974332353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24.545259272525136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1.7204806075963629E-11</v>
      </c>
      <c r="BS98" s="24">
        <f t="shared" si="63"/>
        <v>24.545259272542342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221.38272000000006</v>
      </c>
      <c r="P99" s="14">
        <f t="shared" si="87"/>
        <v>54.415303406517502</v>
      </c>
      <c r="Q99" s="22">
        <f t="shared" ref="Q99:Q130" si="107">(O99+P99)*0.475*44/12</f>
        <v>480.34822409968478</v>
      </c>
      <c r="R99" s="62">
        <f t="shared" si="55"/>
        <v>773.68155743301804</v>
      </c>
      <c r="S99" s="62">
        <f ca="1">AVERAGE(OFFSET($R$3,0,0,'Données projet'!$E$9+1,1))-AVERAGE(OFFSET($H$3,0,0,'Données projet'!$E$9+1,1))</f>
        <v>349.03915953516963</v>
      </c>
      <c r="T99" s="62">
        <f t="shared" si="88"/>
        <v>220.09202639602199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-9.9316821433603781E-14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327.826081588335</v>
      </c>
      <c r="AO99" s="62">
        <f t="shared" si="90"/>
        <v>348.84706693879735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94.736457908665784</v>
      </c>
      <c r="BJ99" s="62">
        <f t="shared" si="92"/>
        <v>454.34791974332353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24.063941709320797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1.2165635045313397E-11</v>
      </c>
      <c r="BS99" s="24">
        <f t="shared" si="63"/>
        <v>24.063941709332962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225.42624000000009</v>
      </c>
      <c r="P100" s="14">
        <f t="shared" si="87"/>
        <v>55.292574548511105</v>
      </c>
      <c r="Q100" s="22">
        <f t="shared" si="107"/>
        <v>488.91860200532369</v>
      </c>
      <c r="R100" s="62">
        <f t="shared" si="55"/>
        <v>782.25193533865695</v>
      </c>
      <c r="S100" s="62">
        <f ca="1">AVERAGE(OFFSET($R$3,0,0,'Données projet'!$E$9+1,1))-AVERAGE(OFFSET($H$3,0,0,'Données projet'!$E$9+1,1))</f>
        <v>349.03915953516963</v>
      </c>
      <c r="T100" s="62">
        <f t="shared" si="88"/>
        <v>220.09202639602199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-9.9316821433603781E-14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327.826081588335</v>
      </c>
      <c r="AO100" s="62">
        <f t="shared" si="90"/>
        <v>348.84706693879735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94.736457908665784</v>
      </c>
      <c r="BJ100" s="62">
        <f t="shared" si="92"/>
        <v>454.34791974332353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23.59206248995617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8.6024030379818144E-12</v>
      </c>
      <c r="BS100" s="24">
        <f t="shared" si="63"/>
        <v>23.592062489964771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229.46976000000009</v>
      </c>
      <c r="P101" s="14">
        <f t="shared" si="87"/>
        <v>56.168015849852871</v>
      </c>
      <c r="Q101" s="22">
        <f t="shared" si="107"/>
        <v>497.48579293849389</v>
      </c>
      <c r="R101" s="62">
        <f t="shared" si="55"/>
        <v>790.81912627182714</v>
      </c>
      <c r="S101" s="62">
        <f ca="1">AVERAGE(OFFSET($R$3,0,0,'Données projet'!$E$9+1,1))-AVERAGE(OFFSET($H$3,0,0,'Données projet'!$E$9+1,1))</f>
        <v>349.03915953516963</v>
      </c>
      <c r="T101" s="62">
        <f t="shared" si="88"/>
        <v>220.09202639602199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-9.9316821433603781E-14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327.826081588335</v>
      </c>
      <c r="AO101" s="62">
        <f t="shared" si="90"/>
        <v>348.84706693879735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94.736457908665784</v>
      </c>
      <c r="BJ101" s="62">
        <f t="shared" si="92"/>
        <v>454.34791974332353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23.12943653426538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6.0828175226566986E-12</v>
      </c>
      <c r="BS101" s="24">
        <f t="shared" si="63"/>
        <v>23.129436534271463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233.51328000000012</v>
      </c>
      <c r="P102" s="14">
        <f t="shared" si="87"/>
        <v>57.041663274479895</v>
      </c>
      <c r="Q102" s="22">
        <f t="shared" si="107"/>
        <v>506.04985953638601</v>
      </c>
      <c r="R102" s="62">
        <f t="shared" si="55"/>
        <v>799.38319286971932</v>
      </c>
      <c r="S102" s="62">
        <f ca="1">AVERAGE(OFFSET($R$3,0,0,'Données projet'!$E$9+1,1))-AVERAGE(OFFSET($H$3,0,0,'Données projet'!$E$9+1,1))</f>
        <v>349.03915953516963</v>
      </c>
      <c r="T102" s="62">
        <f t="shared" si="88"/>
        <v>220.09202639602199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-9.9316821433603781E-14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327.826081588335</v>
      </c>
      <c r="AO102" s="62">
        <f t="shared" si="90"/>
        <v>348.84706693879735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94.736457908665784</v>
      </c>
      <c r="BJ102" s="62">
        <f t="shared" si="92"/>
        <v>454.34791974332353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22.675882391391717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4.3012015189909072E-12</v>
      </c>
      <c r="BS102" s="24">
        <f t="shared" si="63"/>
        <v>22.675882391396019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237.55680000000009</v>
      </c>
      <c r="P103" s="14">
        <f t="shared" si="87"/>
        <v>57.913551469467357</v>
      </c>
      <c r="Q103" s="22">
        <f t="shared" si="107"/>
        <v>514.61086214265583</v>
      </c>
      <c r="R103" s="62">
        <f t="shared" si="55"/>
        <v>807.94419547598909</v>
      </c>
      <c r="S103" s="62">
        <f ca="1">AVERAGE(OFFSET($R$3,0,0,'Données projet'!$E$9+1,1))-AVERAGE(OFFSET($H$3,0,0,'Données projet'!$E$9+1,1))</f>
        <v>349.03915953516963</v>
      </c>
      <c r="T103" s="62">
        <f t="shared" si="88"/>
        <v>220.09202639602199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-9.9316821433603781E-14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327.826081588335</v>
      </c>
      <c r="AO103" s="62">
        <f t="shared" si="90"/>
        <v>348.84706693879735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94.736457908665784</v>
      </c>
      <c r="BJ103" s="62">
        <f t="shared" si="92"/>
        <v>454.34791974332353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22.231222168619095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3.0414087613283493E-12</v>
      </c>
      <c r="BS103" s="24">
        <f t="shared" si="63"/>
        <v>22.231222168622136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223.57296000000011</v>
      </c>
      <c r="P104" s="14">
        <f t="shared" si="87"/>
        <v>54.890721304299618</v>
      </c>
      <c r="Q104" s="22">
        <f t="shared" si="107"/>
        <v>484.99091160498864</v>
      </c>
      <c r="R104" s="62">
        <f t="shared" si="55"/>
        <v>778.32424493832195</v>
      </c>
      <c r="S104" s="62">
        <f ca="1">AVERAGE(OFFSET($R$3,0,0,'Données projet'!$E$9+1,1))-AVERAGE(OFFSET($H$3,0,0,'Données projet'!$E$9+1,1))</f>
        <v>349.03915953516963</v>
      </c>
      <c r="T104" s="62">
        <f t="shared" si="88"/>
        <v>220.09202639602199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-9.9316821433603781E-14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327.826081588335</v>
      </c>
      <c r="AO104" s="62">
        <f t="shared" si="90"/>
        <v>348.84706693879735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94.736457908665784</v>
      </c>
      <c r="BJ104" s="62">
        <f t="shared" si="92"/>
        <v>454.34791974332353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21.795281461599089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2.1506007594954536E-12</v>
      </c>
      <c r="BS104" s="24">
        <f t="shared" si="63"/>
        <v>21.795281461601238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227.27952000000008</v>
      </c>
      <c r="P105" s="14">
        <f t="shared" si="87"/>
        <v>55.694043418351306</v>
      </c>
      <c r="Q105" s="22">
        <f t="shared" si="107"/>
        <v>492.84562295362861</v>
      </c>
      <c r="R105" s="62">
        <f t="shared" si="55"/>
        <v>786.17895628696192</v>
      </c>
      <c r="S105" s="62">
        <f ca="1">AVERAGE(OFFSET($R$3,0,0,'Données projet'!$E$9+1,1))-AVERAGE(OFFSET($H$3,0,0,'Données projet'!$E$9+1,1))</f>
        <v>349.03915953516963</v>
      </c>
      <c r="T105" s="62">
        <f t="shared" si="88"/>
        <v>220.09202639602199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-9.9316821433603781E-14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327.826081588335</v>
      </c>
      <c r="AO105" s="62">
        <f t="shared" si="90"/>
        <v>348.84706693879735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94.736457908665784</v>
      </c>
      <c r="BJ105" s="62">
        <f t="shared" si="92"/>
        <v>454.34791974332353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21.367889285946166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1.5207043806641747E-12</v>
      </c>
      <c r="BS105" s="24">
        <f t="shared" si="63"/>
        <v>21.367889285947687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230.98608000000007</v>
      </c>
      <c r="P106" s="14">
        <f t="shared" si="87"/>
        <v>56.495841965100801</v>
      </c>
      <c r="Q106" s="22">
        <f t="shared" si="107"/>
        <v>500.69768075588399</v>
      </c>
      <c r="R106" s="62">
        <f t="shared" si="55"/>
        <v>794.03101408921725</v>
      </c>
      <c r="S106" s="62">
        <f ca="1">AVERAGE(OFFSET($R$3,0,0,'Données projet'!$E$9+1,1))-AVERAGE(OFFSET($H$3,0,0,'Données projet'!$E$9+1,1))</f>
        <v>349.03915953516963</v>
      </c>
      <c r="T106" s="62">
        <f t="shared" si="88"/>
        <v>220.09202639602199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-9.9316821433603781E-14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327.826081588335</v>
      </c>
      <c r="AO106" s="62">
        <f t="shared" si="90"/>
        <v>348.84706693879735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94.736457908665784</v>
      </c>
      <c r="BJ106" s="62">
        <f t="shared" si="92"/>
        <v>454.34791974332353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20.948878010174312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1.0753003797477268E-12</v>
      </c>
      <c r="BS106" s="24">
        <f t="shared" si="63"/>
        <v>20.948878010175388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234.69264000000004</v>
      </c>
      <c r="P107" s="14">
        <f t="shared" si="87"/>
        <v>57.29614421540051</v>
      </c>
      <c r="Q107" s="22">
        <f t="shared" si="107"/>
        <v>508.54713250848926</v>
      </c>
      <c r="R107" s="62">
        <f t="shared" si="55"/>
        <v>801.88046584182257</v>
      </c>
      <c r="S107" s="62">
        <f ca="1">AVERAGE(OFFSET($R$3,0,0,'Données projet'!$E$9+1,1))-AVERAGE(OFFSET($H$3,0,0,'Données projet'!$E$9+1,1))</f>
        <v>349.03915953516963</v>
      </c>
      <c r="T107" s="62">
        <f t="shared" si="88"/>
        <v>220.09202639602199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-9.9316821433603781E-14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327.826081588335</v>
      </c>
      <c r="AO107" s="62">
        <f t="shared" si="90"/>
        <v>348.84706693879735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94.736457908665784</v>
      </c>
      <c r="BJ107" s="62">
        <f t="shared" si="92"/>
        <v>454.34791974332353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20.538083289948702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7.6035219033208733E-13</v>
      </c>
      <c r="BS107" s="24">
        <f t="shared" si="63"/>
        <v>20.538083289949462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238.39920000000004</v>
      </c>
      <c r="P108" s="14">
        <f t="shared" si="87"/>
        <v>58.094976529303409</v>
      </c>
      <c r="Q108" s="22">
        <f t="shared" si="107"/>
        <v>516.39402412187007</v>
      </c>
      <c r="R108" s="62">
        <f t="shared" si="55"/>
        <v>809.72735745520345</v>
      </c>
      <c r="S108" s="62">
        <f ca="1">AVERAGE(OFFSET($R$3,0,0,'Données projet'!$E$9+1,1))-AVERAGE(OFFSET($H$3,0,0,'Données projet'!$E$9+1,1))</f>
        <v>349.03915953516963</v>
      </c>
      <c r="T108" s="62">
        <f t="shared" si="88"/>
        <v>220.09202639602199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-9.9316821433603781E-14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327.826081588335</v>
      </c>
      <c r="AO108" s="62">
        <f t="shared" si="90"/>
        <v>348.84706693879735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94.736457908665784</v>
      </c>
      <c r="BJ108" s="62">
        <f t="shared" si="92"/>
        <v>454.34791974332353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20.135344003626678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5.376501898738634E-13</v>
      </c>
      <c r="BS108" s="24">
        <f t="shared" si="63"/>
        <v>20.135344003627214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225.08928000000003</v>
      </c>
      <c r="P109" s="14">
        <f t="shared" si="87"/>
        <v>55.219539015573524</v>
      </c>
      <c r="Q109" s="22">
        <f t="shared" si="107"/>
        <v>488.2045264521239</v>
      </c>
      <c r="R109" s="62">
        <f t="shared" si="55"/>
        <v>781.53785978545716</v>
      </c>
      <c r="S109" s="62">
        <f ca="1">AVERAGE(OFFSET($R$3,0,0,'Données projet'!$E$9+1,1))-AVERAGE(OFFSET($H$3,0,0,'Données projet'!$E$9+1,1))</f>
        <v>349.03915953516963</v>
      </c>
      <c r="T109" s="62">
        <f t="shared" si="88"/>
        <v>220.09202639602199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-9.9316821433603781E-14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327.826081588335</v>
      </c>
      <c r="AO109" s="62">
        <f t="shared" si="90"/>
        <v>348.84706693879735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94.736457908665784</v>
      </c>
      <c r="BJ109" s="62">
        <f t="shared" si="92"/>
        <v>454.34791974332353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19.740502189062717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3.8017609516604366E-13</v>
      </c>
      <c r="BS109" s="24">
        <f t="shared" si="63"/>
        <v>19.740502189063097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228.62735999999998</v>
      </c>
      <c r="P110" s="14">
        <f t="shared" si="87"/>
        <v>55.985781352428695</v>
      </c>
      <c r="Q110" s="22">
        <f t="shared" si="107"/>
        <v>495.70122118881324</v>
      </c>
      <c r="R110" s="62">
        <f t="shared" si="55"/>
        <v>789.03455452214655</v>
      </c>
      <c r="S110" s="62">
        <f ca="1">AVERAGE(OFFSET($R$3,0,0,'Données projet'!$E$9+1,1))-AVERAGE(OFFSET($H$3,0,0,'Données projet'!$E$9+1,1))</f>
        <v>349.03915953516963</v>
      </c>
      <c r="T110" s="62">
        <f t="shared" si="88"/>
        <v>220.09202639602199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-9.9316821433603781E-14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327.826081588335</v>
      </c>
      <c r="AO110" s="62">
        <f t="shared" si="90"/>
        <v>348.84706693879735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94.736457908665784</v>
      </c>
      <c r="BJ110" s="62">
        <f t="shared" si="92"/>
        <v>454.34791974332353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19.353402981652629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2.688250949369317E-13</v>
      </c>
      <c r="BS110" s="24">
        <f t="shared" si="63"/>
        <v>19.353402981652899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232.16543999999999</v>
      </c>
      <c r="P111" s="14">
        <f t="shared" si="87"/>
        <v>56.750644620888913</v>
      </c>
      <c r="Q111" s="22">
        <f t="shared" si="107"/>
        <v>503.19551404804815</v>
      </c>
      <c r="R111" s="62">
        <f t="shared" si="55"/>
        <v>796.52884738138141</v>
      </c>
      <c r="S111" s="62">
        <f ca="1">AVERAGE(OFFSET($R$3,0,0,'Données projet'!$E$9+1,1))-AVERAGE(OFFSET($H$3,0,0,'Données projet'!$E$9+1,1))</f>
        <v>349.03915953516963</v>
      </c>
      <c r="T111" s="62">
        <f t="shared" si="88"/>
        <v>220.09202639602199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-9.9316821433603781E-14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327.826081588335</v>
      </c>
      <c r="AO111" s="62">
        <f t="shared" si="90"/>
        <v>348.84706693879735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94.736457908665784</v>
      </c>
      <c r="BJ111" s="62">
        <f t="shared" si="92"/>
        <v>454.34791974332353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18.97389455359265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1.9008804758302183E-13</v>
      </c>
      <c r="BS111" s="24">
        <f t="shared" si="63"/>
        <v>18.973894553592842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235.70352</v>
      </c>
      <c r="P112" s="14">
        <f t="shared" si="87"/>
        <v>57.51415226456097</v>
      </c>
      <c r="Q112" s="22">
        <f t="shared" si="107"/>
        <v>510.68744586077702</v>
      </c>
      <c r="R112" s="62">
        <f t="shared" si="55"/>
        <v>804.02077919411033</v>
      </c>
      <c r="S112" s="62">
        <f ca="1">AVERAGE(OFFSET($R$3,0,0,'Données projet'!$E$9+1,1))-AVERAGE(OFFSET($H$3,0,0,'Données projet'!$E$9+1,1))</f>
        <v>349.03915953516963</v>
      </c>
      <c r="T112" s="62">
        <f t="shared" si="88"/>
        <v>220.09202639602199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-9.9316821433603781E-14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327.826081588335</v>
      </c>
      <c r="AO112" s="62">
        <f t="shared" si="90"/>
        <v>348.84706693879735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94.736457908665784</v>
      </c>
      <c r="BJ112" s="62">
        <f t="shared" si="92"/>
        <v>454.34791974332353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18.601828054329644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1.3441254746846585E-13</v>
      </c>
      <c r="BS112" s="24">
        <f t="shared" si="63"/>
        <v>18.601828054329779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239.24159999999998</v>
      </c>
      <c r="P113" s="14">
        <f t="shared" si="87"/>
        <v>58.276326982845838</v>
      </c>
      <c r="Q113" s="22">
        <f t="shared" si="107"/>
        <v>518.17705616178989</v>
      </c>
      <c r="R113" s="62">
        <f t="shared" si="55"/>
        <v>811.51038949512326</v>
      </c>
      <c r="S113" s="62">
        <f ca="1">AVERAGE(OFFSET($R$3,0,0,'Données projet'!$E$9+1,1))-AVERAGE(OFFSET($H$3,0,0,'Données projet'!$E$9+1,1))</f>
        <v>349.03915953516963</v>
      </c>
      <c r="T113" s="62">
        <f t="shared" si="88"/>
        <v>220.09202639602199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-9.9316821433603781E-14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327.826081588335</v>
      </c>
      <c r="AO113" s="62">
        <f t="shared" si="90"/>
        <v>348.84706693879735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94.736457908665784</v>
      </c>
      <c r="BJ113" s="62">
        <f t="shared" si="92"/>
        <v>454.34791974332353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18.237057552179028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9.5044023791510916E-14</v>
      </c>
      <c r="BS113" s="24">
        <f t="shared" si="63"/>
        <v>18.237057552179124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226.43711999999999</v>
      </c>
      <c r="P114" s="14">
        <f t="shared" si="87"/>
        <v>55.51160499337535</v>
      </c>
      <c r="Q114" s="22">
        <f t="shared" si="107"/>
        <v>491.06069603012867</v>
      </c>
      <c r="R114" s="62">
        <f t="shared" si="55"/>
        <v>784.39402936346198</v>
      </c>
      <c r="S114" s="62">
        <f ca="1">AVERAGE(OFFSET($R$3,0,0,'Données projet'!$E$9+1,1))-AVERAGE(OFFSET($H$3,0,0,'Données projet'!$E$9+1,1))</f>
        <v>349.03915953516963</v>
      </c>
      <c r="T114" s="62">
        <f t="shared" si="88"/>
        <v>220.09202639602199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-9.9316821433603781E-14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327.826081588335</v>
      </c>
      <c r="AO114" s="62">
        <f t="shared" si="90"/>
        <v>348.84706693879735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94.736457908665784</v>
      </c>
      <c r="BJ114" s="62">
        <f t="shared" si="92"/>
        <v>454.34791974332353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17.87943997708755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6.7206273734232925E-14</v>
      </c>
      <c r="BS114" s="24">
        <f t="shared" si="63"/>
        <v>17.879439977087618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229.63823999999997</v>
      </c>
      <c r="P115" s="14">
        <f t="shared" si="87"/>
        <v>56.204453396569633</v>
      </c>
      <c r="Q115" s="22">
        <f t="shared" si="107"/>
        <v>497.84269099902531</v>
      </c>
      <c r="R115" s="62">
        <f t="shared" si="55"/>
        <v>791.17602433235857</v>
      </c>
      <c r="S115" s="62">
        <f ca="1">AVERAGE(OFFSET($R$3,0,0,'Données projet'!$E$9+1,1))-AVERAGE(OFFSET($H$3,0,0,'Données projet'!$E$9+1,1))</f>
        <v>349.03915953516963</v>
      </c>
      <c r="T115" s="62">
        <f t="shared" si="88"/>
        <v>220.09202639602199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-9.9316821433603781E-14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327.826081588335</v>
      </c>
      <c r="AO115" s="62">
        <f t="shared" si="90"/>
        <v>348.84706693879735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94.736457908665784</v>
      </c>
      <c r="BJ115" s="62">
        <f t="shared" si="92"/>
        <v>454.34791974332353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17.528835064518432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4.7522011895755458E-14</v>
      </c>
      <c r="BS115" s="24">
        <f t="shared" si="63"/>
        <v>17.528835064518479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232.83936</v>
      </c>
      <c r="P116" s="14">
        <f t="shared" si="87"/>
        <v>56.896178458987549</v>
      </c>
      <c r="Q116" s="22">
        <f t="shared" si="107"/>
        <v>504.62272948273659</v>
      </c>
      <c r="R116" s="62">
        <f t="shared" si="55"/>
        <v>797.9560628160699</v>
      </c>
      <c r="S116" s="62">
        <f ca="1">AVERAGE(OFFSET($R$3,0,0,'Données projet'!$E$9+1,1))-AVERAGE(OFFSET($H$3,0,0,'Données projet'!$E$9+1,1))</f>
        <v>349.03915953516963</v>
      </c>
      <c r="T116" s="62">
        <f t="shared" si="88"/>
        <v>220.09202639602199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-9.9316821433603781E-14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327.826081588335</v>
      </c>
      <c r="AO116" s="62">
        <f t="shared" si="90"/>
        <v>348.84706693879735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94.736457908665784</v>
      </c>
      <c r="BJ116" s="62">
        <f t="shared" si="92"/>
        <v>454.34791974332353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17.185105300436913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3.3603136867116463E-14</v>
      </c>
      <c r="BS116" s="24">
        <f t="shared" si="63"/>
        <v>17.185105300436945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236.04048</v>
      </c>
      <c r="P117" s="14">
        <f t="shared" si="87"/>
        <v>57.586797409506879</v>
      </c>
      <c r="Q117" s="22">
        <f t="shared" si="107"/>
        <v>511.40084148822439</v>
      </c>
      <c r="R117" s="62">
        <f t="shared" si="55"/>
        <v>804.73417482155764</v>
      </c>
      <c r="S117" s="62">
        <f ca="1">AVERAGE(OFFSET($R$3,0,0,'Données projet'!$E$9+1,1))-AVERAGE(OFFSET($H$3,0,0,'Données projet'!$E$9+1,1))</f>
        <v>349.03915953516963</v>
      </c>
      <c r="T117" s="62">
        <f t="shared" si="88"/>
        <v>220.09202639602199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-9.9316821433603781E-14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327.826081588335</v>
      </c>
      <c r="AO117" s="62">
        <f t="shared" si="90"/>
        <v>348.84706693879735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94.736457908665784</v>
      </c>
      <c r="BJ117" s="62">
        <f t="shared" si="92"/>
        <v>454.34791974332353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16.848115867374577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2.3761005947877729E-14</v>
      </c>
      <c r="BS117" s="24">
        <f t="shared" si="63"/>
        <v>16.848115867374602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239.24160000000003</v>
      </c>
      <c r="P118" s="14">
        <f t="shared" si="87"/>
        <v>58.276326982845887</v>
      </c>
      <c r="Q118" s="22">
        <f t="shared" si="107"/>
        <v>518.17705616178989</v>
      </c>
      <c r="R118" s="62">
        <f t="shared" si="55"/>
        <v>811.51038949512326</v>
      </c>
      <c r="S118" s="62">
        <f ca="1">AVERAGE(OFFSET($R$3,0,0,'Données projet'!$E$9+1,1))-AVERAGE(OFFSET($H$3,0,0,'Données projet'!$E$9+1,1))</f>
        <v>349.03915953516963</v>
      </c>
      <c r="T118" s="62">
        <f t="shared" si="88"/>
        <v>220.09202639602199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-9.9316821433603781E-14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327.826081588335</v>
      </c>
      <c r="AO118" s="62">
        <f t="shared" si="90"/>
        <v>348.84706693879735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94.736457908665784</v>
      </c>
      <c r="BJ118" s="62">
        <f t="shared" si="92"/>
        <v>454.34791974332353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16.517734591551338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1.6801568433558231E-14</v>
      </c>
      <c r="BS118" s="24">
        <f t="shared" si="63"/>
        <v>16.517734591551356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227.11104000000006</v>
      </c>
      <c r="P119" s="14">
        <f t="shared" si="87"/>
        <v>55.657562039200094</v>
      </c>
      <c r="Q119" s="22">
        <f t="shared" si="107"/>
        <v>492.48864855160696</v>
      </c>
      <c r="R119" s="62">
        <f t="shared" si="55"/>
        <v>785.82198188494021</v>
      </c>
      <c r="S119" s="62">
        <f ca="1">AVERAGE(OFFSET($R$3,0,0,'Données projet'!$E$9+1,1))-AVERAGE(OFFSET($H$3,0,0,'Données projet'!$E$9+1,1))</f>
        <v>349.03915953516963</v>
      </c>
      <c r="T119" s="62">
        <f t="shared" si="88"/>
        <v>220.09202639602199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-9.9316821433603781E-14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327.826081588335</v>
      </c>
      <c r="AO119" s="62">
        <f t="shared" si="90"/>
        <v>348.84706693879735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94.736457908665784</v>
      </c>
      <c r="BJ119" s="62">
        <f t="shared" si="92"/>
        <v>454.34791974332353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16.193831891034311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1.1880502973938864E-14</v>
      </c>
      <c r="BS119" s="24">
        <f t="shared" si="63"/>
        <v>16.193831891034321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230.14368000000007</v>
      </c>
      <c r="P120" s="14">
        <f t="shared" si="87"/>
        <v>56.313747377131534</v>
      </c>
      <c r="Q120" s="22">
        <f t="shared" si="107"/>
        <v>498.91335268183752</v>
      </c>
      <c r="R120" s="62">
        <f t="shared" si="55"/>
        <v>792.24668601517078</v>
      </c>
      <c r="S120" s="62">
        <f ca="1">AVERAGE(OFFSET($R$3,0,0,'Données projet'!$E$9+1,1))-AVERAGE(OFFSET($H$3,0,0,'Données projet'!$E$9+1,1))</f>
        <v>349.03915953516963</v>
      </c>
      <c r="T120" s="62">
        <f t="shared" si="88"/>
        <v>220.09202639602199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-9.9316821433603781E-14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327.826081588335</v>
      </c>
      <c r="AO120" s="62">
        <f t="shared" si="90"/>
        <v>348.84706693879735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94.736457908665784</v>
      </c>
      <c r="BJ120" s="62">
        <f t="shared" si="92"/>
        <v>454.34791974332353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15.876280724913283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8.4007842167791157E-15</v>
      </c>
      <c r="BS120" s="24">
        <f t="shared" si="63"/>
        <v>15.876280724913292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233.17632000000006</v>
      </c>
      <c r="P121" s="14">
        <f t="shared" si="87"/>
        <v>56.968926984666822</v>
      </c>
      <c r="Q121" s="22">
        <f t="shared" si="107"/>
        <v>505.3363051649614</v>
      </c>
      <c r="R121" s="62">
        <f t="shared" si="55"/>
        <v>798.66963849829472</v>
      </c>
      <c r="S121" s="62">
        <f ca="1">AVERAGE(OFFSET($R$3,0,0,'Données projet'!$E$9+1,1))-AVERAGE(OFFSET($H$3,0,0,'Données projet'!$E$9+1,1))</f>
        <v>349.03915953516963</v>
      </c>
      <c r="T121" s="62">
        <f t="shared" si="88"/>
        <v>220.09202639602199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-9.9316821433603781E-14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327.826081588335</v>
      </c>
      <c r="AO121" s="62">
        <f t="shared" si="90"/>
        <v>348.84706693879735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94.736457908665784</v>
      </c>
      <c r="BJ121" s="62">
        <f t="shared" si="92"/>
        <v>454.34791974332353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15.564956543472801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5.9402514869694322E-15</v>
      </c>
      <c r="BS121" s="24">
        <f t="shared" si="63"/>
        <v>15.564956543472807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236.2089600000001</v>
      </c>
      <c r="P122" s="14">
        <f t="shared" si="87"/>
        <v>57.623115454442122</v>
      </c>
      <c r="Q122" s="22">
        <f t="shared" si="107"/>
        <v>511.75753141648687</v>
      </c>
      <c r="R122" s="62">
        <f t="shared" si="55"/>
        <v>805.09086474982018</v>
      </c>
      <c r="S122" s="62">
        <f ca="1">AVERAGE(OFFSET($R$3,0,0,'Données projet'!$E$9+1,1))-AVERAGE(OFFSET($H$3,0,0,'Données projet'!$E$9+1,1))</f>
        <v>349.03915953516963</v>
      </c>
      <c r="T122" s="62">
        <f t="shared" si="88"/>
        <v>220.09202639602199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-9.9316821433603781E-14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327.826081588335</v>
      </c>
      <c r="AO122" s="62">
        <f t="shared" si="90"/>
        <v>348.84706693879735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94.736457908665784</v>
      </c>
      <c r="BJ122" s="62">
        <f t="shared" si="92"/>
        <v>454.34791974332353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15.259737239341367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4.2003921083895578E-15</v>
      </c>
      <c r="BS122" s="24">
        <f t="shared" si="63"/>
        <v>15.259737239341371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239.24160000000012</v>
      </c>
      <c r="P123" s="14">
        <f t="shared" si="87"/>
        <v>58.276326982845887</v>
      </c>
      <c r="Q123" s="22">
        <f t="shared" si="107"/>
        <v>518.17705616179012</v>
      </c>
      <c r="R123" s="62">
        <f t="shared" si="55"/>
        <v>811.51038949512349</v>
      </c>
      <c r="S123" s="62">
        <f ca="1">AVERAGE(OFFSET($R$3,0,0,'Données projet'!$E$9+1,1))-AVERAGE(OFFSET($H$3,0,0,'Données projet'!$E$9+1,1))</f>
        <v>349.03915953516963</v>
      </c>
      <c r="T123" s="62">
        <f t="shared" si="88"/>
        <v>220.09202639602199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-9.9316821433603781E-14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327.826081588335</v>
      </c>
      <c r="AO123" s="62">
        <f t="shared" si="90"/>
        <v>348.84706693879735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94.736457908665784</v>
      </c>
      <c r="BJ123" s="62">
        <f t="shared" si="92"/>
        <v>454.34791974332353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14.960503099598558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2.9701257434847161E-15</v>
      </c>
      <c r="BS123" s="24">
        <f t="shared" si="63"/>
        <v>14.960503099598562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9.5769792096689348E-14</v>
      </c>
      <c r="P124" s="14">
        <f t="shared" si="87"/>
        <v>1.4459910566979609E-12</v>
      </c>
      <c r="Q124" s="22">
        <f t="shared" si="107"/>
        <v>2.6852334783173491E-12</v>
      </c>
      <c r="R124" s="62">
        <f t="shared" si="55"/>
        <v>293.33333333333599</v>
      </c>
      <c r="S124" s="62">
        <f ca="1">AVERAGE(OFFSET($R$3,0,0,'Données projet'!$E$9+1,1))-AVERAGE(OFFSET($H$3,0,0,'Données projet'!$E$9+1,1))</f>
        <v>349.03915953516963</v>
      </c>
      <c r="T124" s="62">
        <f t="shared" si="88"/>
        <v>220.09202639602199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-9.9316821433603781E-14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327.826081588335</v>
      </c>
      <c r="AO124" s="62">
        <f t="shared" si="90"/>
        <v>348.84706693879735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94.736457908665784</v>
      </c>
      <c r="BJ124" s="62">
        <f t="shared" si="92"/>
        <v>454.34791974332353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14.667136758821302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2.1001960541947789E-15</v>
      </c>
      <c r="BS124" s="24">
        <f t="shared" si="63"/>
        <v>14.667136758821304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9.5769792096689348E-14</v>
      </c>
      <c r="P125" s="14">
        <f t="shared" si="87"/>
        <v>1.4459910566979609E-12</v>
      </c>
      <c r="Q125" s="22">
        <f t="shared" si="107"/>
        <v>2.6852334783173491E-12</v>
      </c>
      <c r="R125" s="62">
        <f t="shared" si="55"/>
        <v>293.33333333333599</v>
      </c>
      <c r="S125" s="62">
        <f ca="1">AVERAGE(OFFSET($R$3,0,0,'Données projet'!$E$9+1,1))-AVERAGE(OFFSET($H$3,0,0,'Données projet'!$E$9+1,1))</f>
        <v>349.03915953516963</v>
      </c>
      <c r="T125" s="62">
        <f t="shared" si="88"/>
        <v>220.09202639602199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-9.9316821433603781E-14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327.826081588335</v>
      </c>
      <c r="AO125" s="62">
        <f t="shared" si="90"/>
        <v>348.84706693879735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94.736457908665784</v>
      </c>
      <c r="BJ125" s="62">
        <f t="shared" si="92"/>
        <v>454.34791974332353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14.379523153050888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1.4850628717423581E-15</v>
      </c>
      <c r="BS125" s="24">
        <f t="shared" si="63"/>
        <v>14.37952315305089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9.5769792096689348E-14</v>
      </c>
      <c r="P126" s="14">
        <f t="shared" si="87"/>
        <v>1.4459910566979609E-12</v>
      </c>
      <c r="Q126" s="22">
        <f t="shared" si="107"/>
        <v>2.6852334783173491E-12</v>
      </c>
      <c r="R126" s="62">
        <f t="shared" si="55"/>
        <v>293.33333333333599</v>
      </c>
      <c r="S126" s="62">
        <f ca="1">AVERAGE(OFFSET($R$3,0,0,'Données projet'!$E$9+1,1))-AVERAGE(OFFSET($H$3,0,0,'Données projet'!$E$9+1,1))</f>
        <v>349.03915953516963</v>
      </c>
      <c r="T126" s="62">
        <f t="shared" si="88"/>
        <v>220.09202639602199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-9.9316821433603781E-14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327.826081588335</v>
      </c>
      <c r="AO126" s="62">
        <f t="shared" si="90"/>
        <v>348.84706693879735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94.736457908665784</v>
      </c>
      <c r="BJ126" s="62">
        <f t="shared" si="92"/>
        <v>454.34791974332353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14.097549474662655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1.0500980270973895E-15</v>
      </c>
      <c r="BS126" s="24">
        <f t="shared" si="63"/>
        <v>14.097549474662657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9.5769792096689348E-14</v>
      </c>
      <c r="P127" s="14">
        <f t="shared" si="87"/>
        <v>1.4459910566979609E-12</v>
      </c>
      <c r="Q127" s="22">
        <f t="shared" si="107"/>
        <v>2.6852334783173491E-12</v>
      </c>
      <c r="R127" s="62">
        <f t="shared" si="55"/>
        <v>293.33333333333599</v>
      </c>
      <c r="S127" s="62">
        <f ca="1">AVERAGE(OFFSET($R$3,0,0,'Données projet'!$E$9+1,1))-AVERAGE(OFFSET($H$3,0,0,'Données projet'!$E$9+1,1))</f>
        <v>349.03915953516963</v>
      </c>
      <c r="T127" s="62">
        <f t="shared" si="88"/>
        <v>220.09202639602199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-9.9316821433603781E-14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327.826081588335</v>
      </c>
      <c r="AO127" s="62">
        <f t="shared" si="90"/>
        <v>348.84706693879735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94.736457908665784</v>
      </c>
      <c r="BJ127" s="62">
        <f t="shared" si="92"/>
        <v>454.34791974332353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13.821105128120653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7.4253143587117903E-16</v>
      </c>
      <c r="BS127" s="24">
        <f t="shared" si="63"/>
        <v>13.821105128120653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9.5769792096689348E-14</v>
      </c>
      <c r="P128" s="14">
        <f t="shared" si="87"/>
        <v>1.4459910566979609E-12</v>
      </c>
      <c r="Q128" s="22">
        <f t="shared" si="107"/>
        <v>2.6852334783173491E-12</v>
      </c>
      <c r="R128" s="62">
        <f t="shared" si="55"/>
        <v>293.33333333333599</v>
      </c>
      <c r="S128" s="62">
        <f ca="1">AVERAGE(OFFSET($R$3,0,0,'Données projet'!$E$9+1,1))-AVERAGE(OFFSET($H$3,0,0,'Données projet'!$E$9+1,1))</f>
        <v>349.03915953516963</v>
      </c>
      <c r="T128" s="62">
        <f t="shared" si="88"/>
        <v>220.09202639602199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-9.9316821433603781E-14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327.826081588335</v>
      </c>
      <c r="AO128" s="62">
        <f t="shared" si="90"/>
        <v>348.84706693879735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94.736457908665784</v>
      </c>
      <c r="BJ128" s="62">
        <f t="shared" si="92"/>
        <v>454.34791974332353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13.550081686599938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5.2504901354869473E-16</v>
      </c>
      <c r="BS128" s="24">
        <f t="shared" si="63"/>
        <v>13.550081686599938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9.5769792096689348E-14</v>
      </c>
      <c r="P129" s="14">
        <f t="shared" si="87"/>
        <v>1.4459910566979609E-12</v>
      </c>
      <c r="Q129" s="22">
        <f t="shared" si="107"/>
        <v>2.6852334783173491E-12</v>
      </c>
      <c r="R129" s="62">
        <f t="shared" si="55"/>
        <v>293.33333333333599</v>
      </c>
      <c r="S129" s="62">
        <f ca="1">AVERAGE(OFFSET($R$3,0,0,'Données projet'!$E$9+1,1))-AVERAGE(OFFSET($H$3,0,0,'Données projet'!$E$9+1,1))</f>
        <v>349.03915953516963</v>
      </c>
      <c r="T129" s="62">
        <f t="shared" si="88"/>
        <v>220.09202639602199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-9.9316821433603781E-14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327.826081588335</v>
      </c>
      <c r="AO129" s="62">
        <f t="shared" si="90"/>
        <v>348.84706693879735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94.736457908665784</v>
      </c>
      <c r="BJ129" s="62">
        <f t="shared" si="92"/>
        <v>454.34791974332353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13.284372849459468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3.7126571793558951E-16</v>
      </c>
      <c r="BS129" s="24">
        <f t="shared" si="63"/>
        <v>13.284372849459468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9.5769792096689348E-14</v>
      </c>
      <c r="P130" s="14">
        <f t="shared" si="87"/>
        <v>1.4459910566979609E-12</v>
      </c>
      <c r="Q130" s="22">
        <f t="shared" si="107"/>
        <v>2.6852334783173491E-12</v>
      </c>
      <c r="R130" s="62">
        <f t="shared" si="55"/>
        <v>293.33333333333599</v>
      </c>
      <c r="S130" s="62">
        <f ca="1">AVERAGE(OFFSET($R$3,0,0,'Données projet'!$E$9+1,1))-AVERAGE(OFFSET($H$3,0,0,'Données projet'!$E$9+1,1))</f>
        <v>349.03915953516963</v>
      </c>
      <c r="T130" s="62">
        <f t="shared" si="88"/>
        <v>220.09202639602199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-9.9316821433603781E-14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327.826081588335</v>
      </c>
      <c r="AO130" s="62">
        <f t="shared" si="90"/>
        <v>348.84706693879735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94.736457908665784</v>
      </c>
      <c r="BJ130" s="62">
        <f t="shared" si="92"/>
        <v>454.34791974332353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13.023874400548934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2.6252450677434736E-16</v>
      </c>
      <c r="BS130" s="24">
        <f t="shared" si="63"/>
        <v>13.023874400548934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9.5769792096689348E-14</v>
      </c>
      <c r="P131" s="14">
        <f t="shared" si="87"/>
        <v>1.4459910566979609E-12</v>
      </c>
      <c r="Q131" s="22">
        <f t="shared" ref="Q131:Q153" si="108">(O131+P131)*0.475*44/12</f>
        <v>2.6852334783173491E-12</v>
      </c>
      <c r="R131" s="62">
        <f t="shared" ref="R131:R194" si="109">Q131+(I131+J131)*44/12</f>
        <v>293.33333333333599</v>
      </c>
      <c r="S131" s="62">
        <f ca="1">AVERAGE(OFFSET($R$3,0,0,'Données projet'!$E$9+1,1))-AVERAGE(OFFSET($H$3,0,0,'Données projet'!$E$9+1,1))</f>
        <v>349.03915953516963</v>
      </c>
      <c r="T131" s="62">
        <f t="shared" si="88"/>
        <v>220.09202639602199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-9.9316821433603781E-14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327.826081588335</v>
      </c>
      <c r="AO131" s="62">
        <f t="shared" si="90"/>
        <v>348.84706693879735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94.736457908665784</v>
      </c>
      <c r="BJ131" s="62">
        <f t="shared" si="92"/>
        <v>454.34791974332353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12.76848416733317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1.8563285896779476E-16</v>
      </c>
      <c r="BS131" s="24">
        <f t="shared" si="63"/>
        <v>12.76848416733317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9.5769792096689348E-14</v>
      </c>
      <c r="P132" s="14">
        <f t="shared" si="87"/>
        <v>1.4459910566979609E-12</v>
      </c>
      <c r="Q132" s="22">
        <f t="shared" si="108"/>
        <v>2.6852334783173491E-12</v>
      </c>
      <c r="R132" s="62">
        <f t="shared" si="109"/>
        <v>293.33333333333599</v>
      </c>
      <c r="S132" s="62">
        <f ca="1">AVERAGE(OFFSET($R$3,0,0,'Données projet'!$E$9+1,1))-AVERAGE(OFFSET($H$3,0,0,'Données projet'!$E$9+1,1))</f>
        <v>349.03915953516963</v>
      </c>
      <c r="T132" s="62">
        <f t="shared" si="88"/>
        <v>220.09202639602199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-9.9316821433603781E-14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327.826081588335</v>
      </c>
      <c r="AO132" s="62">
        <f t="shared" si="90"/>
        <v>348.84706693879735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94.736457908665784</v>
      </c>
      <c r="BJ132" s="62">
        <f t="shared" si="92"/>
        <v>454.34791974332353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12.518101980818107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1.3126225338717368E-16</v>
      </c>
      <c r="BS132" s="24">
        <f t="shared" ref="BS132:BS153" si="117">SUM(BP132:BR132)</f>
        <v>12.518101980818107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9.5769792096689348E-14</v>
      </c>
      <c r="P133" s="14">
        <f t="shared" ref="P133:P196" si="141">EXP(-1.0587+0.8836*LN(O133)+0.284)</f>
        <v>1.4459910566979609E-12</v>
      </c>
      <c r="Q133" s="22">
        <f t="shared" si="108"/>
        <v>2.6852334783173491E-12</v>
      </c>
      <c r="R133" s="62">
        <f t="shared" si="109"/>
        <v>293.33333333333599</v>
      </c>
      <c r="S133" s="62">
        <f ca="1">AVERAGE(OFFSET($R$3,0,0,'Données projet'!$E$9+1,1))-AVERAGE(OFFSET($H$3,0,0,'Données projet'!$E$9+1,1))</f>
        <v>349.03915953516963</v>
      </c>
      <c r="T133" s="62">
        <f t="shared" ref="T133:T196" si="142">$T$3</f>
        <v>220.09202639602199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-9.9316821433603781E-14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327.826081588335</v>
      </c>
      <c r="AO133" s="62">
        <f t="shared" ref="AO133:AO196" si="144">$AO$3</f>
        <v>348.84706693879735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94.736457908665784</v>
      </c>
      <c r="BJ133" s="62">
        <f t="shared" ref="BJ133:BJ196" si="146">$BJ$3</f>
        <v>454.34791974332353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12.27262963626255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9.2816429483897379E-17</v>
      </c>
      <c r="BS133" s="24">
        <f t="shared" si="117"/>
        <v>12.27262963626255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9.5769792096689348E-14</v>
      </c>
      <c r="P134" s="14">
        <f t="shared" si="141"/>
        <v>1.4459910566979609E-12</v>
      </c>
      <c r="Q134" s="22">
        <f t="shared" si="108"/>
        <v>2.6852334783173491E-12</v>
      </c>
      <c r="R134" s="62">
        <f t="shared" si="109"/>
        <v>293.33333333333599</v>
      </c>
      <c r="S134" s="62">
        <f ca="1">AVERAGE(OFFSET($R$3,0,0,'Données projet'!$E$9+1,1))-AVERAGE(OFFSET($H$3,0,0,'Données projet'!$E$9+1,1))</f>
        <v>349.03915953516963</v>
      </c>
      <c r="T134" s="62">
        <f t="shared" si="142"/>
        <v>220.09202639602199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-9.9316821433603781E-14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327.826081588335</v>
      </c>
      <c r="AO134" s="62">
        <f t="shared" si="144"/>
        <v>348.84706693879735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94.736457908665784</v>
      </c>
      <c r="BJ134" s="62">
        <f t="shared" si="146"/>
        <v>454.34791974332353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12.031970854660381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6.5631126693586841E-17</v>
      </c>
      <c r="BS134" s="24">
        <f t="shared" si="117"/>
        <v>12.031970854660381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9.5769792096689348E-14</v>
      </c>
      <c r="P135" s="14">
        <f t="shared" si="141"/>
        <v>1.4459910566979609E-12</v>
      </c>
      <c r="Q135" s="22">
        <f t="shared" si="108"/>
        <v>2.6852334783173491E-12</v>
      </c>
      <c r="R135" s="62">
        <f t="shared" si="109"/>
        <v>293.33333333333599</v>
      </c>
      <c r="S135" s="62">
        <f ca="1">AVERAGE(OFFSET($R$3,0,0,'Données projet'!$E$9+1,1))-AVERAGE(OFFSET($H$3,0,0,'Données projet'!$E$9+1,1))</f>
        <v>349.03915953516963</v>
      </c>
      <c r="T135" s="62">
        <f t="shared" si="142"/>
        <v>220.09202639602199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-9.9316821433603781E-14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327.826081588335</v>
      </c>
      <c r="AO135" s="62">
        <f t="shared" si="144"/>
        <v>348.84706693879735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94.736457908665784</v>
      </c>
      <c r="BJ135" s="62">
        <f t="shared" si="146"/>
        <v>454.34791974332353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11.796031244978067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4.6408214741948689E-17</v>
      </c>
      <c r="BS135" s="24">
        <f t="shared" si="117"/>
        <v>11.796031244978067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9.5769792096689348E-14</v>
      </c>
      <c r="P136" s="14">
        <f t="shared" si="141"/>
        <v>1.4459910566979609E-12</v>
      </c>
      <c r="Q136" s="22">
        <f t="shared" si="108"/>
        <v>2.6852334783173491E-12</v>
      </c>
      <c r="R136" s="62">
        <f t="shared" si="109"/>
        <v>293.33333333333599</v>
      </c>
      <c r="S136" s="62">
        <f ca="1">AVERAGE(OFFSET($R$3,0,0,'Données projet'!$E$9+1,1))-AVERAGE(OFFSET($H$3,0,0,'Données projet'!$E$9+1,1))</f>
        <v>349.03915953516963</v>
      </c>
      <c r="T136" s="62">
        <f t="shared" si="142"/>
        <v>220.09202639602199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-9.9316821433603781E-14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327.826081588335</v>
      </c>
      <c r="AO136" s="62">
        <f t="shared" si="144"/>
        <v>348.84706693879735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94.736457908665784</v>
      </c>
      <c r="BJ136" s="62">
        <f t="shared" si="146"/>
        <v>454.34791974332353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11.564718267132672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3.2815563346793421E-17</v>
      </c>
      <c r="BS136" s="24">
        <f t="shared" si="117"/>
        <v>11.564718267132672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9.5769792096689348E-14</v>
      </c>
      <c r="P137" s="14">
        <f t="shared" si="141"/>
        <v>1.4459910566979609E-12</v>
      </c>
      <c r="Q137" s="22">
        <f t="shared" si="108"/>
        <v>2.6852334783173491E-12</v>
      </c>
      <c r="R137" s="62">
        <f t="shared" si="109"/>
        <v>293.33333333333599</v>
      </c>
      <c r="S137" s="62">
        <f ca="1">AVERAGE(OFFSET($R$3,0,0,'Données projet'!$E$9+1,1))-AVERAGE(OFFSET($H$3,0,0,'Données projet'!$E$9+1,1))</f>
        <v>349.03915953516963</v>
      </c>
      <c r="T137" s="62">
        <f t="shared" si="142"/>
        <v>220.09202639602199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-9.9316821433603781E-14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327.826081588335</v>
      </c>
      <c r="AO137" s="62">
        <f t="shared" si="144"/>
        <v>348.84706693879735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94.736457908665784</v>
      </c>
      <c r="BJ137" s="62">
        <f t="shared" si="146"/>
        <v>454.34791974332353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11.337941195695841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2.3204107370974345E-17</v>
      </c>
      <c r="BS137" s="24">
        <f t="shared" si="117"/>
        <v>11.337941195695841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9.5769792096689348E-14</v>
      </c>
      <c r="P138" s="14">
        <f t="shared" si="141"/>
        <v>1.4459910566979609E-12</v>
      </c>
      <c r="Q138" s="22">
        <f t="shared" si="108"/>
        <v>2.6852334783173491E-12</v>
      </c>
      <c r="R138" s="62">
        <f t="shared" si="109"/>
        <v>293.33333333333599</v>
      </c>
      <c r="S138" s="62">
        <f ca="1">AVERAGE(OFFSET($R$3,0,0,'Données projet'!$E$9+1,1))-AVERAGE(OFFSET($H$3,0,0,'Données projet'!$E$9+1,1))</f>
        <v>349.03915953516963</v>
      </c>
      <c r="T138" s="62">
        <f t="shared" si="142"/>
        <v>220.09202639602199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-9.9316821433603781E-14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327.826081588335</v>
      </c>
      <c r="AO138" s="62">
        <f t="shared" si="144"/>
        <v>348.84706693879735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94.736457908665784</v>
      </c>
      <c r="BJ138" s="62">
        <f t="shared" si="146"/>
        <v>454.34791974332353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11.115611084309529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1.640778167339671E-17</v>
      </c>
      <c r="BS138" s="24">
        <f t="shared" si="117"/>
        <v>11.115611084309529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9.5769792096689348E-14</v>
      </c>
      <c r="P139" s="14">
        <f t="shared" si="141"/>
        <v>1.4459910566979609E-12</v>
      </c>
      <c r="Q139" s="22">
        <f t="shared" si="108"/>
        <v>2.6852334783173491E-12</v>
      </c>
      <c r="R139" s="62">
        <f t="shared" si="109"/>
        <v>293.33333333333599</v>
      </c>
      <c r="S139" s="62">
        <f ca="1">AVERAGE(OFFSET($R$3,0,0,'Données projet'!$E$9+1,1))-AVERAGE(OFFSET($H$3,0,0,'Données projet'!$E$9+1,1))</f>
        <v>349.03915953516963</v>
      </c>
      <c r="T139" s="62">
        <f t="shared" si="142"/>
        <v>220.09202639602199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-9.9316821433603781E-14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327.826081588335</v>
      </c>
      <c r="AO139" s="62">
        <f t="shared" si="144"/>
        <v>348.84706693879735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94.736457908665784</v>
      </c>
      <c r="BJ139" s="62">
        <f t="shared" si="146"/>
        <v>454.34791974332353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10.897640730799527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1.1602053685487172E-17</v>
      </c>
      <c r="BS139" s="24">
        <f t="shared" si="117"/>
        <v>10.897640730799527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9.5769792096689348E-14</v>
      </c>
      <c r="P140" s="14">
        <f t="shared" si="141"/>
        <v>1.4459910566979609E-12</v>
      </c>
      <c r="Q140" s="22">
        <f t="shared" si="108"/>
        <v>2.6852334783173491E-12</v>
      </c>
      <c r="R140" s="62">
        <f t="shared" si="109"/>
        <v>293.33333333333599</v>
      </c>
      <c r="S140" s="62">
        <f ca="1">AVERAGE(OFFSET($R$3,0,0,'Données projet'!$E$9+1,1))-AVERAGE(OFFSET($H$3,0,0,'Données projet'!$E$9+1,1))</f>
        <v>349.03915953516963</v>
      </c>
      <c r="T140" s="62">
        <f t="shared" si="142"/>
        <v>220.09202639602199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-9.9316821433603781E-14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327.826081588335</v>
      </c>
      <c r="AO140" s="62">
        <f t="shared" si="144"/>
        <v>348.84706693879735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94.736457908665784</v>
      </c>
      <c r="BJ140" s="62">
        <f t="shared" si="146"/>
        <v>454.34791974332353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10.683944642973067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8.2038908366983551E-18</v>
      </c>
      <c r="BS140" s="24">
        <f t="shared" si="117"/>
        <v>10.683944642973067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9.5769792096689348E-14</v>
      </c>
      <c r="P141" s="14">
        <f t="shared" si="141"/>
        <v>1.4459910566979609E-12</v>
      </c>
      <c r="Q141" s="22">
        <f t="shared" si="108"/>
        <v>2.6852334783173491E-12</v>
      </c>
      <c r="R141" s="62">
        <f t="shared" si="109"/>
        <v>293.33333333333599</v>
      </c>
      <c r="S141" s="62">
        <f ca="1">AVERAGE(OFFSET($R$3,0,0,'Données projet'!$E$9+1,1))-AVERAGE(OFFSET($H$3,0,0,'Données projet'!$E$9+1,1))</f>
        <v>349.03915953516963</v>
      </c>
      <c r="T141" s="62">
        <f t="shared" si="142"/>
        <v>220.09202639602199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-9.9316821433603781E-14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327.826081588335</v>
      </c>
      <c r="AO141" s="62">
        <f t="shared" si="144"/>
        <v>348.84706693879735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94.736457908665784</v>
      </c>
      <c r="BJ141" s="62">
        <f t="shared" si="146"/>
        <v>454.34791974332353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10.47443900508714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5.8010268427435862E-18</v>
      </c>
      <c r="BS141" s="24">
        <f t="shared" si="117"/>
        <v>10.47443900508714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9.5769792096689348E-14</v>
      </c>
      <c r="P142" s="14">
        <f t="shared" si="141"/>
        <v>1.4459910566979609E-12</v>
      </c>
      <c r="Q142" s="22">
        <f t="shared" si="108"/>
        <v>2.6852334783173491E-12</v>
      </c>
      <c r="R142" s="62">
        <f t="shared" si="109"/>
        <v>293.33333333333599</v>
      </c>
      <c r="S142" s="62">
        <f ca="1">AVERAGE(OFFSET($R$3,0,0,'Données projet'!$E$9+1,1))-AVERAGE(OFFSET($H$3,0,0,'Données projet'!$E$9+1,1))</f>
        <v>349.03915953516963</v>
      </c>
      <c r="T142" s="62">
        <f t="shared" si="142"/>
        <v>220.09202639602199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-9.9316821433603781E-14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327.826081588335</v>
      </c>
      <c r="AO142" s="62">
        <f t="shared" si="144"/>
        <v>348.84706693879735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94.736457908665784</v>
      </c>
      <c r="BJ142" s="62">
        <f t="shared" si="146"/>
        <v>454.34791974332353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10.269041644974335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4.1019454183491776E-18</v>
      </c>
      <c r="BS142" s="24">
        <f t="shared" si="117"/>
        <v>10.269041644974335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9.5769792096689348E-14</v>
      </c>
      <c r="P143" s="14">
        <f t="shared" si="141"/>
        <v>1.4459910566979609E-12</v>
      </c>
      <c r="Q143" s="22">
        <f t="shared" si="108"/>
        <v>2.6852334783173491E-12</v>
      </c>
      <c r="R143" s="62">
        <f t="shared" si="109"/>
        <v>293.33333333333599</v>
      </c>
      <c r="S143" s="62">
        <f ca="1">AVERAGE(OFFSET($R$3,0,0,'Données projet'!$E$9+1,1))-AVERAGE(OFFSET($H$3,0,0,'Données projet'!$E$9+1,1))</f>
        <v>349.03915953516963</v>
      </c>
      <c r="T143" s="62">
        <f t="shared" si="142"/>
        <v>220.09202639602199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-9.9316821433603781E-14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327.826081588335</v>
      </c>
      <c r="AO143" s="62">
        <f t="shared" si="144"/>
        <v>348.84706693879735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94.736457908665784</v>
      </c>
      <c r="BJ143" s="62">
        <f t="shared" si="146"/>
        <v>454.34791974332353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10.067672001813323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2.9005134213717931E-18</v>
      </c>
      <c r="BS143" s="24">
        <f t="shared" si="117"/>
        <v>10.067672001813323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9.5769792096689348E-14</v>
      </c>
      <c r="P144" s="14">
        <f t="shared" si="141"/>
        <v>1.4459910566979609E-12</v>
      </c>
      <c r="Q144" s="22">
        <f t="shared" si="108"/>
        <v>2.6852334783173491E-12</v>
      </c>
      <c r="R144" s="62">
        <f t="shared" si="109"/>
        <v>293.33333333333599</v>
      </c>
      <c r="S144" s="62">
        <f ca="1">AVERAGE(OFFSET($R$3,0,0,'Données projet'!$E$9+1,1))-AVERAGE(OFFSET($H$3,0,0,'Données projet'!$E$9+1,1))</f>
        <v>349.03915953516963</v>
      </c>
      <c r="T144" s="62">
        <f t="shared" si="142"/>
        <v>220.09202639602199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-9.9316821433603781E-14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327.826081588335</v>
      </c>
      <c r="AO144" s="62">
        <f t="shared" si="144"/>
        <v>348.84706693879735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94.736457908665784</v>
      </c>
      <c r="BJ144" s="62">
        <f t="shared" si="146"/>
        <v>454.34791974332353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9.8702510945313442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2.0509727091745888E-18</v>
      </c>
      <c r="BS144" s="24">
        <f t="shared" si="117"/>
        <v>9.8702510945313442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9.5769792096689348E-14</v>
      </c>
      <c r="P145" s="14">
        <f t="shared" si="141"/>
        <v>1.4459910566979609E-12</v>
      </c>
      <c r="Q145" s="22">
        <f t="shared" si="108"/>
        <v>2.6852334783173491E-12</v>
      </c>
      <c r="R145" s="62">
        <f t="shared" si="109"/>
        <v>293.33333333333599</v>
      </c>
      <c r="S145" s="62">
        <f ca="1">AVERAGE(OFFSET($R$3,0,0,'Données projet'!$E$9+1,1))-AVERAGE(OFFSET($H$3,0,0,'Données projet'!$E$9+1,1))</f>
        <v>349.03915953516963</v>
      </c>
      <c r="T145" s="62">
        <f t="shared" si="142"/>
        <v>220.09202639602199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-9.9316821433603781E-14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327.826081588335</v>
      </c>
      <c r="AO145" s="62">
        <f t="shared" si="144"/>
        <v>348.84706693879735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94.736457908665784</v>
      </c>
      <c r="BJ145" s="62">
        <f t="shared" si="146"/>
        <v>454.34791974332353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9.6767014908263018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1.4502567106858965E-18</v>
      </c>
      <c r="BS145" s="24">
        <f t="shared" si="117"/>
        <v>9.6767014908263018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9.5769792096689348E-14</v>
      </c>
      <c r="P146" s="14">
        <f t="shared" si="141"/>
        <v>1.4459910566979609E-12</v>
      </c>
      <c r="Q146" s="22">
        <f t="shared" si="108"/>
        <v>2.6852334783173491E-12</v>
      </c>
      <c r="R146" s="62">
        <f t="shared" si="109"/>
        <v>293.33333333333599</v>
      </c>
      <c r="S146" s="62">
        <f ca="1">AVERAGE(OFFSET($R$3,0,0,'Données projet'!$E$9+1,1))-AVERAGE(OFFSET($H$3,0,0,'Données projet'!$E$9+1,1))</f>
        <v>349.03915953516963</v>
      </c>
      <c r="T146" s="62">
        <f t="shared" si="142"/>
        <v>220.09202639602199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-9.9316821433603781E-14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327.826081588335</v>
      </c>
      <c r="AO146" s="62">
        <f t="shared" si="144"/>
        <v>348.84706693879735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94.736457908665784</v>
      </c>
      <c r="BJ146" s="62">
        <f t="shared" si="146"/>
        <v>454.34791974332353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9.4869472767963128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1.0254863545872944E-18</v>
      </c>
      <c r="BS146" s="24">
        <f t="shared" si="117"/>
        <v>9.4869472767963128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9.5769792096689348E-14</v>
      </c>
      <c r="P147" s="14">
        <f t="shared" si="141"/>
        <v>1.4459910566979609E-12</v>
      </c>
      <c r="Q147" s="22">
        <f t="shared" si="108"/>
        <v>2.6852334783173491E-12</v>
      </c>
      <c r="R147" s="62">
        <f t="shared" si="109"/>
        <v>293.33333333333599</v>
      </c>
      <c r="S147" s="62">
        <f ca="1">AVERAGE(OFFSET($R$3,0,0,'Données projet'!$E$9+1,1))-AVERAGE(OFFSET($H$3,0,0,'Données projet'!$E$9+1,1))</f>
        <v>349.03915953516963</v>
      </c>
      <c r="T147" s="62">
        <f t="shared" si="142"/>
        <v>220.09202639602199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-9.9316821433603781E-14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327.826081588335</v>
      </c>
      <c r="AO147" s="62">
        <f t="shared" si="144"/>
        <v>348.84706693879735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94.736457908665784</v>
      </c>
      <c r="BJ147" s="62">
        <f t="shared" si="146"/>
        <v>454.34791974332353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9.3009140271648096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7.2512835534294827E-19</v>
      </c>
      <c r="BS147" s="24">
        <f t="shared" si="117"/>
        <v>9.3009140271648096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9.5769792096689348E-14</v>
      </c>
      <c r="P148" s="14">
        <f t="shared" si="141"/>
        <v>1.4459910566979609E-12</v>
      </c>
      <c r="Q148" s="22">
        <f t="shared" si="108"/>
        <v>2.6852334783173491E-12</v>
      </c>
      <c r="R148" s="62">
        <f t="shared" si="109"/>
        <v>293.33333333333599</v>
      </c>
      <c r="S148" s="62">
        <f ca="1">AVERAGE(OFFSET($R$3,0,0,'Données projet'!$E$9+1,1))-AVERAGE(OFFSET($H$3,0,0,'Données projet'!$E$9+1,1))</f>
        <v>349.03915953516963</v>
      </c>
      <c r="T148" s="62">
        <f t="shared" si="142"/>
        <v>220.09202639602199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-9.9316821433603781E-14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327.826081588335</v>
      </c>
      <c r="AO148" s="62">
        <f t="shared" si="144"/>
        <v>348.84706693879735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94.736457908665784</v>
      </c>
      <c r="BJ148" s="62">
        <f t="shared" si="146"/>
        <v>454.34791974332353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9.1185287760895015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5.127431772936472E-19</v>
      </c>
      <c r="BS148" s="24">
        <f t="shared" si="117"/>
        <v>9.1185287760895015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9.5769792096689348E-14</v>
      </c>
      <c r="P149" s="14">
        <f t="shared" si="141"/>
        <v>1.4459910566979609E-12</v>
      </c>
      <c r="Q149" s="22">
        <f t="shared" si="108"/>
        <v>2.6852334783173491E-12</v>
      </c>
      <c r="R149" s="62">
        <f t="shared" si="109"/>
        <v>293.33333333333599</v>
      </c>
      <c r="S149" s="62">
        <f ca="1">AVERAGE(OFFSET($R$3,0,0,'Données projet'!$E$9+1,1))-AVERAGE(OFFSET($H$3,0,0,'Données projet'!$E$9+1,1))</f>
        <v>349.03915953516963</v>
      </c>
      <c r="T149" s="62">
        <f t="shared" si="142"/>
        <v>220.09202639602199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-9.9316821433603781E-14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327.826081588335</v>
      </c>
      <c r="AO149" s="62">
        <f t="shared" si="144"/>
        <v>348.84706693879735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94.736457908665784</v>
      </c>
      <c r="BJ149" s="62">
        <f t="shared" si="146"/>
        <v>454.34791974332353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8.9397199885437626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3.6256417767147414E-19</v>
      </c>
      <c r="BS149" s="24">
        <f t="shared" si="117"/>
        <v>8.9397199885437626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9.5769792096689348E-14</v>
      </c>
      <c r="P150" s="14">
        <f t="shared" si="141"/>
        <v>1.4459910566979609E-12</v>
      </c>
      <c r="Q150" s="22">
        <f t="shared" si="108"/>
        <v>2.6852334783173491E-12</v>
      </c>
      <c r="R150" s="62">
        <f t="shared" si="109"/>
        <v>293.33333333333599</v>
      </c>
      <c r="S150" s="62">
        <f ca="1">AVERAGE(OFFSET($R$3,0,0,'Données projet'!$E$9+1,1))-AVERAGE(OFFSET($H$3,0,0,'Données projet'!$E$9+1,1))</f>
        <v>349.03915953516963</v>
      </c>
      <c r="T150" s="62">
        <f t="shared" si="142"/>
        <v>220.09202639602199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-9.9316821433603781E-14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327.826081588335</v>
      </c>
      <c r="AO150" s="62">
        <f t="shared" si="144"/>
        <v>348.84706693879735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94.736457908665784</v>
      </c>
      <c r="BJ150" s="62">
        <f t="shared" si="146"/>
        <v>454.34791974332353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8.7644175322592037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2.563715886468236E-19</v>
      </c>
      <c r="BS150" s="24">
        <f t="shared" si="117"/>
        <v>8.7644175322592037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9.5769792096689348E-14</v>
      </c>
      <c r="P151" s="14">
        <f t="shared" si="141"/>
        <v>1.4459910566979609E-12</v>
      </c>
      <c r="Q151" s="22">
        <f t="shared" si="108"/>
        <v>2.6852334783173491E-12</v>
      </c>
      <c r="R151" s="62">
        <f t="shared" si="109"/>
        <v>293.33333333333599</v>
      </c>
      <c r="S151" s="62">
        <f ca="1">AVERAGE(OFFSET($R$3,0,0,'Données projet'!$E$9+1,1))-AVERAGE(OFFSET($H$3,0,0,'Données projet'!$E$9+1,1))</f>
        <v>349.03915953516963</v>
      </c>
      <c r="T151" s="62">
        <f t="shared" si="142"/>
        <v>220.09202639602199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-9.9316821433603781E-14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327.826081588335</v>
      </c>
      <c r="AO151" s="62">
        <f t="shared" si="144"/>
        <v>348.84706693879735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94.736457908665784</v>
      </c>
      <c r="BJ151" s="62">
        <f t="shared" si="146"/>
        <v>454.34791974332353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8.5925526502184439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1.8128208883573707E-19</v>
      </c>
      <c r="BS151" s="24">
        <f t="shared" si="117"/>
        <v>8.5925526502184439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9.5769792096689348E-14</v>
      </c>
      <c r="P152" s="14">
        <f t="shared" si="141"/>
        <v>1.4459910566979609E-12</v>
      </c>
      <c r="Q152" s="22">
        <f t="shared" si="108"/>
        <v>2.6852334783173491E-12</v>
      </c>
      <c r="R152" s="62">
        <f t="shared" si="109"/>
        <v>293.33333333333599</v>
      </c>
      <c r="S152" s="62">
        <f ca="1">AVERAGE(OFFSET($R$3,0,0,'Données projet'!$E$9+1,1))-AVERAGE(OFFSET($H$3,0,0,'Données projet'!$E$9+1,1))</f>
        <v>349.03915953516963</v>
      </c>
      <c r="T152" s="62">
        <f t="shared" si="142"/>
        <v>220.09202639602199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-9.9316821433603781E-14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327.826081588335</v>
      </c>
      <c r="AO152" s="62">
        <f t="shared" si="144"/>
        <v>348.84706693879735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94.736457908665784</v>
      </c>
      <c r="BJ152" s="62">
        <f t="shared" si="146"/>
        <v>454.34791974332353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8.4240579336872763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1.281857943234118E-19</v>
      </c>
      <c r="BS152" s="24">
        <f t="shared" si="117"/>
        <v>8.4240579336872763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9.5769792096689348E-14</v>
      </c>
      <c r="P153" s="14">
        <f t="shared" si="141"/>
        <v>1.4459910566979609E-12</v>
      </c>
      <c r="Q153" s="22">
        <f t="shared" si="108"/>
        <v>2.6852334783173491E-12</v>
      </c>
      <c r="R153" s="62">
        <f t="shared" si="109"/>
        <v>293.33333333333599</v>
      </c>
      <c r="S153" s="62">
        <f ca="1">AVERAGE(OFFSET($R$3,0,0,'Données projet'!$E$9+1,1))-AVERAGE(OFFSET($H$3,0,0,'Données projet'!$E$9+1,1))</f>
        <v>349.03915953516963</v>
      </c>
      <c r="T153" s="62">
        <f t="shared" si="142"/>
        <v>220.09202639602199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-9.9316821433603781E-14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327.826081588335</v>
      </c>
      <c r="AO153" s="62">
        <f t="shared" si="144"/>
        <v>348.84706693879735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94.736457908665784</v>
      </c>
      <c r="BJ153" s="62">
        <f t="shared" si="146"/>
        <v>454.34791974332353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8.2588672957756568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9.0641044417868534E-20</v>
      </c>
      <c r="BS153" s="24">
        <f t="shared" si="117"/>
        <v>8.2588672957756568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9.5769792096689348E-14</v>
      </c>
      <c r="P154" s="14">
        <f t="shared" si="141"/>
        <v>1.4459910566979609E-12</v>
      </c>
      <c r="Q154" s="22">
        <f t="shared" ref="Q154:Q203" si="162">(O154+P154)*0.475*44/12</f>
        <v>2.6852334783173491E-12</v>
      </c>
      <c r="R154" s="62">
        <f t="shared" si="109"/>
        <v>293.33333333333599</v>
      </c>
      <c r="S154" s="62">
        <f ca="1">AVERAGE(OFFSET($R$3,0,0,'Données projet'!$E$9+1,1))-AVERAGE(OFFSET($H$3,0,0,'Données projet'!$E$9+1,1))</f>
        <v>349.03915953516963</v>
      </c>
      <c r="T154" s="62">
        <f t="shared" si="142"/>
        <v>220.09202639602199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-9.9316821433603781E-14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327.826081588335</v>
      </c>
      <c r="AO154" s="62">
        <f t="shared" si="144"/>
        <v>348.84706693879735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94.736457908665784</v>
      </c>
      <c r="BJ154" s="62">
        <f t="shared" si="146"/>
        <v>454.34791974332353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8.0969159455171429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6.40928971617059E-20</v>
      </c>
      <c r="BS154" s="24">
        <f t="shared" ref="BS154:BS203" si="169">SUM(BP154:BR154)</f>
        <v>8.0969159455171429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9.5769792096689348E-14</v>
      </c>
      <c r="P155" s="14">
        <f t="shared" si="141"/>
        <v>1.4459910566979609E-12</v>
      </c>
      <c r="Q155" s="22">
        <f t="shared" si="162"/>
        <v>2.6852334783173491E-12</v>
      </c>
      <c r="R155" s="62">
        <f t="shared" si="109"/>
        <v>293.33333333333599</v>
      </c>
      <c r="S155" s="62">
        <f ca="1">AVERAGE(OFFSET($R$3,0,0,'Données projet'!$E$9+1,1))-AVERAGE(OFFSET($H$3,0,0,'Données projet'!$E$9+1,1))</f>
        <v>349.03915953516963</v>
      </c>
      <c r="T155" s="62">
        <f t="shared" si="142"/>
        <v>220.09202639602199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-9.9316821433603781E-14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327.826081588335</v>
      </c>
      <c r="AO155" s="62">
        <f t="shared" si="144"/>
        <v>348.84706693879735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94.736457908665784</v>
      </c>
      <c r="BJ155" s="62">
        <f t="shared" si="146"/>
        <v>454.34791974332353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7.9381403624566289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4.5320522208934267E-20</v>
      </c>
      <c r="BS155" s="24">
        <f t="shared" si="169"/>
        <v>7.9381403624566289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9.5769792096689348E-14</v>
      </c>
      <c r="P156" s="14">
        <f t="shared" si="141"/>
        <v>1.4459910566979609E-12</v>
      </c>
      <c r="Q156" s="22">
        <f t="shared" si="162"/>
        <v>2.6852334783173491E-12</v>
      </c>
      <c r="R156" s="62">
        <f t="shared" si="109"/>
        <v>293.33333333333599</v>
      </c>
      <c r="S156" s="62">
        <f ca="1">AVERAGE(OFFSET($R$3,0,0,'Données projet'!$E$9+1,1))-AVERAGE(OFFSET($H$3,0,0,'Données projet'!$E$9+1,1))</f>
        <v>349.03915953516963</v>
      </c>
      <c r="T156" s="62">
        <f t="shared" si="142"/>
        <v>220.09202639602199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-9.9316821433603781E-14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327.826081588335</v>
      </c>
      <c r="AO156" s="62">
        <f t="shared" si="144"/>
        <v>348.84706693879735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94.736457908665784</v>
      </c>
      <c r="BJ156" s="62">
        <f t="shared" si="146"/>
        <v>454.34791974332353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7.7824782717363883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3.204644858085295E-20</v>
      </c>
      <c r="BS156" s="24">
        <f t="shared" si="169"/>
        <v>7.7824782717363883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9.5769792096689348E-14</v>
      </c>
      <c r="P157" s="14">
        <f t="shared" si="141"/>
        <v>1.4459910566979609E-12</v>
      </c>
      <c r="Q157" s="22">
        <f t="shared" si="162"/>
        <v>2.6852334783173491E-12</v>
      </c>
      <c r="R157" s="62">
        <f t="shared" si="109"/>
        <v>293.33333333333599</v>
      </c>
      <c r="S157" s="62">
        <f ca="1">AVERAGE(OFFSET($R$3,0,0,'Données projet'!$E$9+1,1))-AVERAGE(OFFSET($H$3,0,0,'Données projet'!$E$9+1,1))</f>
        <v>349.03915953516963</v>
      </c>
      <c r="T157" s="62">
        <f t="shared" si="142"/>
        <v>220.09202639602199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-9.9316821433603781E-14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327.826081588335</v>
      </c>
      <c r="AO157" s="62">
        <f t="shared" si="144"/>
        <v>348.84706693879735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94.736457908665784</v>
      </c>
      <c r="BJ157" s="62">
        <f t="shared" si="146"/>
        <v>454.34791974332353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7.6298686196706713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2.2660261104467133E-20</v>
      </c>
      <c r="BS157" s="24">
        <f t="shared" si="169"/>
        <v>7.6298686196706713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9.5769792096689348E-14</v>
      </c>
      <c r="P158" s="14">
        <f t="shared" si="141"/>
        <v>1.4459910566979609E-12</v>
      </c>
      <c r="Q158" s="22">
        <f t="shared" si="162"/>
        <v>2.6852334783173491E-12</v>
      </c>
      <c r="R158" s="62">
        <f t="shared" si="109"/>
        <v>293.33333333333599</v>
      </c>
      <c r="S158" s="62">
        <f ca="1">AVERAGE(OFFSET($R$3,0,0,'Données projet'!$E$9+1,1))-AVERAGE(OFFSET($H$3,0,0,'Données projet'!$E$9+1,1))</f>
        <v>349.03915953516963</v>
      </c>
      <c r="T158" s="62">
        <f t="shared" si="142"/>
        <v>220.09202639602199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-9.9316821433603781E-14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327.826081588335</v>
      </c>
      <c r="AO158" s="62">
        <f t="shared" si="144"/>
        <v>348.84706693879735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94.736457908665784</v>
      </c>
      <c r="BJ158" s="62">
        <f t="shared" si="146"/>
        <v>454.34791974332353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7.4802515497992665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1.6023224290426475E-20</v>
      </c>
      <c r="BS158" s="24">
        <f t="shared" si="169"/>
        <v>7.4802515497992665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9.5769792096689348E-14</v>
      </c>
      <c r="P159" s="14">
        <f t="shared" si="141"/>
        <v>1.4459910566979609E-12</v>
      </c>
      <c r="Q159" s="22">
        <f t="shared" si="162"/>
        <v>2.6852334783173491E-12</v>
      </c>
      <c r="R159" s="62">
        <f t="shared" si="109"/>
        <v>293.33333333333599</v>
      </c>
      <c r="S159" s="62">
        <f ca="1">AVERAGE(OFFSET($R$3,0,0,'Données projet'!$E$9+1,1))-AVERAGE(OFFSET($H$3,0,0,'Données projet'!$E$9+1,1))</f>
        <v>349.03915953516963</v>
      </c>
      <c r="T159" s="62">
        <f t="shared" si="142"/>
        <v>220.09202639602199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-9.9316821433603781E-14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327.826081588335</v>
      </c>
      <c r="AO159" s="62">
        <f t="shared" si="144"/>
        <v>348.84706693879735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94.736457908665784</v>
      </c>
      <c r="BJ159" s="62">
        <f t="shared" si="146"/>
        <v>454.34791974332353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7.3335683794106385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1.1330130552233567E-20</v>
      </c>
      <c r="BS159" s="24">
        <f t="shared" si="169"/>
        <v>7.3335683794106385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9.5769792096689348E-14</v>
      </c>
      <c r="P160" s="14">
        <f t="shared" si="141"/>
        <v>1.4459910566979609E-12</v>
      </c>
      <c r="Q160" s="22">
        <f t="shared" si="162"/>
        <v>2.6852334783173491E-12</v>
      </c>
      <c r="R160" s="62">
        <f t="shared" si="109"/>
        <v>293.33333333333599</v>
      </c>
      <c r="S160" s="62">
        <f ca="1">AVERAGE(OFFSET($R$3,0,0,'Données projet'!$E$9+1,1))-AVERAGE(OFFSET($H$3,0,0,'Données projet'!$E$9+1,1))</f>
        <v>349.03915953516963</v>
      </c>
      <c r="T160" s="62">
        <f t="shared" si="142"/>
        <v>220.09202639602199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-9.9316821433603781E-14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327.826081588335</v>
      </c>
      <c r="AO160" s="62">
        <f t="shared" si="144"/>
        <v>348.84706693879735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94.736457908665784</v>
      </c>
      <c r="BJ160" s="62">
        <f t="shared" si="146"/>
        <v>454.34791974332353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7.1897615765254317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8.0116121452132374E-21</v>
      </c>
      <c r="BS160" s="24">
        <f t="shared" si="169"/>
        <v>7.1897615765254317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9.5769792096689348E-14</v>
      </c>
      <c r="P161" s="14">
        <f t="shared" si="141"/>
        <v>1.4459910566979609E-12</v>
      </c>
      <c r="Q161" s="22">
        <f t="shared" si="162"/>
        <v>2.6852334783173491E-12</v>
      </c>
      <c r="R161" s="62">
        <f t="shared" si="109"/>
        <v>293.33333333333599</v>
      </c>
      <c r="S161" s="62">
        <f ca="1">AVERAGE(OFFSET($R$3,0,0,'Données projet'!$E$9+1,1))-AVERAGE(OFFSET($H$3,0,0,'Données projet'!$E$9+1,1))</f>
        <v>349.03915953516963</v>
      </c>
      <c r="T161" s="62">
        <f t="shared" si="142"/>
        <v>220.09202639602199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-9.9316821433603781E-14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327.826081588335</v>
      </c>
      <c r="AO161" s="62">
        <f t="shared" si="144"/>
        <v>348.84706693879735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94.736457908665784</v>
      </c>
      <c r="BJ161" s="62">
        <f t="shared" si="146"/>
        <v>454.34791974332353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7.048774737331315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5.6650652761167834E-21</v>
      </c>
      <c r="BS161" s="24">
        <f t="shared" si="169"/>
        <v>7.048774737331315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9.5769792096689348E-14</v>
      </c>
      <c r="P162" s="14">
        <f t="shared" si="141"/>
        <v>1.4459910566979609E-12</v>
      </c>
      <c r="Q162" s="22">
        <f t="shared" si="162"/>
        <v>2.6852334783173491E-12</v>
      </c>
      <c r="R162" s="62">
        <f t="shared" si="109"/>
        <v>293.33333333333599</v>
      </c>
      <c r="S162" s="62">
        <f ca="1">AVERAGE(OFFSET($R$3,0,0,'Données projet'!$E$9+1,1))-AVERAGE(OFFSET($H$3,0,0,'Données projet'!$E$9+1,1))</f>
        <v>349.03915953516963</v>
      </c>
      <c r="T162" s="62">
        <f t="shared" si="142"/>
        <v>220.09202639602199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-9.9316821433603781E-14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327.826081588335</v>
      </c>
      <c r="AO162" s="62">
        <f t="shared" si="144"/>
        <v>348.84706693879735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94.736457908665784</v>
      </c>
      <c r="BJ162" s="62">
        <f t="shared" si="146"/>
        <v>454.34791974332353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6.910552564060314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4.0058060726066187E-21</v>
      </c>
      <c r="BS162" s="24">
        <f t="shared" si="169"/>
        <v>6.910552564060314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9.5769792096689348E-14</v>
      </c>
      <c r="P163" s="14">
        <f t="shared" si="141"/>
        <v>1.4459910566979609E-12</v>
      </c>
      <c r="Q163" s="22">
        <f t="shared" si="162"/>
        <v>2.6852334783173491E-12</v>
      </c>
      <c r="R163" s="62">
        <f t="shared" si="109"/>
        <v>293.33333333333599</v>
      </c>
      <c r="S163" s="62">
        <f ca="1">AVERAGE(OFFSET($R$3,0,0,'Données projet'!$E$9+1,1))-AVERAGE(OFFSET($H$3,0,0,'Données projet'!$E$9+1,1))</f>
        <v>349.03915953516963</v>
      </c>
      <c r="T163" s="62">
        <f t="shared" si="142"/>
        <v>220.09202639602199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-9.9316821433603781E-14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327.826081588335</v>
      </c>
      <c r="AO163" s="62">
        <f t="shared" si="144"/>
        <v>348.84706693879735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94.736457908665784</v>
      </c>
      <c r="BJ163" s="62">
        <f t="shared" si="146"/>
        <v>454.34791974332353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6.7750408432999567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2.8325326380583917E-21</v>
      </c>
      <c r="BS163" s="24">
        <f t="shared" si="169"/>
        <v>6.7750408432999567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9.5769792096689348E-14</v>
      </c>
      <c r="P164" s="14">
        <f t="shared" si="141"/>
        <v>1.4459910566979609E-12</v>
      </c>
      <c r="Q164" s="22">
        <f t="shared" si="162"/>
        <v>2.6852334783173491E-12</v>
      </c>
      <c r="R164" s="62">
        <f t="shared" si="109"/>
        <v>293.33333333333599</v>
      </c>
      <c r="S164" s="62">
        <f ca="1">AVERAGE(OFFSET($R$3,0,0,'Données projet'!$E$9+1,1))-AVERAGE(OFFSET($H$3,0,0,'Données projet'!$E$9+1,1))</f>
        <v>349.03915953516963</v>
      </c>
      <c r="T164" s="62">
        <f t="shared" si="142"/>
        <v>220.09202639602199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-9.9316821433603781E-14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327.826081588335</v>
      </c>
      <c r="AO164" s="62">
        <f t="shared" si="144"/>
        <v>348.84706693879735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94.736457908665784</v>
      </c>
      <c r="BJ164" s="62">
        <f t="shared" si="146"/>
        <v>454.34791974332353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6.6421864247297213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2.0029030363033094E-21</v>
      </c>
      <c r="BS164" s="24">
        <f t="shared" si="169"/>
        <v>6.6421864247297213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9.5769792096689348E-14</v>
      </c>
      <c r="P165" s="14">
        <f t="shared" si="141"/>
        <v>1.4459910566979609E-12</v>
      </c>
      <c r="Q165" s="22">
        <f t="shared" si="162"/>
        <v>2.6852334783173491E-12</v>
      </c>
      <c r="R165" s="62">
        <f t="shared" si="109"/>
        <v>293.33333333333599</v>
      </c>
      <c r="S165" s="62">
        <f ca="1">AVERAGE(OFFSET($R$3,0,0,'Données projet'!$E$9+1,1))-AVERAGE(OFFSET($H$3,0,0,'Données projet'!$E$9+1,1))</f>
        <v>349.03915953516963</v>
      </c>
      <c r="T165" s="62">
        <f t="shared" si="142"/>
        <v>220.09202639602199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-9.9316821433603781E-14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327.826081588335</v>
      </c>
      <c r="AO165" s="62">
        <f t="shared" si="144"/>
        <v>348.84706693879735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94.736457908665784</v>
      </c>
      <c r="BJ165" s="62">
        <f t="shared" si="146"/>
        <v>454.34791974332353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6.5119372002744544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1.4162663190291958E-21</v>
      </c>
      <c r="BS165" s="24">
        <f t="shared" si="169"/>
        <v>6.5119372002744544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9.5769792096689348E-14</v>
      </c>
      <c r="P166" s="14">
        <f t="shared" si="141"/>
        <v>1.4459910566979609E-12</v>
      </c>
      <c r="Q166" s="22">
        <f t="shared" si="162"/>
        <v>2.6852334783173491E-12</v>
      </c>
      <c r="R166" s="62">
        <f t="shared" si="109"/>
        <v>293.33333333333599</v>
      </c>
      <c r="S166" s="62">
        <f ca="1">AVERAGE(OFFSET($R$3,0,0,'Données projet'!$E$9+1,1))-AVERAGE(OFFSET($H$3,0,0,'Données projet'!$E$9+1,1))</f>
        <v>349.03915953516963</v>
      </c>
      <c r="T166" s="62">
        <f t="shared" si="142"/>
        <v>220.09202639602199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-9.9316821433603781E-14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327.826081588335</v>
      </c>
      <c r="AO166" s="62">
        <f t="shared" si="144"/>
        <v>348.84706693879735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94.736457908665784</v>
      </c>
      <c r="BJ166" s="62">
        <f t="shared" si="146"/>
        <v>454.34791974332353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6.3842420836665728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1.0014515181516547E-21</v>
      </c>
      <c r="BS166" s="24">
        <f t="shared" si="169"/>
        <v>6.3842420836665728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9.5769792096689348E-14</v>
      </c>
      <c r="P167" s="14">
        <f t="shared" si="141"/>
        <v>1.4459910566979609E-12</v>
      </c>
      <c r="Q167" s="22">
        <f t="shared" si="162"/>
        <v>2.6852334783173491E-12</v>
      </c>
      <c r="R167" s="62">
        <f t="shared" si="109"/>
        <v>293.33333333333599</v>
      </c>
      <c r="S167" s="62">
        <f ca="1">AVERAGE(OFFSET($R$3,0,0,'Données projet'!$E$9+1,1))-AVERAGE(OFFSET($H$3,0,0,'Données projet'!$E$9+1,1))</f>
        <v>349.03915953516963</v>
      </c>
      <c r="T167" s="62">
        <f t="shared" si="142"/>
        <v>220.09202639602199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-9.9316821433603781E-14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327.826081588335</v>
      </c>
      <c r="AO167" s="62">
        <f t="shared" si="144"/>
        <v>348.84706693879735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94.736457908665784</v>
      </c>
      <c r="BJ167" s="62">
        <f t="shared" si="146"/>
        <v>454.34791974332353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6.2590509904090412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7.0813315951459792E-22</v>
      </c>
      <c r="BS167" s="24">
        <f t="shared" si="169"/>
        <v>6.2590509904090412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9.5769792096689348E-14</v>
      </c>
      <c r="P168" s="14">
        <f t="shared" si="141"/>
        <v>1.4459910566979609E-12</v>
      </c>
      <c r="Q168" s="22">
        <f t="shared" si="162"/>
        <v>2.6852334783173491E-12</v>
      </c>
      <c r="R168" s="62">
        <f t="shared" si="109"/>
        <v>293.33333333333599</v>
      </c>
      <c r="S168" s="62">
        <f ca="1">AVERAGE(OFFSET($R$3,0,0,'Données projet'!$E$9+1,1))-AVERAGE(OFFSET($H$3,0,0,'Données projet'!$E$9+1,1))</f>
        <v>349.03915953516963</v>
      </c>
      <c r="T168" s="62">
        <f t="shared" si="142"/>
        <v>220.09202639602199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-9.9316821433603781E-14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327.826081588335</v>
      </c>
      <c r="AO168" s="62">
        <f t="shared" si="144"/>
        <v>348.84706693879735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94.736457908665784</v>
      </c>
      <c r="BJ168" s="62">
        <f t="shared" si="146"/>
        <v>454.34791974332353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6.1363148181312628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5.0072575907582734E-22</v>
      </c>
      <c r="BS168" s="24">
        <f t="shared" si="169"/>
        <v>6.1363148181312628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9.5769792096689348E-14</v>
      </c>
      <c r="P169" s="14">
        <f t="shared" si="141"/>
        <v>1.4459910566979609E-12</v>
      </c>
      <c r="Q169" s="22">
        <f t="shared" si="162"/>
        <v>2.6852334783173491E-12</v>
      </c>
      <c r="R169" s="62">
        <f t="shared" si="109"/>
        <v>293.33333333333599</v>
      </c>
      <c r="S169" s="62">
        <f ca="1">AVERAGE(OFFSET($R$3,0,0,'Données projet'!$E$9+1,1))-AVERAGE(OFFSET($H$3,0,0,'Données projet'!$E$9+1,1))</f>
        <v>349.03915953516963</v>
      </c>
      <c r="T169" s="62">
        <f t="shared" si="142"/>
        <v>220.09202639602199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-9.9316821433603781E-14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327.826081588335</v>
      </c>
      <c r="AO169" s="62">
        <f t="shared" si="144"/>
        <v>348.84706693879735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94.736457908665784</v>
      </c>
      <c r="BJ169" s="62">
        <f t="shared" si="146"/>
        <v>454.34791974332353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6.0159854273301789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3.5406657975729896E-22</v>
      </c>
      <c r="BS169" s="24">
        <f t="shared" si="169"/>
        <v>6.0159854273301789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9.5769792096689348E-14</v>
      </c>
      <c r="P170" s="14">
        <f t="shared" si="141"/>
        <v>1.4459910566979609E-12</v>
      </c>
      <c r="Q170" s="22">
        <f t="shared" si="162"/>
        <v>2.6852334783173491E-12</v>
      </c>
      <c r="R170" s="62">
        <f t="shared" si="109"/>
        <v>293.33333333333599</v>
      </c>
      <c r="S170" s="62">
        <f ca="1">AVERAGE(OFFSET($R$3,0,0,'Données projet'!$E$9+1,1))-AVERAGE(OFFSET($H$3,0,0,'Données projet'!$E$9+1,1))</f>
        <v>349.03915953516963</v>
      </c>
      <c r="T170" s="62">
        <f t="shared" si="142"/>
        <v>220.09202639602199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-9.9316821433603781E-14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327.826081588335</v>
      </c>
      <c r="AO170" s="62">
        <f t="shared" si="144"/>
        <v>348.84706693879735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94.736457908665784</v>
      </c>
      <c r="BJ170" s="62">
        <f t="shared" si="146"/>
        <v>454.34791974332353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5.898015622489023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2.5036287953791367E-22</v>
      </c>
      <c r="BS170" s="24">
        <f t="shared" si="169"/>
        <v>5.898015622489023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9.5769792096689348E-14</v>
      </c>
      <c r="P171" s="14">
        <f t="shared" si="141"/>
        <v>1.4459910566979609E-12</v>
      </c>
      <c r="Q171" s="22">
        <f t="shared" si="162"/>
        <v>2.6852334783173491E-12</v>
      </c>
      <c r="R171" s="62">
        <f t="shared" si="109"/>
        <v>293.33333333333599</v>
      </c>
      <c r="S171" s="62">
        <f ca="1">AVERAGE(OFFSET($R$3,0,0,'Données projet'!$E$9+1,1))-AVERAGE(OFFSET($H$3,0,0,'Données projet'!$E$9+1,1))</f>
        <v>349.03915953516963</v>
      </c>
      <c r="T171" s="62">
        <f t="shared" si="142"/>
        <v>220.09202639602199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-9.9316821433603781E-14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327.826081588335</v>
      </c>
      <c r="AO171" s="62">
        <f t="shared" si="144"/>
        <v>348.84706693879735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94.736457908665784</v>
      </c>
      <c r="BJ171" s="62">
        <f t="shared" si="146"/>
        <v>454.34791974332353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5.7823591335663256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1.7703328987864948E-22</v>
      </c>
      <c r="BS171" s="24">
        <f t="shared" si="169"/>
        <v>5.7823591335663256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9.5769792096689348E-14</v>
      </c>
      <c r="P172" s="14">
        <f t="shared" si="141"/>
        <v>1.4459910566979609E-12</v>
      </c>
      <c r="Q172" s="22">
        <f t="shared" si="162"/>
        <v>2.6852334783173491E-12</v>
      </c>
      <c r="R172" s="62">
        <f t="shared" si="109"/>
        <v>293.33333333333599</v>
      </c>
      <c r="S172" s="62">
        <f ca="1">AVERAGE(OFFSET($R$3,0,0,'Données projet'!$E$9+1,1))-AVERAGE(OFFSET($H$3,0,0,'Données projet'!$E$9+1,1))</f>
        <v>349.03915953516963</v>
      </c>
      <c r="T172" s="62">
        <f t="shared" si="142"/>
        <v>220.09202639602199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-9.9316821433603781E-14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327.826081588335</v>
      </c>
      <c r="AO172" s="62">
        <f t="shared" si="144"/>
        <v>348.84706693879735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94.736457908665784</v>
      </c>
      <c r="BJ172" s="62">
        <f t="shared" si="146"/>
        <v>454.34791974332353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5.6689705978479097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1.2518143976895684E-22</v>
      </c>
      <c r="BS172" s="24">
        <f t="shared" si="169"/>
        <v>5.6689705978479097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9.5769792096689348E-14</v>
      </c>
      <c r="P173" s="14">
        <f t="shared" si="141"/>
        <v>1.4459910566979609E-12</v>
      </c>
      <c r="Q173" s="22">
        <f t="shared" si="162"/>
        <v>2.6852334783173491E-12</v>
      </c>
      <c r="R173" s="62">
        <f t="shared" si="109"/>
        <v>293.33333333333599</v>
      </c>
      <c r="S173" s="62">
        <f ca="1">AVERAGE(OFFSET($R$3,0,0,'Données projet'!$E$9+1,1))-AVERAGE(OFFSET($H$3,0,0,'Données projet'!$E$9+1,1))</f>
        <v>349.03915953516963</v>
      </c>
      <c r="T173" s="62">
        <f t="shared" si="142"/>
        <v>220.09202639602199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-9.9316821433603781E-14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327.826081588335</v>
      </c>
      <c r="AO173" s="62">
        <f t="shared" si="144"/>
        <v>348.84706693879735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94.736457908665784</v>
      </c>
      <c r="BJ173" s="62">
        <f t="shared" si="146"/>
        <v>454.34791974332353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5.5578055421547541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8.851664493932474E-23</v>
      </c>
      <c r="BS173" s="24">
        <f t="shared" si="169"/>
        <v>5.5578055421547541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9.5769792096689348E-14</v>
      </c>
      <c r="P174" s="14">
        <f t="shared" si="141"/>
        <v>1.4459910566979609E-12</v>
      </c>
      <c r="Q174" s="22">
        <f t="shared" si="162"/>
        <v>2.6852334783173491E-12</v>
      </c>
      <c r="R174" s="62">
        <f t="shared" si="109"/>
        <v>293.33333333333599</v>
      </c>
      <c r="S174" s="62">
        <f ca="1">AVERAGE(OFFSET($R$3,0,0,'Données projet'!$E$9+1,1))-AVERAGE(OFFSET($H$3,0,0,'Données projet'!$E$9+1,1))</f>
        <v>349.03915953516963</v>
      </c>
      <c r="T174" s="62">
        <f t="shared" si="142"/>
        <v>220.09202639602199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-9.9316821433603781E-14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327.826081588335</v>
      </c>
      <c r="AO174" s="62">
        <f t="shared" si="144"/>
        <v>348.84706693879735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94.736457908665784</v>
      </c>
      <c r="BJ174" s="62">
        <f t="shared" si="146"/>
        <v>454.34791974332353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5.4488203653997527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6.2590719884478418E-23</v>
      </c>
      <c r="BS174" s="24">
        <f t="shared" si="169"/>
        <v>5.4488203653997527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9.5769792096689348E-14</v>
      </c>
      <c r="P175" s="14">
        <f t="shared" si="141"/>
        <v>1.4459910566979609E-12</v>
      </c>
      <c r="Q175" s="22">
        <f t="shared" si="162"/>
        <v>2.6852334783173491E-12</v>
      </c>
      <c r="R175" s="62">
        <f t="shared" si="109"/>
        <v>293.33333333333599</v>
      </c>
      <c r="S175" s="62">
        <f ca="1">AVERAGE(OFFSET($R$3,0,0,'Données projet'!$E$9+1,1))-AVERAGE(OFFSET($H$3,0,0,'Données projet'!$E$9+1,1))</f>
        <v>349.03915953516963</v>
      </c>
      <c r="T175" s="62">
        <f t="shared" si="142"/>
        <v>220.09202639602199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-9.9316821433603781E-14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327.826081588335</v>
      </c>
      <c r="AO175" s="62">
        <f t="shared" si="144"/>
        <v>348.84706693879735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94.736457908665784</v>
      </c>
      <c r="BJ175" s="62">
        <f t="shared" si="146"/>
        <v>454.34791974332353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5.3419723214865229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4.425832246966237E-23</v>
      </c>
      <c r="BS175" s="24">
        <f t="shared" si="169"/>
        <v>5.3419723214865229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9.5769792096689348E-14</v>
      </c>
      <c r="P176" s="14">
        <f t="shared" si="141"/>
        <v>1.4459910566979609E-12</v>
      </c>
      <c r="Q176" s="22">
        <f t="shared" si="162"/>
        <v>2.6852334783173491E-12</v>
      </c>
      <c r="R176" s="62">
        <f t="shared" si="109"/>
        <v>293.33333333333599</v>
      </c>
      <c r="S176" s="62">
        <f ca="1">AVERAGE(OFFSET($R$3,0,0,'Données projet'!$E$9+1,1))-AVERAGE(OFFSET($H$3,0,0,'Données projet'!$E$9+1,1))</f>
        <v>349.03915953516963</v>
      </c>
      <c r="T176" s="62">
        <f t="shared" si="142"/>
        <v>220.09202639602199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-9.9316821433603781E-14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327.826081588335</v>
      </c>
      <c r="AO176" s="62">
        <f t="shared" si="144"/>
        <v>348.84706693879735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94.736457908665784</v>
      </c>
      <c r="BJ176" s="62">
        <f t="shared" si="146"/>
        <v>454.34791974332353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5.2372195025435602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3.1295359942239209E-23</v>
      </c>
      <c r="BS176" s="24">
        <f t="shared" si="169"/>
        <v>5.2372195025435602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9.5769792096689348E-14</v>
      </c>
      <c r="P177" s="14">
        <f t="shared" si="141"/>
        <v>1.4459910566979609E-12</v>
      </c>
      <c r="Q177" s="22">
        <f t="shared" si="162"/>
        <v>2.6852334783173491E-12</v>
      </c>
      <c r="R177" s="62">
        <f t="shared" si="109"/>
        <v>293.33333333333599</v>
      </c>
      <c r="S177" s="62">
        <f ca="1">AVERAGE(OFFSET($R$3,0,0,'Données projet'!$E$9+1,1))-AVERAGE(OFFSET($H$3,0,0,'Données projet'!$E$9+1,1))</f>
        <v>349.03915953516963</v>
      </c>
      <c r="T177" s="62">
        <f t="shared" si="142"/>
        <v>220.09202639602199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-9.9316821433603781E-14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327.826081588335</v>
      </c>
      <c r="AO177" s="62">
        <f t="shared" si="144"/>
        <v>348.84706693879735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94.736457908665784</v>
      </c>
      <c r="BJ177" s="62">
        <f t="shared" si="146"/>
        <v>454.34791974332353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5.1345208224871577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2.2129161234831185E-23</v>
      </c>
      <c r="BS177" s="24">
        <f t="shared" si="169"/>
        <v>5.1345208224871577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9.5769792096689348E-14</v>
      </c>
      <c r="P178" s="14">
        <f t="shared" si="141"/>
        <v>1.4459910566979609E-12</v>
      </c>
      <c r="Q178" s="22">
        <f t="shared" si="162"/>
        <v>2.6852334783173491E-12</v>
      </c>
      <c r="R178" s="62">
        <f t="shared" si="109"/>
        <v>293.33333333333599</v>
      </c>
      <c r="S178" s="62">
        <f ca="1">AVERAGE(OFFSET($R$3,0,0,'Données projet'!$E$9+1,1))-AVERAGE(OFFSET($H$3,0,0,'Données projet'!$E$9+1,1))</f>
        <v>349.03915953516963</v>
      </c>
      <c r="T178" s="62">
        <f t="shared" si="142"/>
        <v>220.09202639602199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-9.9316821433603781E-14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327.826081588335</v>
      </c>
      <c r="AO178" s="62">
        <f t="shared" si="144"/>
        <v>348.84706693879735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94.736457908665784</v>
      </c>
      <c r="BJ178" s="62">
        <f t="shared" si="146"/>
        <v>454.34791974332353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5.0338360009066516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1.5647679971119604E-23</v>
      </c>
      <c r="BS178" s="24">
        <f t="shared" si="169"/>
        <v>5.0338360009066516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9.5769792096689348E-14</v>
      </c>
      <c r="P179" s="14">
        <f t="shared" si="141"/>
        <v>1.4459910566979609E-12</v>
      </c>
      <c r="Q179" s="22">
        <f t="shared" si="162"/>
        <v>2.6852334783173491E-12</v>
      </c>
      <c r="R179" s="62">
        <f t="shared" si="109"/>
        <v>293.33333333333599</v>
      </c>
      <c r="S179" s="62">
        <f ca="1">AVERAGE(OFFSET($R$3,0,0,'Données projet'!$E$9+1,1))-AVERAGE(OFFSET($H$3,0,0,'Données projet'!$E$9+1,1))</f>
        <v>349.03915953516963</v>
      </c>
      <c r="T179" s="62">
        <f t="shared" si="142"/>
        <v>220.09202639602199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-9.9316821433603781E-14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327.826081588335</v>
      </c>
      <c r="AO179" s="62">
        <f t="shared" si="144"/>
        <v>348.84706693879735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94.736457908665784</v>
      </c>
      <c r="BJ179" s="62">
        <f t="shared" si="146"/>
        <v>454.34791974332353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4.9351255472656623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1.1064580617415593E-23</v>
      </c>
      <c r="BS179" s="24">
        <f t="shared" si="169"/>
        <v>4.9351255472656623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9.5769792096689348E-14</v>
      </c>
      <c r="P180" s="14">
        <f t="shared" si="141"/>
        <v>1.4459910566979609E-12</v>
      </c>
      <c r="Q180" s="22">
        <f t="shared" si="162"/>
        <v>2.6852334783173491E-12</v>
      </c>
      <c r="R180" s="62">
        <f t="shared" si="109"/>
        <v>293.33333333333599</v>
      </c>
      <c r="S180" s="62">
        <f ca="1">AVERAGE(OFFSET($R$3,0,0,'Données projet'!$E$9+1,1))-AVERAGE(OFFSET($H$3,0,0,'Données projet'!$E$9+1,1))</f>
        <v>349.03915953516963</v>
      </c>
      <c r="T180" s="62">
        <f t="shared" si="142"/>
        <v>220.09202639602199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-9.9316821433603781E-14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327.826081588335</v>
      </c>
      <c r="AO180" s="62">
        <f t="shared" si="144"/>
        <v>348.84706693879735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94.736457908665784</v>
      </c>
      <c r="BJ180" s="62">
        <f t="shared" si="146"/>
        <v>454.34791974332353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4.8383507454131411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7.8238399855598022E-24</v>
      </c>
      <c r="BS180" s="24">
        <f t="shared" si="169"/>
        <v>4.8383507454131411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9.5769792096689348E-14</v>
      </c>
      <c r="P181" s="14">
        <f t="shared" si="141"/>
        <v>1.4459910566979609E-12</v>
      </c>
      <c r="Q181" s="22">
        <f t="shared" si="162"/>
        <v>2.6852334783173491E-12</v>
      </c>
      <c r="R181" s="62">
        <f t="shared" si="109"/>
        <v>293.33333333333599</v>
      </c>
      <c r="S181" s="62">
        <f ca="1">AVERAGE(OFFSET($R$3,0,0,'Données projet'!$E$9+1,1))-AVERAGE(OFFSET($H$3,0,0,'Données projet'!$E$9+1,1))</f>
        <v>349.03915953516963</v>
      </c>
      <c r="T181" s="62">
        <f t="shared" si="142"/>
        <v>220.09202639602199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-9.9316821433603781E-14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327.826081588335</v>
      </c>
      <c r="AO181" s="62">
        <f t="shared" si="144"/>
        <v>348.84706693879735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94.736457908665784</v>
      </c>
      <c r="BJ181" s="62">
        <f t="shared" si="146"/>
        <v>454.34791974332353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4.7434736383981466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5.5322903087077963E-24</v>
      </c>
      <c r="BS181" s="24">
        <f t="shared" si="169"/>
        <v>4.7434736383981466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9.5769792096689348E-14</v>
      </c>
      <c r="P182" s="14">
        <f t="shared" si="141"/>
        <v>1.4459910566979609E-12</v>
      </c>
      <c r="Q182" s="22">
        <f t="shared" si="162"/>
        <v>2.6852334783173491E-12</v>
      </c>
      <c r="R182" s="62">
        <f t="shared" si="109"/>
        <v>293.33333333333599</v>
      </c>
      <c r="S182" s="62">
        <f ca="1">AVERAGE(OFFSET($R$3,0,0,'Données projet'!$E$9+1,1))-AVERAGE(OFFSET($H$3,0,0,'Données projet'!$E$9+1,1))</f>
        <v>349.03915953516963</v>
      </c>
      <c r="T182" s="62">
        <f t="shared" si="142"/>
        <v>220.09202639602199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-9.9316821433603781E-14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327.826081588335</v>
      </c>
      <c r="AO182" s="62">
        <f t="shared" si="144"/>
        <v>348.84706693879735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94.736457908665784</v>
      </c>
      <c r="BJ182" s="62">
        <f t="shared" si="146"/>
        <v>454.34791974332353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4.650457013582395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3.9119199927799011E-24</v>
      </c>
      <c r="BS182" s="24">
        <f t="shared" si="169"/>
        <v>4.650457013582395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9.5769792096689348E-14</v>
      </c>
      <c r="P183" s="14">
        <f t="shared" si="141"/>
        <v>1.4459910566979609E-12</v>
      </c>
      <c r="Q183" s="22">
        <f t="shared" si="162"/>
        <v>2.6852334783173491E-12</v>
      </c>
      <c r="R183" s="62">
        <f t="shared" si="109"/>
        <v>293.33333333333599</v>
      </c>
      <c r="S183" s="62">
        <f ca="1">AVERAGE(OFFSET($R$3,0,0,'Données projet'!$E$9+1,1))-AVERAGE(OFFSET($H$3,0,0,'Données projet'!$E$9+1,1))</f>
        <v>349.03915953516963</v>
      </c>
      <c r="T183" s="62">
        <f t="shared" si="142"/>
        <v>220.09202639602199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-9.9316821433603781E-14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327.826081588335</v>
      </c>
      <c r="AO183" s="62">
        <f t="shared" si="144"/>
        <v>348.84706693879735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94.736457908665784</v>
      </c>
      <c r="BJ183" s="62">
        <f t="shared" si="146"/>
        <v>454.34791974332353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4.5592643880447419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2.7661451543538981E-24</v>
      </c>
      <c r="BS183" s="24">
        <f t="shared" si="169"/>
        <v>4.5592643880447419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9.5769792096689348E-14</v>
      </c>
      <c r="P184" s="14">
        <f t="shared" si="141"/>
        <v>1.4459910566979609E-12</v>
      </c>
      <c r="Q184" s="22">
        <f t="shared" si="162"/>
        <v>2.6852334783173491E-12</v>
      </c>
      <c r="R184" s="62">
        <f t="shared" si="109"/>
        <v>293.33333333333599</v>
      </c>
      <c r="S184" s="62">
        <f ca="1">AVERAGE(OFFSET($R$3,0,0,'Données projet'!$E$9+1,1))-AVERAGE(OFFSET($H$3,0,0,'Données projet'!$E$9+1,1))</f>
        <v>349.03915953516963</v>
      </c>
      <c r="T184" s="62">
        <f t="shared" si="142"/>
        <v>220.09202639602199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-9.9316821433603781E-14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327.826081588335</v>
      </c>
      <c r="AO184" s="62">
        <f t="shared" si="144"/>
        <v>348.84706693879735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94.736457908665784</v>
      </c>
      <c r="BJ184" s="62">
        <f t="shared" si="146"/>
        <v>454.34791974332353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4.4698599942718724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1.9559599963899505E-24</v>
      </c>
      <c r="BS184" s="24">
        <f t="shared" si="169"/>
        <v>4.4698599942718724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9.5769792096689348E-14</v>
      </c>
      <c r="P185" s="14">
        <f t="shared" si="141"/>
        <v>1.4459910566979609E-12</v>
      </c>
      <c r="Q185" s="22">
        <f t="shared" si="162"/>
        <v>2.6852334783173491E-12</v>
      </c>
      <c r="R185" s="62">
        <f t="shared" si="109"/>
        <v>293.33333333333599</v>
      </c>
      <c r="S185" s="62">
        <f ca="1">AVERAGE(OFFSET($R$3,0,0,'Données projet'!$E$9+1,1))-AVERAGE(OFFSET($H$3,0,0,'Données projet'!$E$9+1,1))</f>
        <v>349.03915953516963</v>
      </c>
      <c r="T185" s="62">
        <f t="shared" si="142"/>
        <v>220.09202639602199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-9.9316821433603781E-14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327.826081588335</v>
      </c>
      <c r="AO185" s="62">
        <f t="shared" si="144"/>
        <v>348.84706693879735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94.736457908665784</v>
      </c>
      <c r="BJ185" s="62">
        <f t="shared" si="146"/>
        <v>454.34791974332353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4.382208766129593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1.3830725771769491E-24</v>
      </c>
      <c r="BS185" s="24">
        <f t="shared" si="169"/>
        <v>4.382208766129593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9.5769792096689348E-14</v>
      </c>
      <c r="P186" s="14">
        <f t="shared" si="141"/>
        <v>1.4459910566979609E-12</v>
      </c>
      <c r="Q186" s="22">
        <f t="shared" si="162"/>
        <v>2.6852334783173491E-12</v>
      </c>
      <c r="R186" s="62">
        <f t="shared" si="109"/>
        <v>293.33333333333599</v>
      </c>
      <c r="S186" s="62">
        <f ca="1">AVERAGE(OFFSET($R$3,0,0,'Données projet'!$E$9+1,1))-AVERAGE(OFFSET($H$3,0,0,'Données projet'!$E$9+1,1))</f>
        <v>349.03915953516963</v>
      </c>
      <c r="T186" s="62">
        <f t="shared" si="142"/>
        <v>220.09202639602199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-9.9316821433603781E-14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327.826081588335</v>
      </c>
      <c r="AO186" s="62">
        <f t="shared" si="144"/>
        <v>348.84706693879735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94.736457908665784</v>
      </c>
      <c r="BJ186" s="62">
        <f t="shared" si="146"/>
        <v>454.34791974332353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4.296276325109214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9.7797999819497527E-25</v>
      </c>
      <c r="BS186" s="24">
        <f t="shared" si="169"/>
        <v>4.296276325109214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9.5769792096689348E-14</v>
      </c>
      <c r="P187" s="14">
        <f t="shared" si="141"/>
        <v>1.4459910566979609E-12</v>
      </c>
      <c r="Q187" s="22">
        <f t="shared" si="162"/>
        <v>2.6852334783173491E-12</v>
      </c>
      <c r="R187" s="62">
        <f t="shared" si="109"/>
        <v>293.33333333333599</v>
      </c>
      <c r="S187" s="62">
        <f ca="1">AVERAGE(OFFSET($R$3,0,0,'Données projet'!$E$9+1,1))-AVERAGE(OFFSET($H$3,0,0,'Données projet'!$E$9+1,1))</f>
        <v>349.03915953516963</v>
      </c>
      <c r="T187" s="62">
        <f t="shared" si="142"/>
        <v>220.09202639602199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-9.9316821433603781E-14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327.826081588335</v>
      </c>
      <c r="AO187" s="62">
        <f t="shared" si="144"/>
        <v>348.84706693879735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94.736457908665784</v>
      </c>
      <c r="BJ187" s="62">
        <f t="shared" si="146"/>
        <v>454.34791974332353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4.212028966843631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6.9153628858847453E-25</v>
      </c>
      <c r="BS187" s="24">
        <f t="shared" si="169"/>
        <v>4.212028966843631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9.5769792096689348E-14</v>
      </c>
      <c r="P188" s="14">
        <f t="shared" si="141"/>
        <v>1.4459910566979609E-12</v>
      </c>
      <c r="Q188" s="22">
        <f t="shared" si="162"/>
        <v>2.6852334783173491E-12</v>
      </c>
      <c r="R188" s="62">
        <f t="shared" si="109"/>
        <v>293.33333333333599</v>
      </c>
      <c r="S188" s="62">
        <f ca="1">AVERAGE(OFFSET($R$3,0,0,'Données projet'!$E$9+1,1))-AVERAGE(OFFSET($H$3,0,0,'Données projet'!$E$9+1,1))</f>
        <v>349.03915953516963</v>
      </c>
      <c r="T188" s="62">
        <f t="shared" si="142"/>
        <v>220.09202639602199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-9.9316821433603781E-14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327.826081588335</v>
      </c>
      <c r="AO188" s="62">
        <f t="shared" si="144"/>
        <v>348.84706693879735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94.736457908665784</v>
      </c>
      <c r="BJ188" s="62">
        <f t="shared" si="146"/>
        <v>454.34791974332353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4.1294336478878213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4.8898999909748764E-25</v>
      </c>
      <c r="BS188" s="24">
        <f t="shared" si="169"/>
        <v>4.1294336478878213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9.5769792096689348E-14</v>
      </c>
      <c r="P189" s="14">
        <f t="shared" si="141"/>
        <v>1.4459910566979609E-12</v>
      </c>
      <c r="Q189" s="22">
        <f t="shared" si="162"/>
        <v>2.6852334783173491E-12</v>
      </c>
      <c r="R189" s="62">
        <f t="shared" si="109"/>
        <v>293.33333333333599</v>
      </c>
      <c r="S189" s="62">
        <f ca="1">AVERAGE(OFFSET($R$3,0,0,'Données projet'!$E$9+1,1))-AVERAGE(OFFSET($H$3,0,0,'Données projet'!$E$9+1,1))</f>
        <v>349.03915953516963</v>
      </c>
      <c r="T189" s="62">
        <f t="shared" si="142"/>
        <v>220.09202639602199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-9.9316821433603781E-14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327.826081588335</v>
      </c>
      <c r="AO189" s="62">
        <f t="shared" si="144"/>
        <v>348.84706693879735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94.736457908665784</v>
      </c>
      <c r="BJ189" s="62">
        <f t="shared" si="146"/>
        <v>454.34791974332353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4.0484579727585652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3.4576814429423727E-25</v>
      </c>
      <c r="BS189" s="24">
        <f t="shared" si="169"/>
        <v>4.0484579727585652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9.5769792096689348E-14</v>
      </c>
      <c r="P190" s="14">
        <f t="shared" si="141"/>
        <v>1.4459910566979609E-12</v>
      </c>
      <c r="Q190" s="22">
        <f t="shared" si="162"/>
        <v>2.6852334783173491E-12</v>
      </c>
      <c r="R190" s="62">
        <f t="shared" si="109"/>
        <v>293.33333333333599</v>
      </c>
      <c r="S190" s="62">
        <f ca="1">AVERAGE(OFFSET($R$3,0,0,'Données projet'!$E$9+1,1))-AVERAGE(OFFSET($H$3,0,0,'Données projet'!$E$9+1,1))</f>
        <v>349.03915953516963</v>
      </c>
      <c r="T190" s="62">
        <f t="shared" si="142"/>
        <v>220.09202639602199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-9.9316821433603781E-14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327.826081588335</v>
      </c>
      <c r="AO190" s="62">
        <f t="shared" si="144"/>
        <v>348.84706693879735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94.736457908665784</v>
      </c>
      <c r="BJ190" s="62">
        <f t="shared" si="146"/>
        <v>454.34791974332353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3.9690701812283087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2.4449499954874382E-25</v>
      </c>
      <c r="BS190" s="24">
        <f t="shared" si="169"/>
        <v>3.9690701812283087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9.5769792096689348E-14</v>
      </c>
      <c r="P191" s="14">
        <f t="shared" si="141"/>
        <v>1.4459910566979609E-12</v>
      </c>
      <c r="Q191" s="22">
        <f t="shared" si="162"/>
        <v>2.6852334783173491E-12</v>
      </c>
      <c r="R191" s="62">
        <f t="shared" si="109"/>
        <v>293.33333333333599</v>
      </c>
      <c r="S191" s="62">
        <f ca="1">AVERAGE(OFFSET($R$3,0,0,'Données projet'!$E$9+1,1))-AVERAGE(OFFSET($H$3,0,0,'Données projet'!$E$9+1,1))</f>
        <v>349.03915953516963</v>
      </c>
      <c r="T191" s="62">
        <f t="shared" si="142"/>
        <v>220.09202639602199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-9.9316821433603781E-14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327.826081588335</v>
      </c>
      <c r="AO191" s="62">
        <f t="shared" si="144"/>
        <v>348.84706693879735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94.736457908665784</v>
      </c>
      <c r="BJ191" s="62">
        <f t="shared" si="146"/>
        <v>454.34791974332353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3.8912391358681888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1.7288407214711863E-25</v>
      </c>
      <c r="BS191" s="24">
        <f t="shared" si="169"/>
        <v>3.8912391358681888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9.5769792096689348E-14</v>
      </c>
      <c r="P192" s="14">
        <f t="shared" si="141"/>
        <v>1.4459910566979609E-12</v>
      </c>
      <c r="Q192" s="22">
        <f t="shared" si="162"/>
        <v>2.6852334783173491E-12</v>
      </c>
      <c r="R192" s="62">
        <f t="shared" si="109"/>
        <v>293.33333333333599</v>
      </c>
      <c r="S192" s="62">
        <f ca="1">AVERAGE(OFFSET($R$3,0,0,'Données projet'!$E$9+1,1))-AVERAGE(OFFSET($H$3,0,0,'Données projet'!$E$9+1,1))</f>
        <v>349.03915953516963</v>
      </c>
      <c r="T192" s="62">
        <f t="shared" si="142"/>
        <v>220.09202639602199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-9.9316821433603781E-14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327.826081588335</v>
      </c>
      <c r="AO192" s="62">
        <f t="shared" si="144"/>
        <v>348.84706693879735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94.736457908665784</v>
      </c>
      <c r="BJ192" s="62">
        <f t="shared" si="146"/>
        <v>454.34791974332353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3.8149343098353308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1.2224749977437191E-25</v>
      </c>
      <c r="BS192" s="24">
        <f t="shared" si="169"/>
        <v>3.8149343098353308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9.5769792096689348E-14</v>
      </c>
      <c r="P193" s="14">
        <f t="shared" si="141"/>
        <v>1.4459910566979609E-12</v>
      </c>
      <c r="Q193" s="22">
        <f t="shared" si="162"/>
        <v>2.6852334783173491E-12</v>
      </c>
      <c r="R193" s="62">
        <f t="shared" si="109"/>
        <v>293.33333333333599</v>
      </c>
      <c r="S193" s="62">
        <f ca="1">AVERAGE(OFFSET($R$3,0,0,'Données projet'!$E$9+1,1))-AVERAGE(OFFSET($H$3,0,0,'Données projet'!$E$9+1,1))</f>
        <v>349.03915953516963</v>
      </c>
      <c r="T193" s="62">
        <f t="shared" si="142"/>
        <v>220.09202639602199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-9.9316821433603781E-14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327.826081588335</v>
      </c>
      <c r="AO193" s="62">
        <f t="shared" si="144"/>
        <v>348.84706693879735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94.736457908665784</v>
      </c>
      <c r="BJ193" s="62">
        <f t="shared" si="146"/>
        <v>454.34791974332353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3.7401257748996284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8.6442036073559317E-26</v>
      </c>
      <c r="BS193" s="24">
        <f t="shared" si="169"/>
        <v>3.7401257748996284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9.5769792096689348E-14</v>
      </c>
      <c r="P194" s="14">
        <f t="shared" si="141"/>
        <v>1.4459910566979609E-12</v>
      </c>
      <c r="Q194" s="22">
        <f t="shared" si="162"/>
        <v>2.6852334783173491E-12</v>
      </c>
      <c r="R194" s="62">
        <f t="shared" si="109"/>
        <v>293.33333333333599</v>
      </c>
      <c r="S194" s="62">
        <f ca="1">AVERAGE(OFFSET($R$3,0,0,'Données projet'!$E$9+1,1))-AVERAGE(OFFSET($H$3,0,0,'Données projet'!$E$9+1,1))</f>
        <v>349.03915953516963</v>
      </c>
      <c r="T194" s="62">
        <f t="shared" si="142"/>
        <v>220.09202639602199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-9.9316821433603781E-14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327.826081588335</v>
      </c>
      <c r="AO194" s="62">
        <f t="shared" si="144"/>
        <v>348.84706693879735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94.736457908665784</v>
      </c>
      <c r="BJ194" s="62">
        <f t="shared" si="146"/>
        <v>454.34791974332353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3.6667841897053144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6.1123749887185955E-26</v>
      </c>
      <c r="BS194" s="24">
        <f t="shared" si="169"/>
        <v>3.6667841897053144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9.5769792096689348E-14</v>
      </c>
      <c r="P195" s="14">
        <f t="shared" si="141"/>
        <v>1.4459910566979609E-12</v>
      </c>
      <c r="Q195" s="22">
        <f t="shared" si="162"/>
        <v>2.6852334783173491E-12</v>
      </c>
      <c r="R195" s="62">
        <f t="shared" ref="R195:R203" si="191">Q195+(I195+J195)*44/12</f>
        <v>293.33333333333599</v>
      </c>
      <c r="S195" s="62">
        <f ca="1">AVERAGE(OFFSET($R$3,0,0,'Données projet'!$E$9+1,1))-AVERAGE(OFFSET($H$3,0,0,'Données projet'!$E$9+1,1))</f>
        <v>349.03915953516963</v>
      </c>
      <c r="T195" s="62">
        <f t="shared" si="142"/>
        <v>220.09202639602199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-9.9316821433603781E-14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327.826081588335</v>
      </c>
      <c r="AO195" s="62">
        <f t="shared" si="144"/>
        <v>348.84706693879735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94.736457908665784</v>
      </c>
      <c r="BJ195" s="62">
        <f t="shared" si="146"/>
        <v>454.34791974332353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3.594880788262711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4.3221018036779658E-26</v>
      </c>
      <c r="BS195" s="24">
        <f t="shared" si="169"/>
        <v>3.594880788262711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9.5769792096689348E-14</v>
      </c>
      <c r="P196" s="14">
        <f t="shared" si="141"/>
        <v>1.4459910566979609E-12</v>
      </c>
      <c r="Q196" s="22">
        <f t="shared" si="162"/>
        <v>2.6852334783173491E-12</v>
      </c>
      <c r="R196" s="62">
        <f t="shared" si="191"/>
        <v>293.33333333333599</v>
      </c>
      <c r="S196" s="62">
        <f ca="1">AVERAGE(OFFSET($R$3,0,0,'Données projet'!$E$9+1,1))-AVERAGE(OFFSET($H$3,0,0,'Données projet'!$E$9+1,1))</f>
        <v>349.03915953516963</v>
      </c>
      <c r="T196" s="62">
        <f t="shared" si="142"/>
        <v>220.09202639602199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-9.9316821433603781E-14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327.826081588335</v>
      </c>
      <c r="AO196" s="62">
        <f t="shared" si="144"/>
        <v>348.84706693879735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94.736457908665784</v>
      </c>
      <c r="BJ196" s="62">
        <f t="shared" si="146"/>
        <v>454.34791974332353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3.5243873686656526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3.0561874943592977E-26</v>
      </c>
      <c r="BS196" s="24">
        <f t="shared" si="169"/>
        <v>3.5243873686656526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9.5769792096689348E-14</v>
      </c>
      <c r="P197" s="14">
        <f t="shared" ref="P197:P203" si="203">EXP(-1.0587+0.8836*LN(O197)+0.284)</f>
        <v>1.4459910566979609E-12</v>
      </c>
      <c r="Q197" s="22">
        <f t="shared" si="162"/>
        <v>2.6852334783173491E-12</v>
      </c>
      <c r="R197" s="62">
        <f t="shared" si="191"/>
        <v>293.33333333333599</v>
      </c>
      <c r="S197" s="62">
        <f ca="1">AVERAGE(OFFSET($R$3,0,0,'Données projet'!$E$9+1,1))-AVERAGE(OFFSET($H$3,0,0,'Données projet'!$E$9+1,1))</f>
        <v>349.03915953516963</v>
      </c>
      <c r="T197" s="62">
        <f t="shared" ref="T197:T203" si="204">$T$3</f>
        <v>220.09202639602199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-9.9316821433603781E-14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327.826081588335</v>
      </c>
      <c r="AO197" s="62">
        <f t="shared" ref="AO197:AO203" si="205">$AO$3</f>
        <v>348.84706693879735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94.736457908665784</v>
      </c>
      <c r="BJ197" s="62">
        <f t="shared" ref="BJ197:BJ203" si="206">$BJ$3</f>
        <v>454.34791974332353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3.4552762820301521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2.1610509018389829E-26</v>
      </c>
      <c r="BS197" s="24">
        <f t="shared" si="169"/>
        <v>3.4552762820301521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9.5769792096689348E-14</v>
      </c>
      <c r="P198" s="14">
        <f t="shared" si="203"/>
        <v>1.4459910566979609E-12</v>
      </c>
      <c r="Q198" s="22">
        <f t="shared" si="162"/>
        <v>2.6852334783173491E-12</v>
      </c>
      <c r="R198" s="62">
        <f t="shared" si="191"/>
        <v>293.33333333333599</v>
      </c>
      <c r="S198" s="62">
        <f ca="1">AVERAGE(OFFSET($R$3,0,0,'Données projet'!$E$9+1,1))-AVERAGE(OFFSET($H$3,0,0,'Données projet'!$E$9+1,1))</f>
        <v>349.03915953516963</v>
      </c>
      <c r="T198" s="62">
        <f t="shared" si="204"/>
        <v>220.09202639602199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-9.9316821433603781E-14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327.826081588335</v>
      </c>
      <c r="AO198" s="62">
        <f t="shared" si="205"/>
        <v>348.84706693879735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94.736457908665784</v>
      </c>
      <c r="BJ198" s="62">
        <f t="shared" si="206"/>
        <v>454.34791974332353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3.3875204216499735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1.5280937471796489E-26</v>
      </c>
      <c r="BS198" s="24">
        <f t="shared" si="169"/>
        <v>3.3875204216499735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9.5769792096689348E-14</v>
      </c>
      <c r="P199" s="14">
        <f t="shared" si="203"/>
        <v>1.4459910566979609E-12</v>
      </c>
      <c r="Q199" s="22">
        <f t="shared" si="162"/>
        <v>2.6852334783173491E-12</v>
      </c>
      <c r="R199" s="62">
        <f t="shared" si="191"/>
        <v>293.33333333333599</v>
      </c>
      <c r="S199" s="62">
        <f ca="1">AVERAGE(OFFSET($R$3,0,0,'Données projet'!$E$9+1,1))-AVERAGE(OFFSET($H$3,0,0,'Données projet'!$E$9+1,1))</f>
        <v>349.03915953516963</v>
      </c>
      <c r="T199" s="62">
        <f t="shared" si="204"/>
        <v>220.09202639602199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-9.9316821433603781E-14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327.826081588335</v>
      </c>
      <c r="AO199" s="62">
        <f t="shared" si="205"/>
        <v>348.84706693879735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94.736457908665784</v>
      </c>
      <c r="BJ199" s="62">
        <f t="shared" si="206"/>
        <v>454.34791974332353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3.3210932123648562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1.0805254509194915E-26</v>
      </c>
      <c r="BS199" s="24">
        <f t="shared" si="169"/>
        <v>3.3210932123648562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9.5769792096689348E-14</v>
      </c>
      <c r="P200" s="14">
        <f t="shared" si="203"/>
        <v>1.4459910566979609E-12</v>
      </c>
      <c r="Q200" s="22">
        <f t="shared" si="162"/>
        <v>2.6852334783173491E-12</v>
      </c>
      <c r="R200" s="62">
        <f t="shared" si="191"/>
        <v>293.33333333333599</v>
      </c>
      <c r="S200" s="62">
        <f ca="1">AVERAGE(OFFSET($R$3,0,0,'Données projet'!$E$9+1,1))-AVERAGE(OFFSET($H$3,0,0,'Données projet'!$E$9+1,1))</f>
        <v>349.03915953516963</v>
      </c>
      <c r="T200" s="62">
        <f t="shared" si="204"/>
        <v>220.09202639602199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-9.9316821433603781E-14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327.826081588335</v>
      </c>
      <c r="AO200" s="62">
        <f t="shared" si="205"/>
        <v>348.84706693879735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94.736457908665784</v>
      </c>
      <c r="BJ200" s="62">
        <f t="shared" si="206"/>
        <v>454.34791974332353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3.2559686001372228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7.6404687358982443E-27</v>
      </c>
      <c r="BS200" s="24">
        <f t="shared" si="169"/>
        <v>3.2559686001372228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9.5769792096689348E-14</v>
      </c>
      <c r="P201" s="14">
        <f t="shared" si="203"/>
        <v>1.4459910566979609E-12</v>
      </c>
      <c r="Q201" s="22">
        <f t="shared" si="162"/>
        <v>2.6852334783173491E-12</v>
      </c>
      <c r="R201" s="62">
        <f t="shared" si="191"/>
        <v>293.33333333333599</v>
      </c>
      <c r="S201" s="62">
        <f ca="1">AVERAGE(OFFSET($R$3,0,0,'Données projet'!$E$9+1,1))-AVERAGE(OFFSET($H$3,0,0,'Données projet'!$E$9+1,1))</f>
        <v>349.03915953516963</v>
      </c>
      <c r="T201" s="62">
        <f t="shared" si="204"/>
        <v>220.09202639602199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-9.9316821433603781E-14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327.826081588335</v>
      </c>
      <c r="AO201" s="62">
        <f t="shared" si="205"/>
        <v>348.84706693879735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94.736457908665784</v>
      </c>
      <c r="BJ201" s="62">
        <f t="shared" si="206"/>
        <v>454.34791974332353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3.1921210418332824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5.4026272545974573E-27</v>
      </c>
      <c r="BS201" s="24">
        <f t="shared" si="169"/>
        <v>3.1921210418332824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9.5769792096689348E-14</v>
      </c>
      <c r="P202" s="14">
        <f t="shared" si="203"/>
        <v>1.4459910566979609E-12</v>
      </c>
      <c r="Q202" s="22">
        <f t="shared" si="162"/>
        <v>2.6852334783173491E-12</v>
      </c>
      <c r="R202" s="62">
        <f t="shared" si="191"/>
        <v>293.33333333333599</v>
      </c>
      <c r="S202" s="62">
        <f ca="1">AVERAGE(OFFSET($R$3,0,0,'Données projet'!$E$9+1,1))-AVERAGE(OFFSET($H$3,0,0,'Données projet'!$E$9+1,1))</f>
        <v>349.03915953516963</v>
      </c>
      <c r="T202" s="62">
        <f t="shared" si="204"/>
        <v>220.09202639602199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-9.9316821433603781E-14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327.826081588335</v>
      </c>
      <c r="AO202" s="62">
        <f t="shared" si="205"/>
        <v>348.84706693879735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94.736457908665784</v>
      </c>
      <c r="BJ202" s="62">
        <f t="shared" si="206"/>
        <v>454.34791974332353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3.1295254952045166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3.8202343679491222E-27</v>
      </c>
      <c r="BS202" s="24">
        <f t="shared" si="169"/>
        <v>3.1295254952045166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9.5769792096689348E-14</v>
      </c>
      <c r="P203" s="14">
        <f t="shared" si="203"/>
        <v>1.4459910566979609E-12</v>
      </c>
      <c r="Q203" s="22">
        <f t="shared" si="162"/>
        <v>2.6852334783173491E-12</v>
      </c>
      <c r="R203" s="62">
        <f t="shared" si="191"/>
        <v>293.33333333333599</v>
      </c>
      <c r="S203" s="62">
        <f ca="1">AVERAGE(OFFSET($R$3,0,0,'Données projet'!$E$9+1,1))-AVERAGE(OFFSET($H$3,0,0,'Données projet'!$E$9+1,1))</f>
        <v>349.03915953516963</v>
      </c>
      <c r="T203" s="62">
        <f t="shared" si="204"/>
        <v>220.09202639602199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-9.9316821433603781E-14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327.826081588335</v>
      </c>
      <c r="AO203" s="62">
        <f t="shared" si="205"/>
        <v>348.84706693879735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94.736457908665784</v>
      </c>
      <c r="BJ203" s="62">
        <f t="shared" si="206"/>
        <v>454.34791974332353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3.0681574090656274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2.7013136272987286E-27</v>
      </c>
      <c r="BS203" s="24">
        <f t="shared" si="169"/>
        <v>3.0681574090656274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1.2765231539157764</v>
      </c>
      <c r="BA205" s="88">
        <f>EXP(LN('Données projet'!B88)/'Données projet'!A88)</f>
        <v>1.4797143347997479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I26" sqref="I2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pédonculé</v>
      </c>
      <c r="B6" s="155">
        <f>'Données projet'!D9</f>
        <v>0.65999999999999992</v>
      </c>
      <c r="C6" s="156">
        <f ca="1">IF(OR('Données projet'!B9="",'Données projet'!C9="",'Données projet'!C9=0%),0,Calculateur!S3)</f>
        <v>349.03915953516963</v>
      </c>
      <c r="D6" s="156">
        <f>IF(OR('Données projet'!B9="",'Données projet'!C9="",'Données projet'!C9=0%),0,Calculateur!T3)</f>
        <v>220.09202639602199</v>
      </c>
      <c r="E6" s="156">
        <f ca="1">MIN(C6,D6)</f>
        <v>220.09202639602199</v>
      </c>
      <c r="F6" s="156">
        <f ca="1">E6*B6</f>
        <v>145.2607374213745</v>
      </c>
      <c r="G6" s="156">
        <f ca="1">F6*(100%-'Données projet'!$C$24)*(100%-'Données projet'!$C$25)*(100%-'Données projet'!$C$26)*(100%-'Données projet'!$C$27)</f>
        <v>130.73466367923706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4.7849999999999993</v>
      </c>
      <c r="K6" s="160">
        <f>J6*(100%-'Données projet'!$C$24)*(100%-'Données projet'!$C$25)*(100%-'Données projet'!$C$26)*(100%-'Données projet'!$C$27)</f>
        <v>4.3064999999999998</v>
      </c>
      <c r="L6" s="161">
        <f ca="1">G6+I6+K6</f>
        <v>135.04116367923706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rouge d'Amérique</v>
      </c>
      <c r="B7" s="163">
        <f>'Données projet'!D10</f>
        <v>0.57750000000000001</v>
      </c>
      <c r="C7" s="156">
        <f ca="1">IF(OR('Données projet'!B10="",'Données projet'!C10="",'Données projet'!C10=0%),0,Calculateur!AN3)</f>
        <v>327.826081588335</v>
      </c>
      <c r="D7" s="156">
        <f>IF(OR('Données projet'!B10="",'Données projet'!C10="",'Données projet'!C10=0%),0,Calculateur!AO3)</f>
        <v>348.84706693879735</v>
      </c>
      <c r="E7" s="156">
        <f t="shared" ref="E7:E15" ca="1" si="0">MIN(C7,D7)</f>
        <v>327.826081588335</v>
      </c>
      <c r="F7" s="156">
        <f t="shared" ref="F7:F15" ca="1" si="1">E7*B7</f>
        <v>189.31956211726347</v>
      </c>
      <c r="G7" s="156">
        <f ca="1">F7*(100%-'Données projet'!$C$24)*(100%-'Données projet'!$C$25)*(100%-'Données projet'!$C$26)*(100%-'Données projet'!$C$27)</f>
        <v>170.38760590553713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17.9025</v>
      </c>
      <c r="K7" s="160">
        <f>J7*(100%-'Données projet'!$C$24)*(100%-'Données projet'!$C$25)*(100%-'Données projet'!$C$26)*(100%-'Données projet'!$C$27)</f>
        <v>16.11225</v>
      </c>
      <c r="L7" s="161">
        <f t="shared" ref="L7:L15" ca="1" si="2">G7+I7+K7</f>
        <v>186.49985590553712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Peuplier Soligo</v>
      </c>
      <c r="B8" s="163">
        <f>'Données projet'!D11</f>
        <v>1.49875</v>
      </c>
      <c r="C8" s="156">
        <f ca="1">IF(OR('Données projet'!B11="",'Données projet'!C11="",'Données projet'!C11=0%),0,Calculateur!BI3)</f>
        <v>94.736457908665784</v>
      </c>
      <c r="D8" s="156">
        <f>IF(OR('Données projet'!B11="",'Données projet'!C11="",'Données projet'!C11=0%),0,Calculateur!BJ3)</f>
        <v>454.34791974332353</v>
      </c>
      <c r="E8" s="156">
        <f t="shared" ca="1" si="0"/>
        <v>94.736457908665784</v>
      </c>
      <c r="F8" s="156">
        <f t="shared" ca="1" si="1"/>
        <v>141.98626629061286</v>
      </c>
      <c r="G8" s="156">
        <f ca="1">F8*(100%-'Données projet'!$C$24)*(100%-'Données projet'!$C$25)*(100%-'Données projet'!$C$26)*(100%-'Données projet'!$C$27)</f>
        <v>127.78763966155158</v>
      </c>
      <c r="H8" s="164">
        <f>IF(OR('Données projet'!B11="",'Données projet'!C11="",'Données projet'!C11=0%),0,AVERAGE(Calculateur!$BS$3:$BS$33)*B8)</f>
        <v>83.245945008668627</v>
      </c>
      <c r="I8" s="158">
        <f>H8*(100%-'Données projet'!$C$24)*(100%-'Données projet'!$C$25)*(100%-'Données projet'!$C$26)*(100%-'Données projet'!$C$27)</f>
        <v>74.921350507801762</v>
      </c>
      <c r="J8" s="159">
        <f>IF(OR('Données projet'!B11="",'Données projet'!C11="",'Données projet'!C11=0%),0,SUM(Calculateur!$BL$3:$BL$33)*VLOOKUP('Données projet'!$B$11,Paramètres!$A$1:$I$89,9,0)*B8)</f>
        <v>551.10536250000007</v>
      </c>
      <c r="K8" s="160">
        <f>J8*(100%-'Données projet'!$C$24)*(100%-'Données projet'!$C$25)*(100%-'Données projet'!$C$26)*(100%-'Données projet'!$C$27)</f>
        <v>495.99482625000007</v>
      </c>
      <c r="L8" s="161">
        <f t="shared" ca="1" si="2"/>
        <v>698.70381641935342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476.56656582925086</v>
      </c>
      <c r="G16" s="175">
        <f t="shared" ca="1" si="3"/>
        <v>428.90990924632575</v>
      </c>
      <c r="H16" s="176">
        <f t="shared" si="3"/>
        <v>83.245945008668627</v>
      </c>
      <c r="I16" s="176">
        <f t="shared" si="3"/>
        <v>74.921350507801762</v>
      </c>
      <c r="J16" s="177">
        <f t="shared" si="3"/>
        <v>573.79286250000007</v>
      </c>
      <c r="K16" s="177">
        <f t="shared" si="3"/>
        <v>516.41357625000012</v>
      </c>
      <c r="L16" s="178">
        <f t="shared" ca="1" si="3"/>
        <v>1020.2448360041276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pédonculé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Peuplier Soligo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13" zoomScale="90" zoomScaleNormal="90" workbookViewId="0">
      <selection activeCell="K92" sqref="K9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pédonculé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1082.5695010338711</v>
      </c>
      <c r="U10" s="190">
        <f>'Données projet'!D9</f>
        <v>0.65999999999999992</v>
      </c>
      <c r="V10" s="189">
        <f>U10*T10</f>
        <v>714.49587068235485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1804.6728812573938</v>
      </c>
      <c r="U11" s="190">
        <f>'Données projet'!D10</f>
        <v>0.57750000000000001</v>
      </c>
      <c r="V11" s="189">
        <f t="shared" ref="V11" si="0">U11*T11</f>
        <v>1042.198588926145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Soligo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10699.213478590291</v>
      </c>
      <c r="U12" s="190">
        <f>'Données projet'!D11</f>
        <v>1.49875</v>
      </c>
      <c r="V12" s="189">
        <f t="shared" ref="V12:V19" si="1">U12*T12</f>
        <v>16035.446201037199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pédonculé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3792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815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915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25</v>
      </c>
      <c r="B23" s="193">
        <f>'Données projet'!D36</f>
        <v>8</v>
      </c>
      <c r="C23" s="206">
        <v>10</v>
      </c>
      <c r="D23" s="194">
        <f>B23*C23</f>
        <v>80</v>
      </c>
      <c r="E23" s="206"/>
      <c r="F23" s="261"/>
      <c r="H23" s="203">
        <v>3</v>
      </c>
      <c r="I23" s="204">
        <v>645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-5386.3167078471924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21</v>
      </c>
      <c r="C24" s="206">
        <v>10</v>
      </c>
      <c r="D24" s="194">
        <f t="shared" ref="D24:D42" si="2">B24*C24</f>
        <v>210</v>
      </c>
      <c r="E24" s="206"/>
      <c r="F24" s="264"/>
      <c r="H24" s="203">
        <v>4</v>
      </c>
      <c r="I24" s="204">
        <v>925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>
        <v>5</v>
      </c>
      <c r="I25" s="204">
        <v>1000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-5386.3167078471924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>
        <v>6</v>
      </c>
      <c r="I26" s="204">
        <v>1140</v>
      </c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45</v>
      </c>
      <c r="B27" s="193">
        <f>'Données projet'!D40</f>
        <v>21</v>
      </c>
      <c r="C27" s="206">
        <v>20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50</v>
      </c>
      <c r="B28" s="193">
        <f>'Données projet'!D41</f>
        <v>21</v>
      </c>
      <c r="C28" s="206">
        <v>30</v>
      </c>
      <c r="D28" s="194">
        <f t="shared" si="2"/>
        <v>630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55</v>
      </c>
      <c r="B29" s="193">
        <f>'Données projet'!D42</f>
        <v>21</v>
      </c>
      <c r="C29" s="206">
        <v>30</v>
      </c>
      <c r="D29" s="194">
        <f t="shared" si="2"/>
        <v>630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60</v>
      </c>
      <c r="B30" s="193">
        <f>'Données projet'!D43</f>
        <v>21</v>
      </c>
      <c r="C30" s="206">
        <v>40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65</v>
      </c>
      <c r="B31" s="193">
        <f>'Données projet'!D44</f>
        <v>21</v>
      </c>
      <c r="C31" s="206">
        <v>50</v>
      </c>
      <c r="D31" s="194">
        <f t="shared" si="2"/>
        <v>1050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70</v>
      </c>
      <c r="B32" s="193">
        <f>'Données projet'!D45</f>
        <v>21</v>
      </c>
      <c r="C32" s="206">
        <v>60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75</v>
      </c>
      <c r="B33" s="193">
        <f>'Données projet'!D46</f>
        <v>21</v>
      </c>
      <c r="C33" s="206">
        <v>70</v>
      </c>
      <c r="D33" s="194">
        <f t="shared" si="2"/>
        <v>1470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80</v>
      </c>
      <c r="B34" s="193">
        <f>'Données projet'!D47</f>
        <v>21</v>
      </c>
      <c r="C34" s="206">
        <v>70</v>
      </c>
      <c r="D34" s="194">
        <f t="shared" si="2"/>
        <v>1470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85</v>
      </c>
      <c r="B35" s="193">
        <f>'Données projet'!D48</f>
        <v>21</v>
      </c>
      <c r="C35" s="206">
        <v>80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90</v>
      </c>
      <c r="B36" s="193">
        <f>'Données projet'!D49</f>
        <v>21</v>
      </c>
      <c r="C36" s="206">
        <v>80</v>
      </c>
      <c r="D36" s="194">
        <f t="shared" si="2"/>
        <v>1680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95</v>
      </c>
      <c r="B37" s="193">
        <f>'Données projet'!D50</f>
        <v>21</v>
      </c>
      <c r="C37" s="206">
        <v>90</v>
      </c>
      <c r="D37" s="194">
        <f t="shared" si="2"/>
        <v>1890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100</v>
      </c>
      <c r="B38" s="193">
        <f>'Données projet'!D51</f>
        <v>21</v>
      </c>
      <c r="C38" s="206">
        <v>90</v>
      </c>
      <c r="D38" s="194">
        <f t="shared" si="2"/>
        <v>1890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105</v>
      </c>
      <c r="B39" s="193">
        <f>'Données projet'!D52</f>
        <v>20</v>
      </c>
      <c r="C39" s="206">
        <v>100</v>
      </c>
      <c r="D39" s="194">
        <f t="shared" si="2"/>
        <v>2000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110</v>
      </c>
      <c r="B40" s="193">
        <f>'Données projet'!D53</f>
        <v>19</v>
      </c>
      <c r="C40" s="206">
        <v>100</v>
      </c>
      <c r="D40" s="194">
        <f t="shared" si="2"/>
        <v>1900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115</v>
      </c>
      <c r="B41" s="193">
        <f>'Données projet'!D54</f>
        <v>18</v>
      </c>
      <c r="C41" s="206">
        <v>110</v>
      </c>
      <c r="D41" s="194">
        <f t="shared" si="2"/>
        <v>1980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120</v>
      </c>
      <c r="B42" s="193">
        <f>'Données projet'!D55</f>
        <v>284</v>
      </c>
      <c r="C42" s="206">
        <v>200</v>
      </c>
      <c r="D42" s="194">
        <f t="shared" si="2"/>
        <v>56800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 t="str">
        <f>IF(O48+1&lt;=MIN('Données projet'!$E$9:$E$18),O48+1,"STOP")</f>
        <v>STOP</v>
      </c>
      <c r="P49" s="197" t="e">
        <f t="shared" si="3"/>
        <v>#VALUE!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e">
        <f>IF(O49+1&lt;=MIN('Données projet'!$E$9:$E$18),O49+1,"STOP")</f>
        <v>#VALUE!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50</v>
      </c>
      <c r="C54" s="204">
        <v>10</v>
      </c>
      <c r="D54" s="191">
        <f>B54*C54</f>
        <v>500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37</v>
      </c>
      <c r="C55" s="204">
        <v>10</v>
      </c>
      <c r="D55" s="191">
        <f t="shared" ref="D55:D73" si="4">B55*C55</f>
        <v>370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37</v>
      </c>
      <c r="C56" s="204">
        <v>10</v>
      </c>
      <c r="D56" s="191">
        <f t="shared" si="4"/>
        <v>370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36</v>
      </c>
      <c r="C57" s="204">
        <v>10</v>
      </c>
      <c r="D57" s="191">
        <f t="shared" si="4"/>
        <v>360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33</v>
      </c>
      <c r="C58" s="204">
        <v>20</v>
      </c>
      <c r="D58" s="191">
        <f t="shared" si="4"/>
        <v>660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31</v>
      </c>
      <c r="C59" s="204">
        <v>30</v>
      </c>
      <c r="D59" s="191">
        <f t="shared" si="4"/>
        <v>930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28</v>
      </c>
      <c r="C60" s="204">
        <v>30</v>
      </c>
      <c r="D60" s="191">
        <f t="shared" si="4"/>
        <v>840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25</v>
      </c>
      <c r="C61" s="204">
        <v>40</v>
      </c>
      <c r="D61" s="191">
        <f t="shared" si="4"/>
        <v>1000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22</v>
      </c>
      <c r="C62" s="204">
        <v>50</v>
      </c>
      <c r="D62" s="191">
        <f t="shared" si="4"/>
        <v>1100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20</v>
      </c>
      <c r="C63" s="204">
        <v>60</v>
      </c>
      <c r="D63" s="191">
        <f t="shared" si="4"/>
        <v>1200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17</v>
      </c>
      <c r="C64" s="204">
        <v>70</v>
      </c>
      <c r="D64" s="191">
        <f t="shared" si="4"/>
        <v>1190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15</v>
      </c>
      <c r="C65" s="204">
        <v>90</v>
      </c>
      <c r="D65" s="191">
        <f t="shared" si="4"/>
        <v>1350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13</v>
      </c>
      <c r="C66" s="204">
        <v>100</v>
      </c>
      <c r="D66" s="191">
        <f t="shared" si="4"/>
        <v>1300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12</v>
      </c>
      <c r="C67" s="204">
        <v>120</v>
      </c>
      <c r="D67" s="191">
        <f t="shared" si="4"/>
        <v>1440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236</v>
      </c>
      <c r="C68" s="204">
        <v>150</v>
      </c>
      <c r="D68" s="191">
        <f t="shared" si="4"/>
        <v>35400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Peuplier Soligo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357</v>
      </c>
      <c r="C85" s="204">
        <v>58</v>
      </c>
      <c r="D85" s="191">
        <f>B85*C85</f>
        <v>20706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2025-02-03T08:31:00Z</dcterms:modified>
</cp:coreProperties>
</file>