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Collectif vergers n°7 Hiver 2024-2025\4_SCEA Novo Agri 3 - Bertrand Petit\Dossier d_instruction\"/>
    </mc:Choice>
  </mc:AlternateContent>
  <xr:revisionPtr revIDLastSave="0" documentId="13_ncr:1_{9FB91219-4AF6-45FC-BE0D-2E0FB981E98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M22" i="2" s="1"/>
  <c r="B20" i="2"/>
  <c r="L22" i="2" s="1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E140" i="5" s="1"/>
  <c r="F139" i="5"/>
  <c r="G139" i="5"/>
  <c r="H139" i="5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<sst xmlns="http://schemas.openxmlformats.org/spreadsheetml/2006/main" count="900" uniqueCount="353">
  <si>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</si>
  <si>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</si>
  <si>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</si>
  <si>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</si>
  <si>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</si>
  <si>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</si>
  <si>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</si>
  <si>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</si>
  <si>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</si>
  <si>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</si>
  <si>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</si>
  <si>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</si>
  <si>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</si>
  <si>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</si>
  <si>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</si>
  <si>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</si>
  <si>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</si>
  <si>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</si>
  <si>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</si>
  <si>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</si>
  <si>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</si>
  <si>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</si>
  <si>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</si>
  <si>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</si>
  <si>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</si>
  <si>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</si>
  <si>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</si>
  <si>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</si>
  <si>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</si>
  <si>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</si>
  <si>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</si>
  <si>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</si>
  <si>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</si>
  <si>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</si>
  <si>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</si>
  <si>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</si>
  <si>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</si>
  <si>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</si>
  <si>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</si>
  <si>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</si>
  <si>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</si>
  <si>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</si>
  <si>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</si>
  <si>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</si>
  <si>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</si>
  <si>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</si>
  <si>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</si>
  <si>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</si>
  <si>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</si>
  <si>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</si>
  <si>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</si>
  <si>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</si>
  <si>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</si>
  <si>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</si>
  <si>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</si>
  <si>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</si>
  <si>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</si>
  <si>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</si>
  <si>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</si>
  <si>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</si>
  <si>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</si>
  <si>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</si>
  <si>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</si>
  <si>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</si>
  <si>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</si>
  <si>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</si>
  <si>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</si>
  <si>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</si>
  <si>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</si>
  <si>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</si>
  <si>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</si>
  <si>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</si>
  <si>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</si>
  <si>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</si>
  <si>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</si>
  <si>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</si>
  <si>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</si>
  <si>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</si>
  <si>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</si>
  <si>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</si>
  <si>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</si>
  <si>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</si>
  <si>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</si>
  <si>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</si>
  <si>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</si>
  <si>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</si>
  <si>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</si>
  <si>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</si>
  <si>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</si>
  <si>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</si>
  <si>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</si>
  <si>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</si>
  <si>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</si>
  <si>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</si>
  <si>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</si>
  <si>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</si>
  <si>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</si>
  <si>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</si>
  <si>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</si>
  <si>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</si>
  <si>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</si>
  <si>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</si>
  <si>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</si>
  <si>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</si>
  <si>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</si>
  <si>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</si>
  <si>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</si>
  <si>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</si>
  <si>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</si>
  <si>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</si>
  <si>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</si>
  <si>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</si>
  <si>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</si>
  <si>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</si>
  <si>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</si>
  <si>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</si>
  <si>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</si>
  <si>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</si>
  <si>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</si>
  <si>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</si>
  <si>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</si>
  <si>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</si>
  <si>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</si>
  <si>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</si>
  <si>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</si>
  <si>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</si>
  <si>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</si>
  <si>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</si>
  <si>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</si>
  <si>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</si>
  <si>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</si>
  <si>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</si>
  <si>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</si>
  <si>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</si>
  <si>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</si>
  <si>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</si>
  <si>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</si>
  <si>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</si>
  <si>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</si>
  <si>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</si>
  <si>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</si>
  <si>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</si>
  <si>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</si>
  <si>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</si>
  <si>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</si>
  <si>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</si>
  <si>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</si>
  <si>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</si>
  <si>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</si>
  <si>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</si>
  <si>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</si>
  <si>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</si>
  <si>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</si>
  <si>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</si>
  <si>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</si>
  <si>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</si>
  <si>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</si>
  <si>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</si>
  <si>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</si>
  <si>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</si>
  <si>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</si>
  <si>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</si>
  <si>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</si>
  <si>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</si>
  <si>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</si>
  <si>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</si>
  <si>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</si>
  <si>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</si>
  <si>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</si>
  <si>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</si>
  <si>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</si>
  <si>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</si>
  <si>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</si>
  <si>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</si>
  <si>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</si>
  <si>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</si>
  <si>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</si>
  <si>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</si>
  <si>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</si>
  <si>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</si>
  <si>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</si>
  <si>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</si>
  <si>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</si>
  <si>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</si>
  <si>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</si>
  <si>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</si>
  <si>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</si>
  <si>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</si>
  <si>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</si>
  <si>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</si>
  <si>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</si>
  <si>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</si>
  <si>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</si>
  <si>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</si>
  <si>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</si>
  <si>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</si>
  <si>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</si>
  <si>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</si>
  <si>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</si>
  <si>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</si>
  <si>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</si>
  <si>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</si>
  <si>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</si>
  <si>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</si>
  <si>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</si>
  <si>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</si>
  <si>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</si>
  <si>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</si>
  <si>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</si>
  <si>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</si>
  <si>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</si>
  <si>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</si>
  <si>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</si>
  <si>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</si>
  <si>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</si>
  <si>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</si>
  <si>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</si>
  <si>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</si>
  <si>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</si>
  <si>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</si>
  <si>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</si>
  <si>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</si>
  <si>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</si>
  <si>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</si>
  <si>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</si>
  <si>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</si>
  <si>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</si>
  <si>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</si>
  <si>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</si>
  <si>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</si>
  <si>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</si>
  <si>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</si>
  <si>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</si>
  <si>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</si>
  <si>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</si>
  <si>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</si>
  <si>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</si>
  <si>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</si>
  <si>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</si>
  <si>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</si>
  <si>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</si>
  <si>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</si>
  <si>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</si>
  <si>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</si>
  <si>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</si>
  <si>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</si>
  <si>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</si>
  <si>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</si>
  <si>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</si>
  <si>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</si>
  <si>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</si>
  <si>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</si>
  <si>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</si>
  <si>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</si>
  <si>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</si>
  <si>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</si>
  <si>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</si>
  <si>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</si>
  <si>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</si>
  <si>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</si>
  <si>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</si>
  <si>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</si>
  <si>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</si>
  <si>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</si>
  <si>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</si>
  <si>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</si>
  <si>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</si>
  <si>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</si>
  <si>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</si>
  <si>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</si>
  <si>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</si>
  <si>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</si>
  <si>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</si>
  <si>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</si>
  <si>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</si>
  <si>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</si>
  <si>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</si>
  <si>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</si>
  <si>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</si>
  <si>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</si>
  <si>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</si>
  <si>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</si>
  <si>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</si>
  <si>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</si>
  <si>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</si>
  <si>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</si>
  <si>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</si>
  <si>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</si>
  <si>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</si>
  <si>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</si>
  <si>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</si>
  <si>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</si>
  <si>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</si>
  <si>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</si>
  <si>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</si>
  <si>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</si>
  <si>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</si>
  <si>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</si>
  <si>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</si>
  <si>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</si>
  <si>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</si>
  <si>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</si>
  <si>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</si>
  <si>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</si>
  <si>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</si>
  <si>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</si>
  <si>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</si>
  <si>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</si>
  <si>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</si>
  <si>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</si>
  <si>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</si>
  <si>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</si>
  <si>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</si>
  <si>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</si>
  <si>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</si>
  <si>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</si>
  <si>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</si>
  <si>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</si>
  <si>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</si>
  <si>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</si>
  <si>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</si>
  <si>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</si>
  <si>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</si>
  <si>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</si>
  <si>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</si>
  <si>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</si>
  <si>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</si>
  <si>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</si>
  <si>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</si>
  <si>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</si>
  <si>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</si>
  <si>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</si>
  <si>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</si>
  <si>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</si>
  <si>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</si>
  <si>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</si>
  <si>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</si>
  <si>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</si>
  <si>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</si>
  <si>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</si>
  <si>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</si>
  <si>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</si>
  <si>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</si>
  <si>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</si>
  <si>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</si>
  <si>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</si>
  <si>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</si>
  <si>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</si>
  <si>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</si>
  <si>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</si>
  <si>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</si>
  <si>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Coulombs (28)</t>
  </si>
  <si>
    <t>Senantes (28)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</si>
</sst>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80" zoomScaleNormal="80" workbookViewId="0">
      <selection activeCell="B21" sqref="B2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 t="s">
        <v>352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5.3</v>
      </c>
      <c r="C8" s="25">
        <v>4.5999999999999996</v>
      </c>
      <c r="D8" s="25"/>
      <c r="E8" s="25"/>
      <c r="F8" s="25"/>
      <c r="G8" s="25"/>
      <c r="H8" s="25"/>
      <c r="I8" s="25"/>
      <c r="J8" s="25"/>
      <c r="K8" s="25"/>
      <c r="L8" s="88">
        <f>SUM(B8:K8)</f>
        <v>9.8999999999999986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44</v>
      </c>
      <c r="C9" s="1" t="s">
        <v>44</v>
      </c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 t="s">
        <v>32</v>
      </c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666</v>
      </c>
      <c r="C12" s="1">
        <v>666</v>
      </c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 t="s">
        <v>6</v>
      </c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0.66</v>
      </c>
      <c r="C15" s="28">
        <v>0.66</v>
      </c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108</v>
      </c>
      <c r="C17" s="1" t="s">
        <v>108</v>
      </c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78</v>
      </c>
      <c r="C18" s="1" t="s">
        <v>78</v>
      </c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81</v>
      </c>
      <c r="C19" s="1" t="s">
        <v>81</v>
      </c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(10.61+21.8+32.13)/3</f>
        <v>21.513333333333332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32.13+9.9</f>
        <v>42.03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>Noisetier - Gobelet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>
        <f>IF(C12="","",VLOOKUP(C26,'(ne pas modifier) BDD_REF'!$C$21:$D$42,2,FALSE))</f>
        <v>250</v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28.528133333333329</v>
      </c>
      <c r="C36" s="44">
        <f>RECant_sol!D9</f>
        <v>24.760266666666666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53.288399999999996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217.37571428571428</v>
      </c>
      <c r="C37" s="45">
        <f>RECant_biom!D28</f>
        <v>188.6657142857143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406.04142857142858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245.90384761904761</v>
      </c>
      <c r="C38" s="45">
        <f t="shared" si="3"/>
        <v>213.42598095238097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459.32982857142861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>OUI</v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2.9479869004000672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2.9479869004000672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5.8959738008001343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-78.121652860601785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-67.803698709201541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-145.92535156980333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66" zoomScale="90" zoomScaleNormal="90" workbookViewId="0">
      <selection activeCell="D133" sqref="D133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2.9479869004000672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2.9479869004000672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5.8959738008001343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>
        <v>20</v>
      </c>
      <c r="D7" s="80">
        <v>20</v>
      </c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40</v>
      </c>
    </row>
    <row r="8" spans="1:15" x14ac:dyDescent="0.3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0.32</v>
      </c>
      <c r="D10" s="39">
        <f>D7*'(ne pas modifier) BDD_REF'!$B$207 + (D8+D9)*'(ne pas modifier) BDD_REF'!$B$208</f>
        <v>0.32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0.64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2.2000000000000002E-2</v>
      </c>
      <c r="D11" s="39">
        <f>((D7*'(ne pas modifier) BDD_REF'!$B$220)+('RECeff + REIamont (2)'!D8+'RECeff + REIamont (2)'!D9)*'(ne pas modifier) BDD_REF'!$B$221)*'(ne pas modifier) BDD_REF'!$B$209</f>
        <v>2.2000000000000002E-2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4.4000000000000004E-2</v>
      </c>
    </row>
    <row r="12" spans="1:15" x14ac:dyDescent="0.3">
      <c r="B12" s="19" t="s">
        <v>330</v>
      </c>
      <c r="C12" s="39">
        <f>(C7+C8+C9)*'(ne pas modifier) BDD_REF'!$B$222*'(ne pas modifier) BDD_REF'!$B$210</f>
        <v>5.2799999999999993E-2</v>
      </c>
      <c r="D12" s="39">
        <f>(D7+D8+D9)*'(ne pas modifier) BDD_REF'!$B$222*'(ne pas modifier) BDD_REF'!$B$210</f>
        <v>5.2799999999999993E-2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0.10559999999999999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63</v>
      </c>
      <c r="D14" s="80">
        <v>63</v>
      </c>
      <c r="E14" s="80"/>
      <c r="F14" s="80"/>
      <c r="G14" s="80"/>
      <c r="H14" s="80"/>
      <c r="I14" s="80"/>
      <c r="J14" s="80"/>
      <c r="K14" s="80"/>
      <c r="L14" s="80"/>
      <c r="M14" s="39">
        <f t="shared" si="0"/>
        <v>126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0.19347299999999998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0.19347299999999998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0.38694599999999996</v>
      </c>
    </row>
    <row r="20" spans="1:108" x14ac:dyDescent="0.3">
      <c r="B20" s="7" t="s">
        <v>321</v>
      </c>
      <c r="C20" s="80">
        <v>75</v>
      </c>
      <c r="D20" s="80">
        <v>75</v>
      </c>
      <c r="E20" s="80"/>
      <c r="F20" s="80"/>
      <c r="G20" s="80"/>
      <c r="H20" s="80"/>
      <c r="I20" s="80"/>
      <c r="J20" s="80"/>
      <c r="K20" s="80"/>
      <c r="L20" s="80"/>
      <c r="M20" s="39">
        <f t="shared" si="0"/>
        <v>150</v>
      </c>
    </row>
    <row r="21" spans="1:108" x14ac:dyDescent="0.3">
      <c r="B21" s="3" t="s">
        <v>184</v>
      </c>
      <c r="C21" s="39">
        <f>(C20*'(ne pas modifier) BDD_REF'!$B$211)/1000</f>
        <v>4.2750000000000002E-3</v>
      </c>
      <c r="D21" s="39">
        <f>(D20*'(ne pas modifier) BDD_REF'!$B$211)/1000</f>
        <v>4.2750000000000002E-3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8.5500000000000003E-3</v>
      </c>
    </row>
    <row r="22" spans="1:108" s="16" customFormat="1" x14ac:dyDescent="0.3">
      <c r="A22" s="18"/>
      <c r="B22" s="19" t="s">
        <v>185</v>
      </c>
      <c r="C22" s="81">
        <f>C19+C21</f>
        <v>0.19774799999999998</v>
      </c>
      <c r="D22" s="81">
        <f t="shared" ref="D22:L22" si="1">D19+D21</f>
        <v>0.19774799999999998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0.39549599999999996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20</v>
      </c>
      <c r="D23" s="80">
        <v>20</v>
      </c>
      <c r="E23" s="80"/>
      <c r="F23" s="80"/>
      <c r="G23" s="80"/>
      <c r="H23" s="80"/>
      <c r="I23" s="80"/>
      <c r="J23" s="80"/>
      <c r="K23" s="80"/>
      <c r="L23" s="80"/>
      <c r="M23" s="39">
        <f t="shared" si="0"/>
        <v>40</v>
      </c>
    </row>
    <row r="24" spans="1:108" x14ac:dyDescent="0.3">
      <c r="B24" s="7" t="s">
        <v>323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0.11919999999999999</v>
      </c>
      <c r="D25" s="39">
        <f>(D7*'(ne pas modifier) BDD_REF'!$B$212+'RECeff + REIamont (2)'!D23*'(ne pas modifier) BDD_REF'!$B$213+'RECeff + REIamont (2)'!D24*'(ne pas modifier) BDD_REF'!$B$214)/1000</f>
        <v>0.11919999999999999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0.23839999999999997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>
        <v>0</v>
      </c>
      <c r="D27" s="80">
        <v>0</v>
      </c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325</v>
      </c>
      <c r="C28" s="80">
        <v>1.75</v>
      </c>
      <c r="D28" s="80">
        <v>1.75</v>
      </c>
      <c r="E28" s="80"/>
      <c r="F28" s="80"/>
      <c r="G28" s="80"/>
      <c r="H28" s="80"/>
      <c r="I28" s="80"/>
      <c r="J28" s="80"/>
      <c r="K28" s="80"/>
      <c r="L28" s="80"/>
      <c r="M28" s="39">
        <f t="shared" si="0"/>
        <v>3.5</v>
      </c>
    </row>
    <row r="29" spans="1:108" x14ac:dyDescent="0.3">
      <c r="B29" s="7" t="s">
        <v>326</v>
      </c>
      <c r="C29" s="80">
        <v>0.15</v>
      </c>
      <c r="D29" s="80">
        <v>0.15</v>
      </c>
      <c r="E29" s="80"/>
      <c r="F29" s="80"/>
      <c r="G29" s="80"/>
      <c r="H29" s="80"/>
      <c r="I29" s="80"/>
      <c r="J29" s="80"/>
      <c r="K29" s="80"/>
      <c r="L29" s="80"/>
      <c r="M29" s="39">
        <f t="shared" si="0"/>
        <v>0.3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1.949385E-2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1.949385E-2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3.89877E-2</v>
      </c>
    </row>
    <row r="32" spans="1:108" s="16" customFormat="1" x14ac:dyDescent="0.3">
      <c r="A32" s="18"/>
      <c r="B32" s="19" t="s">
        <v>186</v>
      </c>
      <c r="C32" s="81">
        <f>C25+C26+C31</f>
        <v>0.13869384999999998</v>
      </c>
      <c r="D32" s="81">
        <f t="shared" ref="D32:L32" si="2">D25+D26+D31</f>
        <v>0.13869384999999998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0.27738769999999996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0.50084784999999998</v>
      </c>
      <c r="D33" s="20">
        <f>((D10+D11+D12)/1000*44/28*'(ne pas modifier) BDD_REF'!$B$232)+'RECeff + REIamont (2)'!D22+'RECeff + REIamont (2)'!D32</f>
        <v>0.50084784999999998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1.0016957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>
        <v>30</v>
      </c>
      <c r="D34" s="80">
        <v>30</v>
      </c>
      <c r="E34" s="80"/>
      <c r="F34" s="80"/>
      <c r="G34" s="80"/>
      <c r="H34" s="80"/>
      <c r="I34" s="80"/>
      <c r="J34" s="80"/>
      <c r="K34" s="80"/>
      <c r="L34" s="80"/>
      <c r="M34" s="39">
        <f t="shared" si="0"/>
        <v>60</v>
      </c>
    </row>
    <row r="35" spans="1:108" x14ac:dyDescent="0.3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0.48</v>
      </c>
      <c r="D37" s="39">
        <f>D34*'(ne pas modifier) BDD_REF'!$B$207 + (D35+D36)*'(ne pas modifier) BDD_REF'!$B$208</f>
        <v>0.48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0.96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3.3000000000000002E-2</v>
      </c>
      <c r="D38" s="39">
        <f>((D34*'(ne pas modifier) BDD_REF'!$B$220)+('RECeff + REIamont (2)'!D35+'RECeff + REIamont (2)'!D36)*'(ne pas modifier) BDD_REF'!$B$221)*'(ne pas modifier) BDD_REF'!$B$209</f>
        <v>3.3000000000000002E-2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6.6000000000000003E-2</v>
      </c>
    </row>
    <row r="39" spans="1:108" x14ac:dyDescent="0.3">
      <c r="B39" s="19" t="s">
        <v>330</v>
      </c>
      <c r="C39" s="39">
        <f>(C34+C35+C36)*'(ne pas modifier) BDD_REF'!$B$222*'(ne pas modifier) BDD_REF'!$B$210</f>
        <v>7.9199999999999993E-2</v>
      </c>
      <c r="D39" s="39">
        <f>(D34+D35+D36)*'(ne pas modifier) BDD_REF'!$B$222*'(ne pas modifier) BDD_REF'!$B$210</f>
        <v>7.9199999999999993E-2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0.15839999999999999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63</v>
      </c>
      <c r="D41" s="80">
        <v>63</v>
      </c>
      <c r="E41" s="80"/>
      <c r="F41" s="80"/>
      <c r="G41" s="80"/>
      <c r="H41" s="80"/>
      <c r="I41" s="80"/>
      <c r="J41" s="80"/>
      <c r="K41" s="80"/>
      <c r="L41" s="80"/>
      <c r="M41" s="39">
        <f t="shared" si="3"/>
        <v>126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0.19347299999999998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0.19347299999999998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0.38694599999999996</v>
      </c>
    </row>
    <row r="47" spans="1:108" x14ac:dyDescent="0.3">
      <c r="B47" s="7" t="s">
        <v>321</v>
      </c>
      <c r="C47" s="80">
        <v>90</v>
      </c>
      <c r="D47" s="80">
        <v>90</v>
      </c>
      <c r="E47" s="80"/>
      <c r="F47" s="80"/>
      <c r="G47" s="80"/>
      <c r="H47" s="80"/>
      <c r="I47" s="80"/>
      <c r="J47" s="80"/>
      <c r="K47" s="80"/>
      <c r="L47" s="80"/>
      <c r="M47" s="39">
        <f t="shared" si="3"/>
        <v>180</v>
      </c>
    </row>
    <row r="48" spans="1:108" x14ac:dyDescent="0.3">
      <c r="B48" s="3" t="s">
        <v>184</v>
      </c>
      <c r="C48" s="39">
        <f>(C47*'(ne pas modifier) BDD_REF'!$B$211)/1000</f>
        <v>5.13E-3</v>
      </c>
      <c r="D48" s="39">
        <f>(D47*'(ne pas modifier) BDD_REF'!$B$211)/1000</f>
        <v>5.13E-3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1.026E-2</v>
      </c>
    </row>
    <row r="49" spans="1:108" s="16" customFormat="1" x14ac:dyDescent="0.3">
      <c r="A49" s="18"/>
      <c r="B49" s="19" t="s">
        <v>185</v>
      </c>
      <c r="C49" s="81">
        <f>C46+C48</f>
        <v>0.19860299999999997</v>
      </c>
      <c r="D49" s="81">
        <f t="shared" ref="D49:L49" si="4">D46+D48</f>
        <v>0.19860299999999997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0.39720599999999995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35</v>
      </c>
      <c r="D50" s="80">
        <v>35</v>
      </c>
      <c r="E50" s="80"/>
      <c r="F50" s="80"/>
      <c r="G50" s="80"/>
      <c r="H50" s="80"/>
      <c r="I50" s="80"/>
      <c r="J50" s="80"/>
      <c r="K50" s="80"/>
      <c r="L50" s="80"/>
      <c r="M50" s="39">
        <f t="shared" si="3"/>
        <v>70</v>
      </c>
    </row>
    <row r="51" spans="1:108" x14ac:dyDescent="0.3">
      <c r="B51" s="7" t="s">
        <v>323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0.18604999999999999</v>
      </c>
      <c r="D52" s="39">
        <f>(D34*'(ne pas modifier) BDD_REF'!$B$212+'RECeff + REIamont (2)'!D50*'(ne pas modifier) BDD_REF'!$B$213+'RECeff + REIamont (2)'!D51*'(ne pas modifier) BDD_REF'!$B$214)/1000</f>
        <v>0.18604999999999999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0.37209999999999999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>
        <v>0</v>
      </c>
      <c r="D54" s="80">
        <v>0</v>
      </c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325</v>
      </c>
      <c r="C55" s="80">
        <v>1.75</v>
      </c>
      <c r="D55" s="80">
        <v>1.75</v>
      </c>
      <c r="E55" s="80"/>
      <c r="F55" s="80"/>
      <c r="G55" s="80"/>
      <c r="H55" s="80"/>
      <c r="I55" s="80"/>
      <c r="J55" s="80"/>
      <c r="K55" s="80"/>
      <c r="L55" s="80"/>
      <c r="M55" s="39">
        <f t="shared" si="3"/>
        <v>3.5</v>
      </c>
    </row>
    <row r="56" spans="1:108" x14ac:dyDescent="0.3">
      <c r="B56" s="7" t="s">
        <v>326</v>
      </c>
      <c r="C56" s="80">
        <v>0.15</v>
      </c>
      <c r="D56" s="80">
        <v>0.15</v>
      </c>
      <c r="E56" s="80"/>
      <c r="F56" s="80"/>
      <c r="G56" s="80"/>
      <c r="H56" s="80"/>
      <c r="I56" s="80"/>
      <c r="J56" s="80"/>
      <c r="K56" s="80"/>
      <c r="L56" s="80"/>
      <c r="M56" s="39">
        <f t="shared" si="3"/>
        <v>0.3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1.949385E-2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1.949385E-2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3.89877E-2</v>
      </c>
    </row>
    <row r="59" spans="1:108" s="16" customFormat="1" x14ac:dyDescent="0.3">
      <c r="A59" s="18"/>
      <c r="B59" s="19" t="s">
        <v>186</v>
      </c>
      <c r="C59" s="81">
        <f>C52+C53+C58</f>
        <v>0.20554385</v>
      </c>
      <c r="D59" s="81">
        <f t="shared" ref="D59:L59" si="5">D52+D53+D58</f>
        <v>0.20554385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0.4110877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0.65075585000000002</v>
      </c>
      <c r="D60" s="20">
        <f>((D37+D38+D39)/1000*44/28*'(ne pas modifier) BDD_REF'!$B$232)+'RECeff + REIamont (2)'!D49+'RECeff + REIamont (2)'!D59</f>
        <v>0.65075585000000002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1.3015117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>
        <v>40</v>
      </c>
      <c r="D61" s="80">
        <v>40</v>
      </c>
      <c r="E61" s="80"/>
      <c r="F61" s="80"/>
      <c r="G61" s="80"/>
      <c r="H61" s="80"/>
      <c r="I61" s="80"/>
      <c r="J61" s="80"/>
      <c r="K61" s="80"/>
      <c r="L61" s="80"/>
      <c r="M61" s="39">
        <f t="shared" si="3"/>
        <v>80</v>
      </c>
    </row>
    <row r="62" spans="1:108" x14ac:dyDescent="0.3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0.64</v>
      </c>
      <c r="D64" s="39">
        <f>D61*'(ne pas modifier) BDD_REF'!$B$207 + (D62+D63)*'(ne pas modifier) BDD_REF'!$B$208</f>
        <v>0.64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1.28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4.4000000000000004E-2</v>
      </c>
      <c r="D65" s="39">
        <f>((D61*'(ne pas modifier) BDD_REF'!$B$220)+('RECeff + REIamont (2)'!D62+'RECeff + REIamont (2)'!D63)*'(ne pas modifier) BDD_REF'!$B$221)*'(ne pas modifier) BDD_REF'!$B$209</f>
        <v>4.4000000000000004E-2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8.8000000000000009E-2</v>
      </c>
    </row>
    <row r="66" spans="1:108" x14ac:dyDescent="0.3">
      <c r="B66" s="19" t="s">
        <v>330</v>
      </c>
      <c r="C66" s="39">
        <f>(C61+C62+C63)*'(ne pas modifier) BDD_REF'!$B$222*'(ne pas modifier) BDD_REF'!$B$210</f>
        <v>0.10559999999999999</v>
      </c>
      <c r="D66" s="39">
        <f>(D61+D62+D63)*'(ne pas modifier) BDD_REF'!$B$222*'(ne pas modifier) BDD_REF'!$B$210</f>
        <v>0.10559999999999999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0.21119999999999997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90</v>
      </c>
      <c r="D68" s="80">
        <v>90</v>
      </c>
      <c r="E68" s="80"/>
      <c r="F68" s="80"/>
      <c r="G68" s="80"/>
      <c r="H68" s="80"/>
      <c r="I68" s="80"/>
      <c r="J68" s="80"/>
      <c r="K68" s="80"/>
      <c r="L68" s="80"/>
      <c r="M68" s="39">
        <f t="shared" si="3"/>
        <v>180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0.27638999999999997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0.27638999999999997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0.55277999999999994</v>
      </c>
    </row>
    <row r="74" spans="1:108" x14ac:dyDescent="0.3">
      <c r="B74" s="7" t="s">
        <v>321</v>
      </c>
      <c r="C74" s="80">
        <v>120</v>
      </c>
      <c r="D74" s="80">
        <v>120</v>
      </c>
      <c r="E74" s="80"/>
      <c r="F74" s="80"/>
      <c r="G74" s="80"/>
      <c r="H74" s="80"/>
      <c r="I74" s="80"/>
      <c r="J74" s="80"/>
      <c r="K74" s="80"/>
      <c r="L74" s="80"/>
      <c r="M74" s="39">
        <f t="shared" si="6"/>
        <v>240</v>
      </c>
    </row>
    <row r="75" spans="1:108" x14ac:dyDescent="0.3">
      <c r="B75" s="3" t="s">
        <v>184</v>
      </c>
      <c r="C75" s="39">
        <f>(C74*'(ne pas modifier) BDD_REF'!$B$211)/1000</f>
        <v>6.8399999999999997E-3</v>
      </c>
      <c r="D75" s="39">
        <f>(D74*'(ne pas modifier) BDD_REF'!$B$211)/1000</f>
        <v>6.8399999999999997E-3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1.3679999999999999E-2</v>
      </c>
    </row>
    <row r="76" spans="1:108" s="16" customFormat="1" x14ac:dyDescent="0.3">
      <c r="A76" s="18"/>
      <c r="B76" s="19" t="s">
        <v>185</v>
      </c>
      <c r="C76" s="81">
        <f>C73+C75</f>
        <v>0.28322999999999998</v>
      </c>
      <c r="D76" s="81">
        <f t="shared" ref="D76:L76" si="7">D73+D75</f>
        <v>0.28322999999999998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0.56645999999999996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35</v>
      </c>
      <c r="D77" s="80">
        <v>35</v>
      </c>
      <c r="E77" s="80"/>
      <c r="F77" s="80"/>
      <c r="G77" s="80"/>
      <c r="H77" s="80"/>
      <c r="I77" s="80"/>
      <c r="J77" s="80"/>
      <c r="K77" s="80"/>
      <c r="L77" s="80"/>
      <c r="M77" s="39">
        <f t="shared" si="6"/>
        <v>70</v>
      </c>
    </row>
    <row r="78" spans="1:108" x14ac:dyDescent="0.3">
      <c r="B78" s="7" t="s">
        <v>323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0.23114999999999997</v>
      </c>
      <c r="D79" s="39">
        <f>(D61*'(ne pas modifier) BDD_REF'!$B$212+'RECeff + REIamont (2)'!D77*'(ne pas modifier) BDD_REF'!$B$213+'RECeff + REIamont (2)'!D78*'(ne pas modifier) BDD_REF'!$B$214)/1000</f>
        <v>0.23114999999999997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0.46229999999999993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>
        <v>0.1875</v>
      </c>
      <c r="D81" s="80">
        <v>0.1875</v>
      </c>
      <c r="E81" s="80"/>
      <c r="F81" s="80"/>
      <c r="G81" s="80"/>
      <c r="H81" s="80"/>
      <c r="I81" s="80"/>
      <c r="J81" s="80"/>
      <c r="K81" s="80"/>
      <c r="L81" s="80"/>
      <c r="M81" s="39">
        <f t="shared" si="6"/>
        <v>0.375</v>
      </c>
    </row>
    <row r="82" spans="1:108" x14ac:dyDescent="0.3">
      <c r="B82" s="7" t="s">
        <v>325</v>
      </c>
      <c r="C82" s="80">
        <v>1.75</v>
      </c>
      <c r="D82" s="80">
        <v>1.75</v>
      </c>
      <c r="E82" s="80"/>
      <c r="F82" s="80"/>
      <c r="G82" s="80"/>
      <c r="H82" s="80"/>
      <c r="I82" s="80"/>
      <c r="J82" s="80"/>
      <c r="K82" s="80"/>
      <c r="L82" s="80"/>
      <c r="M82" s="39">
        <f t="shared" si="6"/>
        <v>3.5</v>
      </c>
    </row>
    <row r="83" spans="1:108" x14ac:dyDescent="0.3">
      <c r="B83" s="7" t="s">
        <v>326</v>
      </c>
      <c r="C83" s="80">
        <v>0.15</v>
      </c>
      <c r="D83" s="80">
        <v>0.15</v>
      </c>
      <c r="E83" s="80"/>
      <c r="F83" s="80"/>
      <c r="G83" s="80"/>
      <c r="H83" s="80"/>
      <c r="I83" s="80"/>
      <c r="J83" s="80"/>
      <c r="K83" s="80"/>
      <c r="L83" s="80"/>
      <c r="M83" s="39">
        <f t="shared" si="6"/>
        <v>0.3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2.0620537499999998E-2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2.0620537499999998E-2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4.1241074999999995E-2</v>
      </c>
    </row>
    <row r="86" spans="1:108" s="16" customFormat="1" x14ac:dyDescent="0.3">
      <c r="A86" s="18"/>
      <c r="B86" s="19" t="s">
        <v>186</v>
      </c>
      <c r="C86" s="81">
        <f>C79+C80+C85</f>
        <v>0.25177053749999995</v>
      </c>
      <c r="D86" s="81">
        <f t="shared" ref="D86:L86" si="8">D79+D80+D85</f>
        <v>0.25177053749999995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0.50354107499999989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0.86381253749999987</v>
      </c>
      <c r="D87" s="20">
        <f>((D64+D65+D66)/1000*44/28*'(ne pas modifier) BDD_REF'!$B$232)+'RECeff + REIamont (2)'!D76+'RECeff + REIamont (2)'!D86</f>
        <v>0.86381253749999987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1.7276250749999997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>
        <v>50</v>
      </c>
      <c r="D88" s="80">
        <v>50</v>
      </c>
      <c r="E88" s="80"/>
      <c r="F88" s="80"/>
      <c r="G88" s="80"/>
      <c r="H88" s="80"/>
      <c r="I88" s="80"/>
      <c r="J88" s="80"/>
      <c r="K88" s="80"/>
      <c r="L88" s="80"/>
      <c r="M88" s="39">
        <f t="shared" si="6"/>
        <v>100</v>
      </c>
    </row>
    <row r="89" spans="1:108" x14ac:dyDescent="0.3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0.8</v>
      </c>
      <c r="D91" s="39">
        <f>D88*'(ne pas modifier) BDD_REF'!$B$207 + (D89+D90)*'(ne pas modifier) BDD_REF'!$B$208</f>
        <v>0.8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1.6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5.5E-2</v>
      </c>
      <c r="D92" s="39">
        <f>((D88*'(ne pas modifier) BDD_REF'!$B$220)+('RECeff + REIamont (2)'!D89+'RECeff + REIamont (2)'!D90)*'(ne pas modifier) BDD_REF'!$B$221)*'(ne pas modifier) BDD_REF'!$B$209</f>
        <v>5.5E-2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0.11</v>
      </c>
    </row>
    <row r="93" spans="1:108" x14ac:dyDescent="0.3">
      <c r="B93" s="19" t="s">
        <v>330</v>
      </c>
      <c r="C93" s="39">
        <f>(C88+C89+C90)*'(ne pas modifier) BDD_REF'!$B$222*'(ne pas modifier) BDD_REF'!$B$210</f>
        <v>0.13200000000000001</v>
      </c>
      <c r="D93" s="39">
        <f>(D88+D89+D90)*'(ne pas modifier) BDD_REF'!$B$222*'(ne pas modifier) BDD_REF'!$B$210</f>
        <v>0.13200000000000001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0.26400000000000001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140</v>
      </c>
      <c r="D95" s="80">
        <v>140</v>
      </c>
      <c r="E95" s="80"/>
      <c r="F95" s="80"/>
      <c r="G95" s="80"/>
      <c r="H95" s="80"/>
      <c r="I95" s="80"/>
      <c r="J95" s="80"/>
      <c r="K95" s="80"/>
      <c r="L95" s="80"/>
      <c r="M95" s="39">
        <f t="shared" si="6"/>
        <v>280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0.42993999999999993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0.42993999999999993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0.85987999999999987</v>
      </c>
    </row>
    <row r="101" spans="1:108" x14ac:dyDescent="0.3">
      <c r="B101" s="7" t="s">
        <v>321</v>
      </c>
      <c r="C101" s="80">
        <v>150</v>
      </c>
      <c r="D101" s="80">
        <v>150</v>
      </c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300</v>
      </c>
    </row>
    <row r="102" spans="1:108" x14ac:dyDescent="0.3">
      <c r="B102" s="3" t="s">
        <v>184</v>
      </c>
      <c r="C102" s="39">
        <f>(C101*'(ne pas modifier) BDD_REF'!$B$211)/1000</f>
        <v>8.5500000000000003E-3</v>
      </c>
      <c r="D102" s="39">
        <f>(D101*'(ne pas modifier) BDD_REF'!$B$211)/1000</f>
        <v>8.5500000000000003E-3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1.7100000000000001E-2</v>
      </c>
    </row>
    <row r="103" spans="1:108" s="16" customFormat="1" x14ac:dyDescent="0.3">
      <c r="A103" s="18"/>
      <c r="B103" s="19" t="s">
        <v>185</v>
      </c>
      <c r="C103" s="81">
        <f>C100+C102</f>
        <v>0.43848999999999994</v>
      </c>
      <c r="D103" s="81">
        <f t="shared" ref="D103:L103" si="9">D100+D102</f>
        <v>0.43848999999999994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0.87697999999999987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20</v>
      </c>
      <c r="D104" s="80">
        <v>20</v>
      </c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40</v>
      </c>
    </row>
    <row r="105" spans="1:108" x14ac:dyDescent="0.3">
      <c r="B105" s="7" t="s">
        <v>323</v>
      </c>
      <c r="C105" s="80">
        <v>10</v>
      </c>
      <c r="D105" s="80">
        <v>10</v>
      </c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20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0.2616</v>
      </c>
      <c r="D106" s="39">
        <f>(D88*'(ne pas modifier) BDD_REF'!$B$212+'RECeff + REIamont (2)'!D104*'(ne pas modifier) BDD_REF'!$B$213+'RECeff + REIamont (2)'!D105*'(ne pas modifier) BDD_REF'!$B$214)/1000</f>
        <v>0.2616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0.5232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>
        <v>0.1875</v>
      </c>
      <c r="D108" s="80">
        <v>0.1875</v>
      </c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0.375</v>
      </c>
    </row>
    <row r="109" spans="1:108" x14ac:dyDescent="0.3">
      <c r="B109" s="7" t="s">
        <v>325</v>
      </c>
      <c r="C109" s="80">
        <v>3.1</v>
      </c>
      <c r="D109" s="80">
        <v>3.1</v>
      </c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6.2</v>
      </c>
    </row>
    <row r="110" spans="1:108" x14ac:dyDescent="0.3">
      <c r="B110" s="7" t="s">
        <v>326</v>
      </c>
      <c r="C110" s="80">
        <v>7.68</v>
      </c>
      <c r="D110" s="80">
        <v>7.68</v>
      </c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15.36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0.2220093075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0.2220093075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0.44401861500000001</v>
      </c>
    </row>
    <row r="113" spans="1:108" s="16" customFormat="1" x14ac:dyDescent="0.3">
      <c r="A113" s="18"/>
      <c r="B113" s="19" t="s">
        <v>186</v>
      </c>
      <c r="C113" s="81">
        <f>C106+C107+C112</f>
        <v>0.48360930749999997</v>
      </c>
      <c r="D113" s="81">
        <f t="shared" ref="D113:L113" si="11">D106+D107+D112</f>
        <v>0.48360930749999997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0.96721861499999995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1.3331143074999998</v>
      </c>
      <c r="D114" s="20">
        <f>((D91+D92+D93)/1000*44/28*'(ne pas modifier) BDD_REF'!$B$232)+'RECeff + REIamont (2)'!D103+'RECeff + REIamont (2)'!D113</f>
        <v>1.3331143074999998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2.6662286149999996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>
        <v>60</v>
      </c>
      <c r="D115" s="80">
        <v>60</v>
      </c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120</v>
      </c>
    </row>
    <row r="116" spans="1:108" x14ac:dyDescent="0.3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0.96</v>
      </c>
      <c r="D118" s="39">
        <f>D115*'(ne pas modifier) BDD_REF'!$B$207 + (D116+D117)*'(ne pas modifier) BDD_REF'!$B$208</f>
        <v>0.96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1.92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6.6000000000000003E-2</v>
      </c>
      <c r="D119" s="39">
        <f>((D115*'(ne pas modifier) BDD_REF'!$B$220)+('RECeff + REIamont (2)'!D116+'RECeff + REIamont (2)'!D117)*'(ne pas modifier) BDD_REF'!$B$221)*'(ne pas modifier) BDD_REF'!$B$209</f>
        <v>6.6000000000000003E-2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0.13200000000000001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0.15839999999999999</v>
      </c>
      <c r="D120" s="39">
        <f>(D115+D116+D117)*'(ne pas modifier) BDD_REF'!$B$222*'(ne pas modifier) BDD_REF'!$B$210</f>
        <v>0.15839999999999999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0.31679999999999997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155</v>
      </c>
      <c r="D122" s="80">
        <v>155</v>
      </c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310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0.47600499999999996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0.47600499999999996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0.95200999999999991</v>
      </c>
    </row>
    <row r="128" spans="1:108" x14ac:dyDescent="0.3">
      <c r="B128" s="7" t="s">
        <v>321</v>
      </c>
      <c r="C128" s="80">
        <v>180</v>
      </c>
      <c r="D128" s="80">
        <v>180</v>
      </c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360</v>
      </c>
    </row>
    <row r="129" spans="1:108" x14ac:dyDescent="0.3">
      <c r="B129" s="3" t="s">
        <v>184</v>
      </c>
      <c r="C129" s="39">
        <f>(C128*'(ne pas modifier) BDD_REF'!$B$211)/1000</f>
        <v>1.026E-2</v>
      </c>
      <c r="D129" s="39">
        <f>(D128*'(ne pas modifier) BDD_REF'!$B$211)/1000</f>
        <v>1.026E-2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2.052E-2</v>
      </c>
    </row>
    <row r="130" spans="1:108" s="16" customFormat="1" x14ac:dyDescent="0.3">
      <c r="A130" s="18"/>
      <c r="B130" s="19" t="s">
        <v>185</v>
      </c>
      <c r="C130" s="81">
        <f>C127+C129</f>
        <v>0.48626499999999995</v>
      </c>
      <c r="D130" s="81">
        <f t="shared" ref="D130:L130" si="12">D127+D129</f>
        <v>0.48626499999999995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0.97252999999999989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20</v>
      </c>
      <c r="D131" s="80">
        <v>20</v>
      </c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40</v>
      </c>
    </row>
    <row r="132" spans="1:108" x14ac:dyDescent="0.3">
      <c r="B132" s="7" t="s">
        <v>323</v>
      </c>
      <c r="C132" s="80">
        <v>20</v>
      </c>
      <c r="D132" s="80">
        <v>20</v>
      </c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40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0.31379999999999997</v>
      </c>
      <c r="D133" s="39">
        <f>(D115*'(ne pas modifier) BDD_REF'!$B$212+'RECeff + REIamont (2)'!D131*'(ne pas modifier) BDD_REF'!$B$213+'RECeff + REIamont (2)'!D132*'(ne pas modifier) BDD_REF'!$B$214)/1000</f>
        <v>0.31379999999999997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0.62759999999999994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>
        <v>0.1875</v>
      </c>
      <c r="D135" s="80">
        <v>0.1875</v>
      </c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0.375</v>
      </c>
    </row>
    <row r="136" spans="1:108" x14ac:dyDescent="0.3">
      <c r="B136" s="7" t="s">
        <v>325</v>
      </c>
      <c r="C136" s="80">
        <v>3.55</v>
      </c>
      <c r="D136" s="80">
        <v>3.55</v>
      </c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7.1</v>
      </c>
    </row>
    <row r="137" spans="1:108" x14ac:dyDescent="0.3">
      <c r="B137" s="7" t="s">
        <v>326</v>
      </c>
      <c r="C137" s="80">
        <v>9.9</v>
      </c>
      <c r="D137" s="80">
        <v>9.9</v>
      </c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19.8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0.28185003749999998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0.28185003749999998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0.56370007499999997</v>
      </c>
    </row>
    <row r="140" spans="1:108" s="16" customFormat="1" x14ac:dyDescent="0.3">
      <c r="A140" s="18"/>
      <c r="B140" s="19" t="s">
        <v>186</v>
      </c>
      <c r="C140" s="81">
        <f>C133+C134+C139</f>
        <v>0.59565003750000001</v>
      </c>
      <c r="D140" s="81">
        <f t="shared" ref="D140:L140" si="14">D133+D134+D139</f>
        <v>0.59565003750000001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1.191300075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1.5751330375000001</v>
      </c>
      <c r="D141" s="20">
        <f>((D118+D119+D120)/1000*44/28*'(ne pas modifier) BDD_REF'!$B$232)+'RECeff + REIamont (2)'!D130+'RECeff + REIamont (2)'!D140</f>
        <v>1.5751330375000001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3.1502660750000002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4.9236635824999997</v>
      </c>
      <c r="D142" s="71">
        <f t="shared" ref="D142:L142" si="15">D33+D60+D87+D114+D141</f>
        <v>4.9236635824999997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9.8473271649999994</v>
      </c>
    </row>
    <row r="143" spans="1:108" x14ac:dyDescent="0.3">
      <c r="B143" s="71" t="s">
        <v>222</v>
      </c>
      <c r="C143" s="71">
        <f>(C142-C5*5)</f>
        <v>-9.8162709195003366</v>
      </c>
      <c r="D143" s="71">
        <f t="shared" ref="D143:L143" si="16">(D142-D5*5)</f>
        <v>-9.8162709195003366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-52.02623587335178</v>
      </c>
      <c r="D144" s="21">
        <f>D143*Eligibilité_projet!C8</f>
        <v>-45.154846229701548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-97.181082103053328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5.4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8.4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11.2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14.2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14.8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17.2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19.600000000000001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22.2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24.6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27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27.8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28.6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29.4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30.2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31.2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31.2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31.4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31.6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31.8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32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469.8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50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217.37571428571428</v>
      </c>
      <c r="D28" s="24">
        <f>((D25/D27)-D26)*Eligibilité_projet!C8*44/12</f>
        <v>188.6657142857143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406.04142857142858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104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47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94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0.66</v>
      </c>
      <c r="D7" s="22">
        <f>Eligibilité_projet!C15</f>
        <v>0.66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1.32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20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40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28.528133333333329</v>
      </c>
      <c r="D9" s="21">
        <f>((D6-D5)+('(ne pas modifier) BDD_REF'!$B$276*D7*D8))*Eligibilité_projet!C8*44/12</f>
        <v>24.760266666666666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53.288399999999996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-97.181082103053328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406.04142857142858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53.288399999999996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556.51091067448192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-97.181082103053328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365.43728571428574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53.288399999999996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376.85311714285717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474.03419924591049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2024-12-23T10:22:10Z</dcterms:modified>
</cp:coreProperties>
</file>