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vergers n°7 Hiver 2024-2025\4_SCEA Novo Agri 3 - Bertrand Petit\Dossier d_instruction\"/>
    </mc:Choice>
  </mc:AlternateContent>
  <xr:revisionPtr revIDLastSave="0" documentId="13_ncr:1_{9FB91219-4AF6-45FC-BE0D-2E0FB981E98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<sst xmlns="http://schemas.openxmlformats.org/spreadsheetml/2006/main" count="900" uniqueCount="353">
  <si>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</si>
  <si>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</si>
  <si>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</si>
  <si>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</si>
  <si>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</si>
  <si>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</si>
  <si>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</si>
  <si>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</si>
  <si>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</si>
  <si>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</si>
  <si>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</si>
  <si>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</si>
  <si>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</si>
  <si>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</si>
  <si>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</si>
  <si>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</si>
  <si>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</si>
  <si>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</si>
  <si>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</si>
  <si>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</si>
  <si>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</si>
  <si>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</si>
  <si>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</si>
  <si>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</si>
  <si>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</si>
  <si>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</si>
  <si>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</si>
  <si>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</si>
  <si>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</si>
  <si>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</si>
  <si>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</si>
  <si>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</si>
  <si>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</si>
  <si>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</si>
  <si>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</si>
  <si>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</si>
  <si>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</si>
  <si>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</si>
  <si>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</si>
  <si>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</si>
  <si>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</si>
  <si>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</si>
  <si>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</si>
  <si>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</si>
  <si>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</si>
  <si>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</si>
  <si>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</si>
  <si>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</si>
  <si>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</si>
  <si>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</si>
  <si>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</si>
  <si>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</si>
  <si>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</si>
  <si>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</si>
  <si>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</si>
  <si>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</si>
  <si>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</si>
  <si>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</si>
  <si>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</si>
  <si>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</si>
  <si>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</si>
  <si>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</si>
  <si>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</si>
  <si>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</si>
  <si>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</si>
  <si>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</si>
  <si>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</si>
  <si>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</si>
  <si>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</si>
  <si>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</si>
  <si>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</si>
  <si>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</si>
  <si>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</si>
  <si>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</si>
  <si>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</si>
  <si>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</si>
  <si>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</si>
  <si>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</si>
  <si>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</si>
  <si>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</si>
  <si>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</si>
  <si>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</si>
  <si>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</si>
  <si>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</si>
  <si>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</si>
  <si>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</si>
  <si>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</si>
  <si>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</si>
  <si>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</si>
  <si>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</si>
  <si>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</si>
  <si>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</si>
  <si>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</si>
  <si>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</si>
  <si>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</si>
  <si>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</si>
  <si>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</si>
  <si>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</si>
  <si>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</si>
  <si>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</si>
  <si>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</si>
  <si>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</si>
  <si>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</si>
  <si>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</si>
  <si>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</si>
  <si>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</si>
  <si>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</si>
  <si>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</si>
  <si>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</si>
  <si>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</si>
  <si>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</si>
  <si>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</si>
  <si>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</si>
  <si>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</si>
  <si>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</si>
  <si>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</si>
  <si>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</si>
  <si>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</si>
  <si>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</si>
  <si>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</si>
  <si>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</si>
  <si>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</si>
  <si>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</si>
  <si>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</si>
  <si>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</si>
  <si>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</si>
  <si>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</si>
  <si>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</si>
  <si>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</si>
  <si>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</si>
  <si>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</si>
  <si>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</si>
  <si>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</si>
  <si>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</si>
  <si>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</si>
  <si>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</si>
  <si>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</si>
  <si>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</si>
  <si>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</si>
  <si>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</si>
  <si>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</si>
  <si>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</si>
  <si>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</si>
  <si>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</si>
  <si>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</si>
  <si>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</si>
  <si>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</si>
  <si>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</si>
  <si>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</si>
  <si>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</si>
  <si>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</si>
  <si>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</si>
  <si>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</si>
  <si>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</si>
  <si>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</si>
  <si>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</si>
  <si>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</si>
  <si>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</si>
  <si>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</si>
  <si>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</si>
  <si>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</si>
  <si>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</si>
  <si>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</si>
  <si>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</si>
  <si>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</si>
  <si>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</si>
  <si>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</si>
  <si>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</si>
  <si>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</si>
  <si>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</si>
  <si>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</si>
  <si>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</si>
  <si>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</si>
  <si>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</si>
  <si>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</si>
  <si>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</si>
  <si>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</si>
  <si>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</si>
  <si>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</si>
  <si>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</si>
  <si>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</si>
  <si>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</si>
  <si>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</si>
  <si>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</si>
  <si>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</si>
  <si>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</si>
  <si>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</si>
  <si>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</si>
  <si>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</si>
  <si>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</si>
  <si>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</si>
  <si>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</si>
  <si>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</si>
  <si>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</si>
  <si>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</si>
  <si>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</si>
  <si>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</si>
  <si>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</si>
  <si>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</si>
  <si>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</si>
  <si>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</si>
  <si>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</si>
  <si>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</si>
  <si>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</si>
  <si>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</si>
  <si>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</si>
  <si>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</si>
  <si>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</si>
  <si>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</si>
  <si>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</si>
  <si>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</si>
  <si>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</si>
  <si>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</si>
  <si>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</si>
  <si>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</si>
  <si>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</si>
  <si>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</si>
  <si>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</si>
  <si>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</si>
  <si>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</si>
  <si>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</si>
  <si>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</si>
  <si>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</si>
  <si>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</si>
  <si>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</si>
  <si>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</si>
  <si>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</si>
  <si>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</si>
  <si>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</si>
  <si>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</si>
  <si>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</si>
  <si>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</si>
  <si>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</si>
  <si>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</si>
  <si>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</si>
  <si>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</si>
  <si>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</si>
  <si>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</si>
  <si>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</si>
  <si>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</si>
  <si>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</si>
  <si>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</si>
  <si>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</si>
  <si>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</si>
  <si>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</si>
  <si>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</si>
  <si>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</si>
  <si>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</si>
  <si>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</si>
  <si>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</si>
  <si>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</si>
  <si>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</si>
  <si>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</si>
  <si>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</si>
  <si>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</si>
  <si>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</si>
  <si>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</si>
  <si>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</si>
  <si>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</si>
  <si>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</si>
  <si>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</si>
  <si>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</si>
  <si>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</si>
  <si>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</si>
  <si>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</si>
  <si>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</si>
  <si>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</si>
  <si>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</si>
  <si>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</si>
  <si>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</si>
  <si>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</si>
  <si>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</si>
  <si>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</si>
  <si>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</si>
  <si>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</si>
  <si>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</si>
  <si>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</si>
  <si>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</si>
  <si>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</si>
  <si>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</si>
  <si>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</si>
  <si>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</si>
  <si>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</si>
  <si>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</si>
  <si>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</si>
  <si>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</si>
  <si>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</si>
  <si>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</si>
  <si>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</si>
  <si>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</si>
  <si>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</si>
  <si>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</si>
  <si>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</si>
  <si>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</si>
  <si>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</si>
  <si>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</si>
  <si>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</si>
  <si>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</si>
  <si>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</si>
  <si>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</si>
  <si>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</si>
  <si>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</si>
  <si>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</si>
  <si>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</si>
  <si>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</si>
  <si>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</si>
  <si>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</si>
  <si>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</si>
  <si>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</si>
  <si>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</si>
  <si>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</si>
  <si>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</si>
  <si>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</si>
  <si>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</si>
  <si>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</si>
  <si>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</si>
  <si>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</si>
  <si>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</si>
  <si>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</si>
  <si>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</si>
  <si>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</si>
  <si>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</si>
  <si>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</si>
  <si>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</si>
  <si>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</si>
  <si>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</si>
  <si>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</si>
  <si>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</si>
  <si>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</si>
  <si>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</si>
  <si>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</si>
  <si>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</si>
  <si>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</si>
  <si>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</si>
  <si>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</si>
  <si>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</si>
  <si>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</si>
  <si>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</si>
  <si>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</si>
  <si>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</si>
  <si>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</si>
  <si>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</si>
  <si>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</si>
  <si>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</si>
  <si>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</si>
  <si>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</si>
  <si>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</si>
  <si>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</si>
  <si>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</si>
  <si>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</si>
  <si>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</si>
  <si>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Coulombs (28)</t>
  </si>
  <si>
    <t>Senantes 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</si>
</sst>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352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5.3</v>
      </c>
      <c r="C8" s="25">
        <v>4.5999999999999996</v>
      </c>
      <c r="D8" s="25"/>
      <c r="E8" s="25"/>
      <c r="F8" s="25"/>
      <c r="G8" s="25"/>
      <c r="H8" s="25"/>
      <c r="I8" s="25"/>
      <c r="J8" s="25"/>
      <c r="K8" s="25"/>
      <c r="L8" s="88">
        <f>SUM(B8:K8)</f>
        <v>9.8999999999999986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666</v>
      </c>
      <c r="C12" s="1">
        <v>666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0.66</v>
      </c>
      <c r="C15" s="28">
        <v>0.66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108</v>
      </c>
      <c r="C17" s="1" t="s">
        <v>108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 t="s">
        <v>78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81</v>
      </c>
      <c r="C19" s="1" t="s">
        <v>81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(10.61+21.8+32.13)/3</f>
        <v>21.513333333333332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32.13+9.9</f>
        <v>42.03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28.528133333333329</v>
      </c>
      <c r="C36" s="44">
        <f>RECant_sol!D9</f>
        <v>24.760266666666666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53.288399999999996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217.37571428571428</v>
      </c>
      <c r="C37" s="45">
        <f>RECant_biom!D28</f>
        <v>188.6657142857143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406.04142857142858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245.90384761904761</v>
      </c>
      <c r="C38" s="45">
        <f t="shared" si="3"/>
        <v>213.42598095238097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459.32982857142861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2.9479869004000672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2.9479869004000672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5.8959738008001343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-78.121652860601785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-67.803698709201541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-145.92535156980333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66" zoomScale="90" zoomScaleNormal="90" workbookViewId="0">
      <selection activeCell="D133" sqref="D13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2.9479869004000672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2.9479869004000672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5.8959738008001343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0.64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4.4000000000000004E-2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0.10559999999999999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0.38694599999999996</v>
      </c>
    </row>
    <row r="20" spans="1:108" x14ac:dyDescent="0.3">
      <c r="B20" s="7" t="s">
        <v>321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4.2750000000000002E-3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8.5500000000000003E-3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20</v>
      </c>
      <c r="D23" s="80">
        <v>20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0.11919999999999999</v>
      </c>
      <c r="D25" s="39">
        <f>(D7*'(ne pas modifier) BDD_REF'!$B$212+'RECeff + REIamont (2)'!D23*'(ne pas modifier) BDD_REF'!$B$213+'RECeff + REIamont (2)'!D24*'(ne pas modifier) BDD_REF'!$B$214)/1000</f>
        <v>0.11919999999999999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0.23839999999999997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">
      <c r="B29" s="7" t="s">
        <v>326</v>
      </c>
      <c r="C29" s="80"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3.89877E-2</v>
      </c>
    </row>
    <row r="32" spans="1:108" s="16" customFormat="1" x14ac:dyDescent="0.3">
      <c r="A32" s="18"/>
      <c r="B32" s="19" t="s">
        <v>186</v>
      </c>
      <c r="C32" s="81">
        <f>C25+C26+C31</f>
        <v>0.13869384999999998</v>
      </c>
      <c r="D32" s="81">
        <f t="shared" ref="D32:L32" si="2">D25+D26+D31</f>
        <v>0.13869384999999998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0.27738769999999996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0.50084784999999998</v>
      </c>
      <c r="D33" s="20">
        <f>((D10+D11+D12)/1000*44/28*'(ne pas modifier) BDD_REF'!$B$232)+'RECeff + REIamont (2)'!D22+'RECeff + REIamont (2)'!D32</f>
        <v>0.50084784999999998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1.0016957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0.96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6.6000000000000003E-2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0.15839999999999999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0.38694599999999996</v>
      </c>
    </row>
    <row r="47" spans="1:108" x14ac:dyDescent="0.3">
      <c r="B47" s="7" t="s">
        <v>321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5.13E-3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1.026E-2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35</v>
      </c>
      <c r="D50" s="80">
        <v>35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70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0.18604999999999999</v>
      </c>
      <c r="D52" s="39">
        <f>(D34*'(ne pas modifier) BDD_REF'!$B$212+'RECeff + REIamont (2)'!D50*'(ne pas modifier) BDD_REF'!$B$213+'RECeff + REIamont (2)'!D51*'(ne pas modifier) BDD_REF'!$B$214)/1000</f>
        <v>0.18604999999999999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0.37209999999999999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">
      <c r="B56" s="7" t="s">
        <v>326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3.89877E-2</v>
      </c>
    </row>
    <row r="59" spans="1:108" s="16" customFormat="1" x14ac:dyDescent="0.3">
      <c r="A59" s="18"/>
      <c r="B59" s="19" t="s">
        <v>186</v>
      </c>
      <c r="C59" s="81">
        <f>C52+C53+C58</f>
        <v>0.20554385</v>
      </c>
      <c r="D59" s="81">
        <f t="shared" ref="D59:L59" si="5">D52+D53+D58</f>
        <v>0.20554385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0.4110877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0.65075585000000002</v>
      </c>
      <c r="D60" s="20">
        <f>((D37+D38+D39)/1000*44/28*'(ne pas modifier) BDD_REF'!$B$232)+'RECeff + REIamont (2)'!D49+'RECeff + REIamont (2)'!D59</f>
        <v>0.65075585000000002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1.3015117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1.28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8.8000000000000009E-2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0.21119999999999997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0.55277999999999994</v>
      </c>
    </row>
    <row r="74" spans="1:108" x14ac:dyDescent="0.3">
      <c r="B74" s="7" t="s">
        <v>321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6.8399999999999997E-3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1.3679999999999999E-2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35</v>
      </c>
      <c r="D77" s="80">
        <v>35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70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0.23114999999999997</v>
      </c>
      <c r="D79" s="39">
        <f>(D61*'(ne pas modifier) BDD_REF'!$B$212+'RECeff + REIamont (2)'!D77*'(ne pas modifier) BDD_REF'!$B$213+'RECeff + REIamont (2)'!D78*'(ne pas modifier) BDD_REF'!$B$214)/1000</f>
        <v>0.23114999999999997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0.46229999999999993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325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">
      <c r="B83" s="7" t="s">
        <v>326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4.1241074999999995E-2</v>
      </c>
    </row>
    <row r="86" spans="1:108" s="16" customFormat="1" x14ac:dyDescent="0.3">
      <c r="A86" s="18"/>
      <c r="B86" s="19" t="s">
        <v>186</v>
      </c>
      <c r="C86" s="81">
        <f>C79+C80+C85</f>
        <v>0.25177053749999995</v>
      </c>
      <c r="D86" s="81">
        <f t="shared" ref="D86:L86" si="8">D79+D80+D85</f>
        <v>0.25177053749999995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0.50354107499999989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0.86381253749999987</v>
      </c>
      <c r="D87" s="20">
        <f>((D64+D65+D66)/1000*44/28*'(ne pas modifier) BDD_REF'!$B$232)+'RECeff + REIamont (2)'!D76+'RECeff + REIamont (2)'!D86</f>
        <v>0.86381253749999987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1.7276250749999997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1.6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0.11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0.26400000000000001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140</v>
      </c>
      <c r="D95" s="80">
        <v>140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0.42993999999999993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0.42993999999999993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0.85987999999999987</v>
      </c>
    </row>
    <row r="101" spans="1:108" x14ac:dyDescent="0.3">
      <c r="B101" s="7" t="s">
        <v>321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185</v>
      </c>
      <c r="C103" s="81">
        <f>C100+C102</f>
        <v>0.43848999999999994</v>
      </c>
      <c r="D103" s="81">
        <f t="shared" ref="D103:L103" si="9">D100+D102</f>
        <v>0.43848999999999994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0.87697999999999987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20</v>
      </c>
      <c r="D104" s="80">
        <v>20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">
      <c r="B105" s="7" t="s">
        <v>323</v>
      </c>
      <c r="C105" s="80">
        <v>10</v>
      </c>
      <c r="D105" s="80">
        <v>10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0.2616</v>
      </c>
      <c r="D106" s="39">
        <f>(D88*'(ne pas modifier) BDD_REF'!$B$212+'RECeff + REIamont (2)'!D104*'(ne pas modifier) BDD_REF'!$B$213+'RECeff + REIamont (2)'!D105*'(ne pas modifier) BDD_REF'!$B$214)/1000</f>
        <v>0.2616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0.5232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325</v>
      </c>
      <c r="C109" s="80">
        <v>3.1</v>
      </c>
      <c r="D109" s="80">
        <v>3.1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6.2</v>
      </c>
    </row>
    <row r="110" spans="1:108" x14ac:dyDescent="0.3">
      <c r="B110" s="7" t="s">
        <v>326</v>
      </c>
      <c r="C110" s="80">
        <v>7.68</v>
      </c>
      <c r="D110" s="80">
        <v>7.68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15.36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0.44401861500000001</v>
      </c>
    </row>
    <row r="113" spans="1:108" s="16" customFormat="1" x14ac:dyDescent="0.3">
      <c r="A113" s="18"/>
      <c r="B113" s="19" t="s">
        <v>186</v>
      </c>
      <c r="C113" s="81">
        <f>C106+C107+C112</f>
        <v>0.48360930749999997</v>
      </c>
      <c r="D113" s="81">
        <f t="shared" ref="D113:L113" si="11">D106+D107+D112</f>
        <v>0.48360930749999997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0.96721861499999995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1.3331143074999998</v>
      </c>
      <c r="D114" s="20">
        <f>((D91+D92+D93)/1000*44/28*'(ne pas modifier) BDD_REF'!$B$232)+'RECeff + REIamont (2)'!D103+'RECeff + REIamont (2)'!D113</f>
        <v>1.3331143074999998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2.6662286149999996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1.92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0.13200000000000001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0.31679999999999997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155</v>
      </c>
      <c r="D122" s="80">
        <v>155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310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0.47600499999999996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0.47600499999999996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0.95200999999999991</v>
      </c>
    </row>
    <row r="128" spans="1:108" x14ac:dyDescent="0.3">
      <c r="B128" s="7" t="s">
        <v>321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1.026E-2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2.052E-2</v>
      </c>
    </row>
    <row r="130" spans="1:108" s="16" customFormat="1" x14ac:dyDescent="0.3">
      <c r="A130" s="18"/>
      <c r="B130" s="19" t="s">
        <v>185</v>
      </c>
      <c r="C130" s="81">
        <f>C127+C129</f>
        <v>0.48626499999999995</v>
      </c>
      <c r="D130" s="81">
        <f t="shared" ref="D130:L130" si="12">D127+D129</f>
        <v>0.48626499999999995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0.97252999999999989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20</v>
      </c>
      <c r="D131" s="80">
        <v>20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3">
      <c r="B132" s="7" t="s">
        <v>323</v>
      </c>
      <c r="C132" s="80">
        <v>20</v>
      </c>
      <c r="D132" s="80">
        <v>20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0.31379999999999997</v>
      </c>
      <c r="D133" s="39">
        <f>(D115*'(ne pas modifier) BDD_REF'!$B$212+'RECeff + REIamont (2)'!D131*'(ne pas modifier) BDD_REF'!$B$213+'RECeff + REIamont (2)'!D132*'(ne pas modifier) BDD_REF'!$B$214)/1000</f>
        <v>0.31379999999999997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0.62759999999999994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325</v>
      </c>
      <c r="C136" s="80">
        <v>3.55</v>
      </c>
      <c r="D136" s="80">
        <v>3.55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7.1</v>
      </c>
    </row>
    <row r="137" spans="1:108" x14ac:dyDescent="0.3">
      <c r="B137" s="7" t="s">
        <v>326</v>
      </c>
      <c r="C137" s="80">
        <v>9.9</v>
      </c>
      <c r="D137" s="80">
        <v>9.9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19.8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0.56370007499999997</v>
      </c>
    </row>
    <row r="140" spans="1:108" s="16" customFormat="1" x14ac:dyDescent="0.3">
      <c r="A140" s="18"/>
      <c r="B140" s="19" t="s">
        <v>186</v>
      </c>
      <c r="C140" s="81">
        <f>C133+C134+C139</f>
        <v>0.59565003750000001</v>
      </c>
      <c r="D140" s="81">
        <f t="shared" ref="D140:L140" si="14">D133+D134+D139</f>
        <v>0.59565003750000001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1.191300075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1.5751330375000001</v>
      </c>
      <c r="D141" s="20">
        <f>((D118+D119+D120)/1000*44/28*'(ne pas modifier) BDD_REF'!$B$232)+'RECeff + REIamont (2)'!D130+'RECeff + REIamont (2)'!D140</f>
        <v>1.5751330375000001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3.1502660750000002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4.9236635824999997</v>
      </c>
      <c r="D142" s="71">
        <f t="shared" ref="D142:L142" si="15">D33+D60+D87+D114+D141</f>
        <v>4.9236635824999997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9.8473271649999994</v>
      </c>
    </row>
    <row r="143" spans="1:108" x14ac:dyDescent="0.3">
      <c r="B143" s="71" t="s">
        <v>222</v>
      </c>
      <c r="C143" s="71">
        <f>(C142-C5*5)</f>
        <v>-9.8162709195003366</v>
      </c>
      <c r="D143" s="71">
        <f t="shared" ref="D143:L143" si="16">(D142-D5*5)</f>
        <v>-9.8162709195003366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-52.02623587335178</v>
      </c>
      <c r="D144" s="21">
        <f>D143*Eligibilité_projet!C8</f>
        <v>-45.154846229701548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-97.181082103053328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217.37571428571428</v>
      </c>
      <c r="D28" s="24">
        <f>((D25/D27)-D26)*Eligibilité_projet!C8*44/12</f>
        <v>188.6657142857143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406.04142857142858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0.66</v>
      </c>
      <c r="D7" s="22">
        <f>Eligibilité_projet!C15</f>
        <v>0.66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1.32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28.528133333333329</v>
      </c>
      <c r="D9" s="21">
        <f>((D6-D5)+('(ne pas modifier) BDD_REF'!$B$276*D7*D8))*Eligibilité_projet!C8*44/12</f>
        <v>24.760266666666666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53.288399999999996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-97.181082103053328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406.04142857142858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53.288399999999996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556.51091067448192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-97.181082103053328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365.43728571428574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53.288399999999996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376.85311714285717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474.03419924591049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2024-12-23T10:22:10Z</dcterms:modified>
</cp:coreProperties>
</file>