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vergers n°7 Hiver 2024-2025\9_SCEA Palus Kraou Kelvez - Danielle Allais\"/>
    </mc:Choice>
  </mc:AlternateContent>
  <xr:revisionPtr revIDLastSave="0" documentId="13_ncr:1_{10BA62FF-2511-437B-AB2A-0FA4B377AEC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L22" i="2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F86" i="5" l="1"/>
  <c r="K59" i="5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F28" i="2" s="1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<sst xmlns="http://schemas.openxmlformats.org/spreadsheetml/2006/main" count="917" uniqueCount="353">
  <si>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</si>
  <si>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</si>
  <si>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</si>
  <si>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</si>
  <si>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</si>
  <si>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</si>
  <si>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</si>
  <si>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</si>
  <si>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</si>
  <si>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</si>
  <si>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</si>
  <si>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</si>
  <si>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</si>
  <si>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</si>
  <si>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</si>
  <si>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</si>
  <si>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</si>
  <si>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</si>
  <si>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</si>
  <si>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</si>
  <si>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</si>
  <si>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</si>
  <si>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</si>
  <si>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</si>
  <si>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</si>
  <si>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</si>
  <si>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</si>
  <si>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</si>
  <si>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</si>
  <si>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</si>
  <si>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</si>
  <si>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</si>
  <si>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</si>
  <si>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</si>
  <si>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</si>
  <si>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</si>
  <si>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</si>
  <si>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</si>
  <si>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</si>
  <si>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</si>
  <si>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</si>
  <si>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</si>
  <si>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</si>
  <si>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</si>
  <si>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</si>
  <si>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</si>
  <si>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</si>
  <si>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</si>
  <si>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</si>
  <si>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</si>
  <si>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</si>
  <si>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</si>
  <si>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</si>
  <si>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</si>
  <si>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</si>
  <si>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</si>
  <si>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</si>
  <si>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</si>
  <si>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</si>
  <si>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</si>
  <si>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</si>
  <si>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</si>
  <si>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</si>
  <si>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</si>
  <si>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</si>
  <si>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</si>
  <si>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</si>
  <si>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</si>
  <si>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</si>
  <si>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</si>
  <si>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</si>
  <si>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</si>
  <si>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</si>
  <si>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</si>
  <si>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</si>
  <si>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</si>
  <si>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</si>
  <si>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</si>
  <si>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</si>
  <si>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</si>
  <si>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</si>
  <si>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</si>
  <si>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</si>
  <si>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</si>
  <si>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</si>
  <si>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</si>
  <si>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</si>
  <si>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</si>
  <si>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</si>
  <si>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</si>
  <si>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</si>
  <si>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</si>
  <si>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</si>
  <si>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</si>
  <si>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</si>
  <si>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</si>
  <si>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</si>
  <si>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</si>
  <si>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</si>
  <si>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</si>
  <si>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</si>
  <si>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</si>
  <si>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</si>
  <si>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</si>
  <si>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</si>
  <si>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</si>
  <si>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</si>
  <si>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</si>
  <si>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</si>
  <si>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</si>
  <si>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</si>
  <si>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</si>
  <si>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</si>
  <si>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</si>
  <si>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</si>
  <si>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</si>
  <si>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</si>
  <si>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</si>
  <si>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</si>
  <si>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</si>
  <si>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</si>
  <si>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</si>
  <si>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</si>
  <si>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</si>
  <si>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</si>
  <si>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</si>
  <si>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</si>
  <si>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</si>
  <si>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</si>
  <si>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</si>
  <si>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</si>
  <si>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</si>
  <si>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</si>
  <si>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</si>
  <si>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</si>
  <si>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</si>
  <si>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</si>
  <si>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</si>
  <si>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</si>
  <si>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</si>
  <si>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</si>
  <si>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</si>
  <si>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</si>
  <si>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</si>
  <si>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</si>
  <si>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</si>
  <si>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</si>
  <si>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</si>
  <si>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</si>
  <si>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</si>
  <si>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</si>
  <si>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</si>
  <si>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</si>
  <si>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</si>
  <si>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</si>
  <si>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</si>
  <si>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</si>
  <si>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</si>
  <si>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</si>
  <si>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</si>
  <si>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</si>
  <si>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</si>
  <si>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</si>
  <si>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</si>
  <si>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</si>
  <si>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</si>
  <si>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</si>
  <si>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</si>
  <si>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</si>
  <si>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</si>
  <si>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</si>
  <si>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</si>
  <si>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</si>
  <si>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</si>
  <si>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</si>
  <si>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</si>
  <si>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</si>
  <si>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</si>
  <si>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</si>
  <si>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</si>
  <si>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</si>
  <si>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</si>
  <si>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</si>
  <si>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</si>
  <si>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</si>
  <si>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</si>
  <si>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</si>
  <si>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</si>
  <si>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</si>
  <si>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</si>
  <si>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</si>
  <si>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</si>
  <si>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</si>
  <si>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</si>
  <si>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</si>
  <si>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</si>
  <si>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</si>
  <si>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</si>
  <si>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</si>
  <si>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</si>
  <si>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</si>
  <si>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</si>
  <si>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</si>
  <si>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</si>
  <si>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</si>
  <si>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</si>
  <si>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</si>
  <si>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</si>
  <si>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</si>
  <si>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</si>
  <si>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</si>
  <si>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</si>
  <si>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</si>
  <si>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</si>
  <si>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</si>
  <si>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</si>
  <si>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</si>
  <si>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</si>
  <si>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</si>
  <si>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</si>
  <si>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</si>
  <si>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</si>
  <si>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</si>
  <si>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</si>
  <si>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</si>
  <si>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</si>
  <si>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</si>
  <si>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</si>
  <si>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</si>
  <si>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</si>
  <si>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</si>
  <si>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</si>
  <si>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</si>
  <si>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</si>
  <si>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</si>
  <si>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</si>
  <si>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</si>
  <si>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</si>
  <si>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</si>
  <si>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</si>
  <si>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</si>
  <si>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</si>
  <si>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</si>
  <si>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</si>
  <si>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</si>
  <si>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</si>
  <si>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</si>
  <si>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</si>
  <si>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</si>
  <si>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</si>
  <si>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</si>
  <si>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</si>
  <si>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</si>
  <si>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</si>
  <si>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</si>
  <si>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</si>
  <si>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</si>
  <si>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</si>
  <si>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</si>
  <si>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</si>
  <si>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</si>
  <si>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</si>
  <si>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</si>
  <si>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</si>
  <si>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</si>
  <si>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</si>
  <si>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</si>
  <si>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</si>
  <si>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</si>
  <si>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</si>
  <si>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</si>
  <si>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</si>
  <si>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</si>
  <si>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</si>
  <si>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</si>
  <si>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</si>
  <si>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</si>
  <si>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</si>
  <si>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</si>
  <si>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</si>
  <si>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</si>
  <si>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</si>
  <si>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</si>
  <si>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</si>
  <si>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</si>
  <si>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</si>
  <si>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</si>
  <si>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</si>
  <si>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</si>
  <si>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</si>
  <si>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</si>
  <si>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</si>
  <si>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</si>
  <si>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</si>
  <si>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</si>
  <si>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</si>
  <si>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</si>
  <si>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</si>
  <si>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</si>
  <si>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</si>
  <si>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</si>
  <si>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</si>
  <si>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</si>
  <si>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</si>
  <si>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</si>
  <si>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</si>
  <si>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</si>
  <si>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</si>
  <si>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</si>
  <si>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</si>
  <si>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</si>
  <si>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</si>
  <si>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</si>
  <si>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</si>
  <si>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</si>
  <si>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</si>
  <si>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</si>
  <si>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</si>
  <si>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</si>
  <si>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</si>
  <si>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</si>
  <si>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</si>
  <si>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</si>
  <si>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</si>
  <si>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</si>
  <si>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</si>
  <si>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</si>
  <si>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</si>
  <si>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</si>
  <si>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</si>
  <si>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</si>
  <si>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</si>
  <si>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</si>
  <si>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</si>
  <si>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</si>
  <si>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</si>
  <si>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</si>
  <si>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</si>
  <si>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</si>
  <si>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</si>
  <si>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</si>
  <si>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</si>
  <si>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</si>
  <si>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</si>
  <si>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</si>
  <si>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</si>
  <si>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</si>
  <si>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</si>
  <si>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</si>
  <si>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</si>
  <si>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</si>
  <si>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Plouha (22580)</t>
  </si>
  <si>
    <t>féverole équivalent haricot coco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</si>
</sst>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3" zoomScale="80" zoomScaleNormal="80" workbookViewId="0">
      <selection activeCell="D21" sqref="D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 t="s">
        <v>351</v>
      </c>
      <c r="D7" s="1" t="s">
        <v>351</v>
      </c>
      <c r="E7" s="1" t="s">
        <v>351</v>
      </c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2.66</v>
      </c>
      <c r="C8" s="25">
        <v>3.47</v>
      </c>
      <c r="D8" s="25">
        <v>3.36</v>
      </c>
      <c r="E8" s="25">
        <f>3.48+5.48+2.19</f>
        <v>11.15</v>
      </c>
      <c r="F8" s="25"/>
      <c r="G8" s="25"/>
      <c r="H8" s="25"/>
      <c r="I8" s="25"/>
      <c r="J8" s="25"/>
      <c r="K8" s="25"/>
      <c r="L8" s="88">
        <f>SUM(B8:K8)</f>
        <v>20.64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44</v>
      </c>
      <c r="C9" s="1" t="s">
        <v>44</v>
      </c>
      <c r="D9" s="1" t="s">
        <v>44</v>
      </c>
      <c r="E9" s="1" t="s">
        <v>44</v>
      </c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 t="s">
        <v>32</v>
      </c>
      <c r="D11" s="1" t="s">
        <v>32</v>
      </c>
      <c r="E11" s="1" t="s">
        <v>32</v>
      </c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420</v>
      </c>
      <c r="C12" s="1">
        <v>420</v>
      </c>
      <c r="D12" s="1">
        <v>420</v>
      </c>
      <c r="E12" s="1">
        <v>420</v>
      </c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 t="s">
        <v>6</v>
      </c>
      <c r="E13" s="26" t="s">
        <v>6</v>
      </c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>
        <v>20</v>
      </c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0.85</v>
      </c>
      <c r="C15" s="28">
        <v>0.85</v>
      </c>
      <c r="D15" s="28">
        <v>0.85</v>
      </c>
      <c r="E15" s="28">
        <v>0.85</v>
      </c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126</v>
      </c>
      <c r="C17" s="1" t="s">
        <v>78</v>
      </c>
      <c r="D17" s="1" t="s">
        <v>108</v>
      </c>
      <c r="E17" s="1" t="s">
        <v>105</v>
      </c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105</v>
      </c>
      <c r="C18" s="1" t="s">
        <v>105</v>
      </c>
      <c r="D18" s="1" t="s">
        <v>83</v>
      </c>
      <c r="E18" s="1" t="s">
        <v>78</v>
      </c>
      <c r="F18" s="1"/>
      <c r="G18" s="1"/>
      <c r="H18" s="1"/>
      <c r="I18" s="1"/>
      <c r="J18" s="1"/>
      <c r="K18" s="1"/>
      <c r="L18" s="16" t="s">
        <v>352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107</v>
      </c>
      <c r="C19" s="1" t="s">
        <v>108</v>
      </c>
      <c r="D19" s="1" t="s">
        <v>78</v>
      </c>
      <c r="E19" s="1" t="s">
        <v>105</v>
      </c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24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>Noisetier - Gobelet</v>
      </c>
      <c r="D26" s="10" t="str">
        <f t="shared" si="0"/>
        <v>Noisetier - Gobelet</v>
      </c>
      <c r="E26" s="10" t="str">
        <f t="shared" si="0"/>
        <v>Noisetier - Gobelet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>
        <f>IF(C12="","",VLOOKUP(C26,'(ne pas modifier) BDD_REF'!$C$21:$D$42,2,FALSE))</f>
        <v>250</v>
      </c>
      <c r="D27" s="11">
        <f>IF(D12="","",VLOOKUP(D26,'(ne pas modifier) BDD_REF'!$C$21:$D$42,2,FALSE))</f>
        <v>250</v>
      </c>
      <c r="E27" s="11">
        <f>IF(E12="","",VLOOKUP(E26,'(ne pas modifier) BDD_REF'!$C$21:$D$42,2,FALSE))</f>
        <v>250</v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>OUI</v>
      </c>
      <c r="E28" s="12" t="str">
        <f t="shared" si="1"/>
        <v>OUI</v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>Hors climat Mediterranéen - Grandes cultures</v>
      </c>
      <c r="E34" s="43" t="str">
        <f>CONCATENATE(Eligibilité_projet!E13," - ",Eligibilité_projet!E16)</f>
        <v>Hors climat Mediterranéen - Grandes cultures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>20 - Grandes cultures-Hors climat Mediterranéen</v>
      </c>
      <c r="E35" s="43" t="str">
        <f>CONCATENATE(Eligibilité_projet!E14," - ",Eligibilité_projet!E16,"-",Eligibilité_projet!E13)</f>
        <v>20 - Grandes cultures-Hors climat Mediterranéen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32.478600000000007</v>
      </c>
      <c r="C36" s="44">
        <f>RECant_sol!D9</f>
        <v>42.368700000000004</v>
      </c>
      <c r="D36" s="44">
        <f>RECant_sol!E9</f>
        <v>41.025600000000004</v>
      </c>
      <c r="E36" s="44">
        <f>RECant_sol!F9</f>
        <v>136.14150000000001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252.01440000000002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109.09800000000001</v>
      </c>
      <c r="C37" s="45">
        <f>RECant_biom!D28</f>
        <v>142.31957142857144</v>
      </c>
      <c r="D37" s="44">
        <f>RECant_biom!E28</f>
        <v>137.80800000000002</v>
      </c>
      <c r="E37" s="44">
        <f>RECant_biom!F28</f>
        <v>457.30928571428581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846.53485714285728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141.57660000000001</v>
      </c>
      <c r="C38" s="45">
        <f t="shared" si="3"/>
        <v>184.68827142857145</v>
      </c>
      <c r="D38" s="44">
        <f t="shared" si="3"/>
        <v>178.83360000000002</v>
      </c>
      <c r="E38" s="44">
        <f t="shared" si="3"/>
        <v>593.45078571428576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1098.5492571428572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>OUI</v>
      </c>
      <c r="E39" s="12" t="str">
        <f t="shared" si="4"/>
        <v>OUI</v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>OUI</v>
      </c>
      <c r="E43" s="12" t="str">
        <f t="shared" si="5"/>
        <v>OUI</v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>OUI</v>
      </c>
      <c r="D46" s="12" t="str">
        <f t="shared" si="6"/>
        <v>OUI</v>
      </c>
      <c r="E46" s="12" t="str">
        <f t="shared" si="6"/>
        <v>OUI</v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2.5916433802737999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2.7471056297207337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2.2314397451220667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2.6693222828499996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10.239511037966601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-34.468856957641542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-47.66228267565473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-37.488187718050717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-148.81471726888751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-268.43404462023449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G138" sqref="G138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2.5916433802737999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2.7471056297207337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2.2314397451220667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2.6693222828499996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10.239511037966601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20</v>
      </c>
      <c r="D7" s="80">
        <v>20</v>
      </c>
      <c r="E7" s="80">
        <v>20</v>
      </c>
      <c r="F7" s="80">
        <v>20</v>
      </c>
      <c r="G7" s="80"/>
      <c r="H7" s="80"/>
      <c r="I7" s="80"/>
      <c r="J7" s="80"/>
      <c r="K7" s="80"/>
      <c r="L7" s="80"/>
      <c r="M7" s="39">
        <f t="shared" ref="M7:M38" si="0">SUM(C7:L7)</f>
        <v>80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0.32</v>
      </c>
      <c r="D10" s="39">
        <f>D7*'(ne pas modifier) BDD_REF'!$B$207 + (D8+D9)*'(ne pas modifier) BDD_REF'!$B$208</f>
        <v>0.32</v>
      </c>
      <c r="E10" s="39">
        <f>E7*'(ne pas modifier) BDD_REF'!$B$207 + (E8+E9)*'(ne pas modifier) BDD_REF'!$B$208</f>
        <v>0.32</v>
      </c>
      <c r="F10" s="39">
        <f>F7*'(ne pas modifier) BDD_REF'!$B$207 + (F8+F9)*'(ne pas modifier) BDD_REF'!$B$208</f>
        <v>0.32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1.28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2.2000000000000002E-2</v>
      </c>
      <c r="D11" s="39">
        <f>((D7*'(ne pas modifier) BDD_REF'!$B$220)+('RECeff + REIamont (2)'!D8+'RECeff + REIamont (2)'!D9)*'(ne pas modifier) BDD_REF'!$B$221)*'(ne pas modifier) BDD_REF'!$B$209</f>
        <v>2.2000000000000002E-2</v>
      </c>
      <c r="E11" s="39">
        <f>((E7*'(ne pas modifier) BDD_REF'!$B$220)+('RECeff + REIamont (2)'!E8+'RECeff + REIamont (2)'!E9)*'(ne pas modifier) BDD_REF'!$B$221)*'(ne pas modifier) BDD_REF'!$B$209</f>
        <v>2.2000000000000002E-2</v>
      </c>
      <c r="F11" s="39">
        <f>((F7*'(ne pas modifier) BDD_REF'!$B$220)+('RECeff + REIamont (2)'!F8+'RECeff + REIamont (2)'!F9)*'(ne pas modifier) BDD_REF'!$B$221)*'(ne pas modifier) BDD_REF'!$B$209</f>
        <v>2.2000000000000002E-2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8.8000000000000009E-2</v>
      </c>
    </row>
    <row r="12" spans="1:15" x14ac:dyDescent="0.3">
      <c r="B12" s="19" t="s">
        <v>330</v>
      </c>
      <c r="C12" s="39">
        <f>(C7+C8+C9)*'(ne pas modifier) BDD_REF'!$B$222*'(ne pas modifier) BDD_REF'!$B$210</f>
        <v>5.2799999999999993E-2</v>
      </c>
      <c r="D12" s="39">
        <f>(D7+D8+D9)*'(ne pas modifier) BDD_REF'!$B$222*'(ne pas modifier) BDD_REF'!$B$210</f>
        <v>5.2799999999999993E-2</v>
      </c>
      <c r="E12" s="39">
        <f>(E7+E8+E9)*'(ne pas modifier) BDD_REF'!$B$222*'(ne pas modifier) BDD_REF'!$B$210</f>
        <v>5.2799999999999993E-2</v>
      </c>
      <c r="F12" s="39">
        <f>(F7+F8+F9)*'(ne pas modifier) BDD_REF'!$B$222*'(ne pas modifier) BDD_REF'!$B$210</f>
        <v>5.2799999999999993E-2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0.21119999999999997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63</v>
      </c>
      <c r="D14" s="80">
        <v>63</v>
      </c>
      <c r="E14" s="80">
        <v>63</v>
      </c>
      <c r="F14" s="80">
        <v>63</v>
      </c>
      <c r="G14" s="80"/>
      <c r="H14" s="80"/>
      <c r="I14" s="80"/>
      <c r="J14" s="80"/>
      <c r="K14" s="80"/>
      <c r="L14" s="80"/>
      <c r="M14" s="39">
        <f t="shared" si="0"/>
        <v>252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0.19347299999999998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0.19347299999999998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0.19347299999999998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0.19347299999999998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0.77389199999999991</v>
      </c>
    </row>
    <row r="20" spans="1:108" x14ac:dyDescent="0.3">
      <c r="B20" s="7" t="s">
        <v>321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">
      <c r="A22" s="18"/>
      <c r="B22" s="19" t="s">
        <v>185</v>
      </c>
      <c r="C22" s="81">
        <f>C19+C21</f>
        <v>0.19347299999999998</v>
      </c>
      <c r="D22" s="81">
        <f t="shared" ref="D22:L22" si="1">D19+D21</f>
        <v>0.19347299999999998</v>
      </c>
      <c r="E22" s="81">
        <f t="shared" si="1"/>
        <v>0.19347299999999998</v>
      </c>
      <c r="F22" s="81">
        <f t="shared" si="1"/>
        <v>0.19347299999999998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0.77389199999999991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23</v>
      </c>
      <c r="D23" s="80">
        <v>23</v>
      </c>
      <c r="E23" s="80">
        <v>23</v>
      </c>
      <c r="F23" s="80">
        <v>23</v>
      </c>
      <c r="G23" s="80"/>
      <c r="H23" s="80"/>
      <c r="I23" s="80"/>
      <c r="J23" s="80"/>
      <c r="K23" s="80"/>
      <c r="L23" s="80"/>
      <c r="M23" s="39">
        <f t="shared" si="0"/>
        <v>92</v>
      </c>
    </row>
    <row r="24" spans="1:108" x14ac:dyDescent="0.3">
      <c r="B24" s="7" t="s">
        <v>323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0.12354999999999998</v>
      </c>
      <c r="D25" s="39">
        <f>(D7*'(ne pas modifier) BDD_REF'!$B$212+'RECeff + REIamont (2)'!D23*'(ne pas modifier) BDD_REF'!$B$213+'RECeff + REIamont (2)'!D24*'(ne pas modifier) BDD_REF'!$B$214)/1000</f>
        <v>0.12354999999999998</v>
      </c>
      <c r="E25" s="39">
        <f>(E7*'(ne pas modifier) BDD_REF'!$B$212+'RECeff + REIamont (2)'!E23*'(ne pas modifier) BDD_REF'!$B$213+'RECeff + REIamont (2)'!E24*'(ne pas modifier) BDD_REF'!$B$214)/1000</f>
        <v>0.12354999999999998</v>
      </c>
      <c r="F25" s="39">
        <f>(F7*'(ne pas modifier) BDD_REF'!$B$212+'RECeff + REIamont (2)'!F23*'(ne pas modifier) BDD_REF'!$B$213+'RECeff + REIamont (2)'!F24*'(ne pas modifier) BDD_REF'!$B$214)/1000</f>
        <v>0.12354999999999998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0.49419999999999992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>
        <v>1.75</v>
      </c>
      <c r="D28" s="80">
        <v>1.75</v>
      </c>
      <c r="E28" s="80">
        <v>1.75</v>
      </c>
      <c r="F28" s="80">
        <v>1.75</v>
      </c>
      <c r="G28" s="80"/>
      <c r="H28" s="80"/>
      <c r="I28" s="80"/>
      <c r="J28" s="80"/>
      <c r="K28" s="80"/>
      <c r="L28" s="80"/>
      <c r="M28" s="39">
        <f t="shared" si="0"/>
        <v>7</v>
      </c>
    </row>
    <row r="29" spans="1:108" x14ac:dyDescent="0.3">
      <c r="B29" s="7" t="s">
        <v>326</v>
      </c>
      <c r="C29" s="80">
        <v>0.15</v>
      </c>
      <c r="D29" s="80">
        <v>0.15</v>
      </c>
      <c r="E29" s="80">
        <v>0.15</v>
      </c>
      <c r="F29" s="80">
        <v>0.15</v>
      </c>
      <c r="G29" s="80"/>
      <c r="H29" s="80"/>
      <c r="I29" s="80"/>
      <c r="J29" s="80"/>
      <c r="K29" s="80"/>
      <c r="L29" s="80"/>
      <c r="M29" s="39">
        <f t="shared" si="0"/>
        <v>0.6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1.949385E-2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1.949385E-2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1.949385E-2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1.949385E-2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7.79754E-2</v>
      </c>
    </row>
    <row r="32" spans="1:108" s="16" customFormat="1" x14ac:dyDescent="0.3">
      <c r="A32" s="18"/>
      <c r="B32" s="19" t="s">
        <v>186</v>
      </c>
      <c r="C32" s="81">
        <f>C25+C26+C31</f>
        <v>0.14304384999999997</v>
      </c>
      <c r="D32" s="81">
        <f t="shared" ref="D32:L32" si="2">D25+D26+D31</f>
        <v>0.14304384999999997</v>
      </c>
      <c r="E32" s="81">
        <f t="shared" si="2"/>
        <v>0.14304384999999997</v>
      </c>
      <c r="F32" s="81">
        <f t="shared" si="2"/>
        <v>0.14304384999999997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0.57217539999999989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0.50092285000000003</v>
      </c>
      <c r="D33" s="20">
        <f>((D10+D11+D12)/1000*44/28*'(ne pas modifier) BDD_REF'!$B$232)+'RECeff + REIamont (2)'!D22+'RECeff + REIamont (2)'!D32</f>
        <v>0.50092285000000003</v>
      </c>
      <c r="E33" s="20">
        <f>((E10+E11+E12)/1000*44/28*'(ne pas modifier) BDD_REF'!$B$232)+'RECeff + REIamont (2)'!E22+'RECeff + REIamont (2)'!E32</f>
        <v>0.50092285000000003</v>
      </c>
      <c r="F33" s="20">
        <f>((F10+F11+F12)/1000*44/28*'(ne pas modifier) BDD_REF'!$B$232)+'RECeff + REIamont (2)'!F22+'RECeff + REIamont (2)'!F32</f>
        <v>0.50092285000000003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2.0036914000000001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30</v>
      </c>
      <c r="D34" s="80">
        <v>30</v>
      </c>
      <c r="E34" s="80">
        <v>30</v>
      </c>
      <c r="F34" s="80">
        <v>30</v>
      </c>
      <c r="G34" s="80"/>
      <c r="H34" s="80"/>
      <c r="I34" s="80"/>
      <c r="J34" s="80"/>
      <c r="K34" s="80"/>
      <c r="L34" s="80"/>
      <c r="M34" s="39">
        <f t="shared" si="0"/>
        <v>120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0.48</v>
      </c>
      <c r="D37" s="39">
        <f>D34*'(ne pas modifier) BDD_REF'!$B$207 + (D35+D36)*'(ne pas modifier) BDD_REF'!$B$208</f>
        <v>0.48</v>
      </c>
      <c r="E37" s="39">
        <f>E34*'(ne pas modifier) BDD_REF'!$B$207 + (E35+E36)*'(ne pas modifier) BDD_REF'!$B$208</f>
        <v>0.48</v>
      </c>
      <c r="F37" s="39">
        <f>F34*'(ne pas modifier) BDD_REF'!$B$207 + (F35+F36)*'(ne pas modifier) BDD_REF'!$B$208</f>
        <v>0.48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1.92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3.3000000000000002E-2</v>
      </c>
      <c r="D38" s="39">
        <f>((D34*'(ne pas modifier) BDD_REF'!$B$220)+('RECeff + REIamont (2)'!D35+'RECeff + REIamont (2)'!D36)*'(ne pas modifier) BDD_REF'!$B$221)*'(ne pas modifier) BDD_REF'!$B$209</f>
        <v>3.3000000000000002E-2</v>
      </c>
      <c r="E38" s="39">
        <f>((E34*'(ne pas modifier) BDD_REF'!$B$220)+('RECeff + REIamont (2)'!E35+'RECeff + REIamont (2)'!E36)*'(ne pas modifier) BDD_REF'!$B$221)*'(ne pas modifier) BDD_REF'!$B$209</f>
        <v>3.3000000000000002E-2</v>
      </c>
      <c r="F38" s="39">
        <f>((F34*'(ne pas modifier) BDD_REF'!$B$220)+('RECeff + REIamont (2)'!F35+'RECeff + REIamont (2)'!F36)*'(ne pas modifier) BDD_REF'!$B$221)*'(ne pas modifier) BDD_REF'!$B$209</f>
        <v>3.3000000000000002E-2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0.13200000000000001</v>
      </c>
    </row>
    <row r="39" spans="1:108" x14ac:dyDescent="0.3">
      <c r="B39" s="19" t="s">
        <v>330</v>
      </c>
      <c r="C39" s="39">
        <f>(C34+C35+C36)*'(ne pas modifier) BDD_REF'!$B$222*'(ne pas modifier) BDD_REF'!$B$210</f>
        <v>7.9199999999999993E-2</v>
      </c>
      <c r="D39" s="39">
        <f>(D34+D35+D36)*'(ne pas modifier) BDD_REF'!$B$222*'(ne pas modifier) BDD_REF'!$B$210</f>
        <v>7.9199999999999993E-2</v>
      </c>
      <c r="E39" s="39">
        <f>(E34+E35+E36)*'(ne pas modifier) BDD_REF'!$B$222*'(ne pas modifier) BDD_REF'!$B$210</f>
        <v>7.9199999999999993E-2</v>
      </c>
      <c r="F39" s="39">
        <f>(F34+F35+F36)*'(ne pas modifier) BDD_REF'!$B$222*'(ne pas modifier) BDD_REF'!$B$210</f>
        <v>7.9199999999999993E-2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0.31679999999999997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63</v>
      </c>
      <c r="D41" s="80">
        <v>63</v>
      </c>
      <c r="E41" s="80">
        <v>63</v>
      </c>
      <c r="F41" s="80">
        <v>63</v>
      </c>
      <c r="G41" s="80"/>
      <c r="H41" s="80"/>
      <c r="I41" s="80"/>
      <c r="J41" s="80"/>
      <c r="K41" s="80"/>
      <c r="L41" s="80"/>
      <c r="M41" s="39">
        <f t="shared" si="3"/>
        <v>252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0.19347299999999998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0.19347299999999998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0.19347299999999998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0.19347299999999998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0.77389199999999991</v>
      </c>
    </row>
    <row r="47" spans="1:108" x14ac:dyDescent="0.3">
      <c r="B47" s="7" t="s">
        <v>321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">
      <c r="A49" s="18"/>
      <c r="B49" s="19" t="s">
        <v>185</v>
      </c>
      <c r="C49" s="81">
        <f>C46+C48</f>
        <v>0.19347299999999998</v>
      </c>
      <c r="D49" s="81">
        <f t="shared" ref="D49:L49" si="4">D46+D48</f>
        <v>0.19347299999999998</v>
      </c>
      <c r="E49" s="81">
        <f t="shared" si="4"/>
        <v>0.19347299999999998</v>
      </c>
      <c r="F49" s="81">
        <f t="shared" si="4"/>
        <v>0.19347299999999998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0.77389199999999991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34</v>
      </c>
      <c r="D50" s="80">
        <v>34</v>
      </c>
      <c r="E50" s="80">
        <v>34</v>
      </c>
      <c r="F50" s="80">
        <v>34</v>
      </c>
      <c r="G50" s="80"/>
      <c r="H50" s="80"/>
      <c r="I50" s="80"/>
      <c r="J50" s="80"/>
      <c r="K50" s="80"/>
      <c r="L50" s="80"/>
      <c r="M50" s="39">
        <f t="shared" si="3"/>
        <v>136</v>
      </c>
    </row>
    <row r="51" spans="1:108" x14ac:dyDescent="0.3">
      <c r="B51" s="7" t="s">
        <v>323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0.18459999999999996</v>
      </c>
      <c r="D52" s="39">
        <f>(D34*'(ne pas modifier) BDD_REF'!$B$212+'RECeff + REIamont (2)'!D50*'(ne pas modifier) BDD_REF'!$B$213+'RECeff + REIamont (2)'!D51*'(ne pas modifier) BDD_REF'!$B$214)/1000</f>
        <v>0.18459999999999996</v>
      </c>
      <c r="E52" s="39">
        <f>(E34*'(ne pas modifier) BDD_REF'!$B$212+'RECeff + REIamont (2)'!E50*'(ne pas modifier) BDD_REF'!$B$213+'RECeff + REIamont (2)'!E51*'(ne pas modifier) BDD_REF'!$B$214)/1000</f>
        <v>0.18459999999999996</v>
      </c>
      <c r="F52" s="39">
        <f>(F34*'(ne pas modifier) BDD_REF'!$B$212+'RECeff + REIamont (2)'!F50*'(ne pas modifier) BDD_REF'!$B$213+'RECeff + REIamont (2)'!F51*'(ne pas modifier) BDD_REF'!$B$214)/1000</f>
        <v>0.18459999999999996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0.73839999999999983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>
        <v>1.75</v>
      </c>
      <c r="D55" s="80">
        <v>1.75</v>
      </c>
      <c r="E55" s="80">
        <v>1.75</v>
      </c>
      <c r="F55" s="80">
        <v>1.75</v>
      </c>
      <c r="G55" s="80"/>
      <c r="H55" s="80"/>
      <c r="I55" s="80"/>
      <c r="J55" s="80"/>
      <c r="K55" s="80"/>
      <c r="L55" s="80"/>
      <c r="M55" s="39">
        <f t="shared" si="3"/>
        <v>7</v>
      </c>
    </row>
    <row r="56" spans="1:108" x14ac:dyDescent="0.3">
      <c r="B56" s="7" t="s">
        <v>326</v>
      </c>
      <c r="C56" s="80">
        <v>0.15</v>
      </c>
      <c r="D56" s="80">
        <v>0.15</v>
      </c>
      <c r="E56" s="80">
        <v>0.15</v>
      </c>
      <c r="F56" s="80">
        <v>0.15</v>
      </c>
      <c r="G56" s="80"/>
      <c r="H56" s="80"/>
      <c r="I56" s="80"/>
      <c r="J56" s="80"/>
      <c r="K56" s="80"/>
      <c r="L56" s="80"/>
      <c r="M56" s="39">
        <f t="shared" si="3"/>
        <v>0.6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1.949385E-2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1.949385E-2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1.949385E-2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1.949385E-2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7.79754E-2</v>
      </c>
    </row>
    <row r="59" spans="1:108" s="16" customFormat="1" x14ac:dyDescent="0.3">
      <c r="A59" s="18"/>
      <c r="B59" s="19" t="s">
        <v>186</v>
      </c>
      <c r="C59" s="81">
        <f>C52+C53+C58</f>
        <v>0.20409384999999997</v>
      </c>
      <c r="D59" s="81">
        <f t="shared" ref="D59:L59" si="5">D52+D53+D58</f>
        <v>0.20409384999999997</v>
      </c>
      <c r="E59" s="81">
        <f t="shared" si="5"/>
        <v>0.20409384999999997</v>
      </c>
      <c r="F59" s="81">
        <f t="shared" si="5"/>
        <v>0.20409384999999997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0.81637539999999986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0.64417584999999999</v>
      </c>
      <c r="D60" s="20">
        <f>((D37+D38+D39)/1000*44/28*'(ne pas modifier) BDD_REF'!$B$232)+'RECeff + REIamont (2)'!D49+'RECeff + REIamont (2)'!D59</f>
        <v>0.64417584999999999</v>
      </c>
      <c r="E60" s="20">
        <f>((E37+E38+E39)/1000*44/28*'(ne pas modifier) BDD_REF'!$B$232)+'RECeff + REIamont (2)'!E49+'RECeff + REIamont (2)'!E59</f>
        <v>0.64417584999999999</v>
      </c>
      <c r="F60" s="20">
        <f>((F37+F38+F39)/1000*44/28*'(ne pas modifier) BDD_REF'!$B$232)+'RECeff + REIamont (2)'!F49+'RECeff + REIamont (2)'!F59</f>
        <v>0.64417584999999999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2.5767034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40</v>
      </c>
      <c r="D61" s="80">
        <v>40</v>
      </c>
      <c r="E61" s="80">
        <v>40</v>
      </c>
      <c r="F61" s="80">
        <v>40</v>
      </c>
      <c r="G61" s="80"/>
      <c r="H61" s="80"/>
      <c r="I61" s="80"/>
      <c r="J61" s="80"/>
      <c r="K61" s="80"/>
      <c r="L61" s="80"/>
      <c r="M61" s="39">
        <f t="shared" si="3"/>
        <v>160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0.64</v>
      </c>
      <c r="D64" s="39">
        <f>D61*'(ne pas modifier) BDD_REF'!$B$207 + (D62+D63)*'(ne pas modifier) BDD_REF'!$B$208</f>
        <v>0.64</v>
      </c>
      <c r="E64" s="39">
        <f>E61*'(ne pas modifier) BDD_REF'!$B$207 + (E62+E63)*'(ne pas modifier) BDD_REF'!$B$208</f>
        <v>0.64</v>
      </c>
      <c r="F64" s="39">
        <f>F61*'(ne pas modifier) BDD_REF'!$B$207 + (F62+F63)*'(ne pas modifier) BDD_REF'!$B$208</f>
        <v>0.64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2.56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4.4000000000000004E-2</v>
      </c>
      <c r="D65" s="39">
        <f>((D61*'(ne pas modifier) BDD_REF'!$B$220)+('RECeff + REIamont (2)'!D62+'RECeff + REIamont (2)'!D63)*'(ne pas modifier) BDD_REF'!$B$221)*'(ne pas modifier) BDD_REF'!$B$209</f>
        <v>4.4000000000000004E-2</v>
      </c>
      <c r="E65" s="39">
        <f>((E61*'(ne pas modifier) BDD_REF'!$B$220)+('RECeff + REIamont (2)'!E62+'RECeff + REIamont (2)'!E63)*'(ne pas modifier) BDD_REF'!$B$221)*'(ne pas modifier) BDD_REF'!$B$209</f>
        <v>4.4000000000000004E-2</v>
      </c>
      <c r="F65" s="39">
        <f>((F61*'(ne pas modifier) BDD_REF'!$B$220)+('RECeff + REIamont (2)'!F62+'RECeff + REIamont (2)'!F63)*'(ne pas modifier) BDD_REF'!$B$221)*'(ne pas modifier) BDD_REF'!$B$209</f>
        <v>4.4000000000000004E-2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0.17600000000000002</v>
      </c>
    </row>
    <row r="66" spans="1:108" x14ac:dyDescent="0.3">
      <c r="B66" s="19" t="s">
        <v>330</v>
      </c>
      <c r="C66" s="39">
        <f>(C61+C62+C63)*'(ne pas modifier) BDD_REF'!$B$222*'(ne pas modifier) BDD_REF'!$B$210</f>
        <v>0.10559999999999999</v>
      </c>
      <c r="D66" s="39">
        <f>(D61+D62+D63)*'(ne pas modifier) BDD_REF'!$B$222*'(ne pas modifier) BDD_REF'!$B$210</f>
        <v>0.10559999999999999</v>
      </c>
      <c r="E66" s="39">
        <f>(E61+E62+E63)*'(ne pas modifier) BDD_REF'!$B$222*'(ne pas modifier) BDD_REF'!$B$210</f>
        <v>0.10559999999999999</v>
      </c>
      <c r="F66" s="39">
        <f>(F61+F62+F63)*'(ne pas modifier) BDD_REF'!$B$222*'(ne pas modifier) BDD_REF'!$B$210</f>
        <v>0.10559999999999999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0.42239999999999994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90</v>
      </c>
      <c r="D68" s="80">
        <v>90</v>
      </c>
      <c r="E68" s="80">
        <v>90</v>
      </c>
      <c r="F68" s="80">
        <v>90</v>
      </c>
      <c r="G68" s="80"/>
      <c r="H68" s="80"/>
      <c r="I68" s="80"/>
      <c r="J68" s="80"/>
      <c r="K68" s="80"/>
      <c r="L68" s="80"/>
      <c r="M68" s="39">
        <f t="shared" si="3"/>
        <v>360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0.27638999999999997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0.27638999999999997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0.27638999999999997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0.27638999999999997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1.1055599999999999</v>
      </c>
    </row>
    <row r="74" spans="1:108" x14ac:dyDescent="0.3">
      <c r="B74" s="7" t="s">
        <v>321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">
      <c r="A76" s="18"/>
      <c r="B76" s="19" t="s">
        <v>185</v>
      </c>
      <c r="C76" s="81">
        <f>C73+C75</f>
        <v>0.27638999999999997</v>
      </c>
      <c r="D76" s="81">
        <f t="shared" ref="D76:L76" si="7">D73+D75</f>
        <v>0.27638999999999997</v>
      </c>
      <c r="E76" s="81">
        <f t="shared" si="7"/>
        <v>0.27638999999999997</v>
      </c>
      <c r="F76" s="81">
        <f t="shared" si="7"/>
        <v>0.27638999999999997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1.1055599999999999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34</v>
      </c>
      <c r="D77" s="80">
        <v>34</v>
      </c>
      <c r="E77" s="80">
        <v>34</v>
      </c>
      <c r="F77" s="80">
        <v>34</v>
      </c>
      <c r="G77" s="80"/>
      <c r="H77" s="80"/>
      <c r="I77" s="80"/>
      <c r="J77" s="80"/>
      <c r="K77" s="80"/>
      <c r="L77" s="80"/>
      <c r="M77" s="39">
        <f t="shared" si="6"/>
        <v>136</v>
      </c>
    </row>
    <row r="78" spans="1:108" x14ac:dyDescent="0.3">
      <c r="B78" s="7" t="s">
        <v>323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0.22969999999999999</v>
      </c>
      <c r="D79" s="39">
        <f>(D61*'(ne pas modifier) BDD_REF'!$B$212+'RECeff + REIamont (2)'!D77*'(ne pas modifier) BDD_REF'!$B$213+'RECeff + REIamont (2)'!D78*'(ne pas modifier) BDD_REF'!$B$214)/1000</f>
        <v>0.22969999999999999</v>
      </c>
      <c r="E79" s="39">
        <f>(E61*'(ne pas modifier) BDD_REF'!$B$212+'RECeff + REIamont (2)'!E77*'(ne pas modifier) BDD_REF'!$B$213+'RECeff + REIamont (2)'!E78*'(ne pas modifier) BDD_REF'!$B$214)/1000</f>
        <v>0.22969999999999999</v>
      </c>
      <c r="F79" s="39">
        <f>(F61*'(ne pas modifier) BDD_REF'!$B$212+'RECeff + REIamont (2)'!F77*'(ne pas modifier) BDD_REF'!$B$213+'RECeff + REIamont (2)'!F78*'(ne pas modifier) BDD_REF'!$B$214)/1000</f>
        <v>0.22969999999999999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0.91879999999999995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0.1875</v>
      </c>
      <c r="D81" s="80">
        <v>0.1875</v>
      </c>
      <c r="E81" s="80">
        <v>0.1875</v>
      </c>
      <c r="F81" s="80">
        <v>0.1875</v>
      </c>
      <c r="G81" s="80"/>
      <c r="H81" s="80"/>
      <c r="I81" s="80"/>
      <c r="J81" s="80"/>
      <c r="K81" s="80"/>
      <c r="L81" s="80"/>
      <c r="M81" s="39">
        <f t="shared" si="6"/>
        <v>0.75</v>
      </c>
    </row>
    <row r="82" spans="1:108" x14ac:dyDescent="0.3">
      <c r="B82" s="7" t="s">
        <v>325</v>
      </c>
      <c r="C82" s="80">
        <v>1.75</v>
      </c>
      <c r="D82" s="80">
        <v>1.75</v>
      </c>
      <c r="E82" s="80">
        <v>1.75</v>
      </c>
      <c r="F82" s="80">
        <v>1.75</v>
      </c>
      <c r="G82" s="80"/>
      <c r="H82" s="80"/>
      <c r="I82" s="80"/>
      <c r="J82" s="80"/>
      <c r="K82" s="80"/>
      <c r="L82" s="80"/>
      <c r="M82" s="39">
        <f t="shared" si="6"/>
        <v>7</v>
      </c>
    </row>
    <row r="83" spans="1:108" x14ac:dyDescent="0.3">
      <c r="B83" s="7" t="s">
        <v>326</v>
      </c>
      <c r="C83" s="80">
        <v>0.15</v>
      </c>
      <c r="D83" s="80">
        <v>0.15</v>
      </c>
      <c r="E83" s="80">
        <v>0.15</v>
      </c>
      <c r="F83" s="80">
        <v>0.15</v>
      </c>
      <c r="G83" s="80"/>
      <c r="H83" s="80"/>
      <c r="I83" s="80"/>
      <c r="J83" s="80"/>
      <c r="K83" s="80"/>
      <c r="L83" s="80"/>
      <c r="M83" s="39">
        <f t="shared" si="6"/>
        <v>0.6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2.0620537499999998E-2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2.0620537499999998E-2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2.0620537499999998E-2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2.0620537499999998E-2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8.248214999999999E-2</v>
      </c>
    </row>
    <row r="86" spans="1:108" s="16" customFormat="1" x14ac:dyDescent="0.3">
      <c r="A86" s="18"/>
      <c r="B86" s="19" t="s">
        <v>186</v>
      </c>
      <c r="C86" s="81">
        <f>C79+C80+C85</f>
        <v>0.2503205375</v>
      </c>
      <c r="D86" s="81">
        <f t="shared" ref="D86:L86" si="8">D79+D80+D85</f>
        <v>0.2503205375</v>
      </c>
      <c r="E86" s="81">
        <f t="shared" si="8"/>
        <v>0.2503205375</v>
      </c>
      <c r="F86" s="81">
        <f t="shared" si="8"/>
        <v>0.2503205375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1.00128215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0.85552253749999996</v>
      </c>
      <c r="D87" s="20">
        <f>((D64+D65+D66)/1000*44/28*'(ne pas modifier) BDD_REF'!$B$232)+'RECeff + REIamont (2)'!D76+'RECeff + REIamont (2)'!D86</f>
        <v>0.85552253749999996</v>
      </c>
      <c r="E87" s="20">
        <f>((E64+E65+E66)/1000*44/28*'(ne pas modifier) BDD_REF'!$B$232)+'RECeff + REIamont (2)'!E76+'RECeff + REIamont (2)'!E86</f>
        <v>0.85552253749999996</v>
      </c>
      <c r="F87" s="20">
        <f>((F64+F65+F66)/1000*44/28*'(ne pas modifier) BDD_REF'!$B$232)+'RECeff + REIamont (2)'!F76+'RECeff + REIamont (2)'!F86</f>
        <v>0.85552253749999996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3.4220901499999998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50</v>
      </c>
      <c r="D88" s="80">
        <v>50</v>
      </c>
      <c r="E88" s="80">
        <v>50</v>
      </c>
      <c r="F88" s="80">
        <v>50</v>
      </c>
      <c r="G88" s="80"/>
      <c r="H88" s="80"/>
      <c r="I88" s="80"/>
      <c r="J88" s="80"/>
      <c r="K88" s="80"/>
      <c r="L88" s="80"/>
      <c r="M88" s="39">
        <f t="shared" si="6"/>
        <v>200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0.8</v>
      </c>
      <c r="D91" s="39">
        <f>D88*'(ne pas modifier) BDD_REF'!$B$207 + (D89+D90)*'(ne pas modifier) BDD_REF'!$B$208</f>
        <v>0.8</v>
      </c>
      <c r="E91" s="39">
        <f>E88*'(ne pas modifier) BDD_REF'!$B$207 + (E89+E90)*'(ne pas modifier) BDD_REF'!$B$208</f>
        <v>0.8</v>
      </c>
      <c r="F91" s="39">
        <f>F88*'(ne pas modifier) BDD_REF'!$B$207 + (F89+F90)*'(ne pas modifier) BDD_REF'!$B$208</f>
        <v>0.8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3.2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5.5E-2</v>
      </c>
      <c r="D92" s="39">
        <f>((D88*'(ne pas modifier) BDD_REF'!$B$220)+('RECeff + REIamont (2)'!D89+'RECeff + REIamont (2)'!D90)*'(ne pas modifier) BDD_REF'!$B$221)*'(ne pas modifier) BDD_REF'!$B$209</f>
        <v>5.5E-2</v>
      </c>
      <c r="E92" s="39">
        <f>((E88*'(ne pas modifier) BDD_REF'!$B$220)+('RECeff + REIamont (2)'!E89+'RECeff + REIamont (2)'!E90)*'(ne pas modifier) BDD_REF'!$B$221)*'(ne pas modifier) BDD_REF'!$B$209</f>
        <v>5.5E-2</v>
      </c>
      <c r="F92" s="39">
        <f>((F88*'(ne pas modifier) BDD_REF'!$B$220)+('RECeff + REIamont (2)'!F89+'RECeff + REIamont (2)'!F90)*'(ne pas modifier) BDD_REF'!$B$221)*'(ne pas modifier) BDD_REF'!$B$209</f>
        <v>5.5E-2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0.22</v>
      </c>
    </row>
    <row r="93" spans="1:108" x14ac:dyDescent="0.3">
      <c r="B93" s="19" t="s">
        <v>330</v>
      </c>
      <c r="C93" s="39">
        <f>(C88+C89+C90)*'(ne pas modifier) BDD_REF'!$B$222*'(ne pas modifier) BDD_REF'!$B$210</f>
        <v>0.13200000000000001</v>
      </c>
      <c r="D93" s="39">
        <f>(D88+D89+D90)*'(ne pas modifier) BDD_REF'!$B$222*'(ne pas modifier) BDD_REF'!$B$210</f>
        <v>0.13200000000000001</v>
      </c>
      <c r="E93" s="39">
        <f>(E88+E89+E90)*'(ne pas modifier) BDD_REF'!$B$222*'(ne pas modifier) BDD_REF'!$B$210</f>
        <v>0.13200000000000001</v>
      </c>
      <c r="F93" s="39">
        <f>(F88+F89+F90)*'(ne pas modifier) BDD_REF'!$B$222*'(ne pas modifier) BDD_REF'!$B$210</f>
        <v>0.13200000000000001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0.52800000000000002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141</v>
      </c>
      <c r="D95" s="80">
        <v>141</v>
      </c>
      <c r="E95" s="80">
        <v>141</v>
      </c>
      <c r="F95" s="80">
        <v>141</v>
      </c>
      <c r="G95" s="80"/>
      <c r="H95" s="80"/>
      <c r="I95" s="80"/>
      <c r="J95" s="80"/>
      <c r="K95" s="80"/>
      <c r="L95" s="80"/>
      <c r="M95" s="39">
        <f t="shared" si="6"/>
        <v>564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0.43301099999999998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0.43301099999999998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0.43301099999999998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0.43301099999999998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1.7320439999999999</v>
      </c>
    </row>
    <row r="101" spans="1:108" x14ac:dyDescent="0.3">
      <c r="B101" s="7" t="s">
        <v>321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">
      <c r="A103" s="18"/>
      <c r="B103" s="19" t="s">
        <v>185</v>
      </c>
      <c r="C103" s="81">
        <f>C100+C102</f>
        <v>0.43301099999999998</v>
      </c>
      <c r="D103" s="81">
        <f t="shared" ref="D103:L103" si="9">D100+D102</f>
        <v>0.43301099999999998</v>
      </c>
      <c r="E103" s="81">
        <f t="shared" si="9"/>
        <v>0.43301099999999998</v>
      </c>
      <c r="F103" s="81">
        <f t="shared" si="9"/>
        <v>0.43301099999999998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1.7320439999999999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18</v>
      </c>
      <c r="D104" s="80">
        <v>18</v>
      </c>
      <c r="E104" s="80">
        <v>18</v>
      </c>
      <c r="F104" s="80">
        <v>18</v>
      </c>
      <c r="G104" s="80"/>
      <c r="H104" s="80"/>
      <c r="I104" s="80"/>
      <c r="J104" s="80"/>
      <c r="K104" s="80"/>
      <c r="L104" s="80"/>
      <c r="M104" s="39">
        <f t="shared" si="10"/>
        <v>72</v>
      </c>
    </row>
    <row r="105" spans="1:108" x14ac:dyDescent="0.3">
      <c r="B105" s="7" t="s">
        <v>323</v>
      </c>
      <c r="C105" s="80">
        <v>10</v>
      </c>
      <c r="D105" s="80">
        <v>10</v>
      </c>
      <c r="E105" s="80">
        <v>10</v>
      </c>
      <c r="F105" s="80">
        <v>10</v>
      </c>
      <c r="G105" s="80"/>
      <c r="H105" s="80"/>
      <c r="I105" s="80"/>
      <c r="J105" s="80"/>
      <c r="K105" s="80"/>
      <c r="L105" s="80"/>
      <c r="M105" s="39">
        <f t="shared" si="10"/>
        <v>40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0.25869999999999999</v>
      </c>
      <c r="D106" s="39">
        <f>(D88*'(ne pas modifier) BDD_REF'!$B$212+'RECeff + REIamont (2)'!D104*'(ne pas modifier) BDD_REF'!$B$213+'RECeff + REIamont (2)'!D105*'(ne pas modifier) BDD_REF'!$B$214)/1000</f>
        <v>0.25869999999999999</v>
      </c>
      <c r="E106" s="39">
        <f>(E88*'(ne pas modifier) BDD_REF'!$B$212+'RECeff + REIamont (2)'!E104*'(ne pas modifier) BDD_REF'!$B$213+'RECeff + REIamont (2)'!E105*'(ne pas modifier) BDD_REF'!$B$214)/1000</f>
        <v>0.25869999999999999</v>
      </c>
      <c r="F106" s="39">
        <f>(F88*'(ne pas modifier) BDD_REF'!$B$212+'RECeff + REIamont (2)'!F104*'(ne pas modifier) BDD_REF'!$B$213+'RECeff + REIamont (2)'!F105*'(ne pas modifier) BDD_REF'!$B$214)/1000</f>
        <v>0.25869999999999999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1.0347999999999999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0.1875</v>
      </c>
      <c r="D108" s="80">
        <v>0.1875</v>
      </c>
      <c r="E108" s="80">
        <v>0.1875</v>
      </c>
      <c r="F108" s="80">
        <v>0.1875</v>
      </c>
      <c r="G108" s="80"/>
      <c r="H108" s="80"/>
      <c r="I108" s="80"/>
      <c r="J108" s="80"/>
      <c r="K108" s="80"/>
      <c r="L108" s="80"/>
      <c r="M108" s="39">
        <f t="shared" si="10"/>
        <v>0.75</v>
      </c>
    </row>
    <row r="109" spans="1:108" x14ac:dyDescent="0.3">
      <c r="B109" s="7" t="s">
        <v>325</v>
      </c>
      <c r="C109" s="80">
        <v>3.1</v>
      </c>
      <c r="D109" s="80">
        <v>3.1</v>
      </c>
      <c r="E109" s="80">
        <v>3.1</v>
      </c>
      <c r="F109" s="80">
        <v>3.1</v>
      </c>
      <c r="G109" s="80"/>
      <c r="H109" s="80"/>
      <c r="I109" s="80"/>
      <c r="J109" s="80"/>
      <c r="K109" s="80"/>
      <c r="L109" s="80"/>
      <c r="M109" s="39">
        <f t="shared" si="10"/>
        <v>12.4</v>
      </c>
    </row>
    <row r="110" spans="1:108" x14ac:dyDescent="0.3">
      <c r="B110" s="7" t="s">
        <v>326</v>
      </c>
      <c r="C110" s="80">
        <v>7.68</v>
      </c>
      <c r="D110" s="80">
        <v>7.68</v>
      </c>
      <c r="E110" s="80">
        <v>7.68</v>
      </c>
      <c r="F110" s="80">
        <v>7.68</v>
      </c>
      <c r="G110" s="80"/>
      <c r="H110" s="80"/>
      <c r="I110" s="80"/>
      <c r="J110" s="80"/>
      <c r="K110" s="80"/>
      <c r="L110" s="80"/>
      <c r="M110" s="39">
        <f t="shared" si="10"/>
        <v>30.72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0.2220093075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0.2220093075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0.2220093075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0.2220093075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0.88803723000000001</v>
      </c>
    </row>
    <row r="113" spans="1:108" s="16" customFormat="1" x14ac:dyDescent="0.3">
      <c r="A113" s="18"/>
      <c r="B113" s="19" t="s">
        <v>186</v>
      </c>
      <c r="C113" s="81">
        <f>C106+C107+C112</f>
        <v>0.48070930749999996</v>
      </c>
      <c r="D113" s="81">
        <f t="shared" ref="D113:L113" si="11">D106+D107+D112</f>
        <v>0.48070930749999996</v>
      </c>
      <c r="E113" s="81">
        <f t="shared" si="11"/>
        <v>0.48070930749999996</v>
      </c>
      <c r="F113" s="81">
        <f t="shared" si="11"/>
        <v>0.48070930749999996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1.9228372299999998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1.3247353074999999</v>
      </c>
      <c r="D114" s="20">
        <f>((D91+D92+D93)/1000*44/28*'(ne pas modifier) BDD_REF'!$B$232)+'RECeff + REIamont (2)'!D103+'RECeff + REIamont (2)'!D113</f>
        <v>1.3247353074999999</v>
      </c>
      <c r="E114" s="20">
        <f>((E91+E92+E93)/1000*44/28*'(ne pas modifier) BDD_REF'!$B$232)+'RECeff + REIamont (2)'!E103+'RECeff + REIamont (2)'!E113</f>
        <v>1.3247353074999999</v>
      </c>
      <c r="F114" s="20">
        <f>((F91+F92+F93)/1000*44/28*'(ne pas modifier) BDD_REF'!$B$232)+'RECeff + REIamont (2)'!F103+'RECeff + REIamont (2)'!F113</f>
        <v>1.3247353074999999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5.2989412299999996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60</v>
      </c>
      <c r="D115" s="80">
        <v>60</v>
      </c>
      <c r="E115" s="80">
        <v>60</v>
      </c>
      <c r="F115" s="80">
        <v>60</v>
      </c>
      <c r="G115" s="80"/>
      <c r="H115" s="80"/>
      <c r="I115" s="80"/>
      <c r="J115" s="80"/>
      <c r="K115" s="80"/>
      <c r="L115" s="80"/>
      <c r="M115" s="39">
        <f t="shared" si="10"/>
        <v>240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0.96</v>
      </c>
      <c r="D118" s="39">
        <f>D115*'(ne pas modifier) BDD_REF'!$B$207 + (D116+D117)*'(ne pas modifier) BDD_REF'!$B$208</f>
        <v>0.96</v>
      </c>
      <c r="E118" s="39">
        <f>E115*'(ne pas modifier) BDD_REF'!$B$207 + (E116+E117)*'(ne pas modifier) BDD_REF'!$B$208</f>
        <v>0.96</v>
      </c>
      <c r="F118" s="39">
        <f>F115*'(ne pas modifier) BDD_REF'!$B$207 + (F116+F117)*'(ne pas modifier) BDD_REF'!$B$208</f>
        <v>0.96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3.84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6.6000000000000003E-2</v>
      </c>
      <c r="D119" s="39">
        <f>((D115*'(ne pas modifier) BDD_REF'!$B$220)+('RECeff + REIamont (2)'!D116+'RECeff + REIamont (2)'!D117)*'(ne pas modifier) BDD_REF'!$B$221)*'(ne pas modifier) BDD_REF'!$B$209</f>
        <v>6.6000000000000003E-2</v>
      </c>
      <c r="E119" s="39">
        <f>((E115*'(ne pas modifier) BDD_REF'!$B$220)+('RECeff + REIamont (2)'!E116+'RECeff + REIamont (2)'!E117)*'(ne pas modifier) BDD_REF'!$B$221)*'(ne pas modifier) BDD_REF'!$B$209</f>
        <v>6.6000000000000003E-2</v>
      </c>
      <c r="F119" s="39">
        <f>((F115*'(ne pas modifier) BDD_REF'!$B$220)+('RECeff + REIamont (2)'!F116+'RECeff + REIamont (2)'!F117)*'(ne pas modifier) BDD_REF'!$B$221)*'(ne pas modifier) BDD_REF'!$B$209</f>
        <v>6.6000000000000003E-2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0.26400000000000001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0.15839999999999999</v>
      </c>
      <c r="D120" s="39">
        <f>(D115+D116+D117)*'(ne pas modifier) BDD_REF'!$B$222*'(ne pas modifier) BDD_REF'!$B$210</f>
        <v>0.15839999999999999</v>
      </c>
      <c r="E120" s="39">
        <f>(E115+E116+E117)*'(ne pas modifier) BDD_REF'!$B$222*'(ne pas modifier) BDD_REF'!$B$210</f>
        <v>0.15839999999999999</v>
      </c>
      <c r="F120" s="39">
        <f>(F115+F116+F117)*'(ne pas modifier) BDD_REF'!$B$222*'(ne pas modifier) BDD_REF'!$B$210</f>
        <v>0.15839999999999999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0.63359999999999994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157</v>
      </c>
      <c r="D122" s="80">
        <v>157</v>
      </c>
      <c r="E122" s="80">
        <v>157</v>
      </c>
      <c r="F122" s="80">
        <v>157</v>
      </c>
      <c r="G122" s="80"/>
      <c r="H122" s="80"/>
      <c r="I122" s="80"/>
      <c r="J122" s="80"/>
      <c r="K122" s="80"/>
      <c r="L122" s="80"/>
      <c r="M122" s="39">
        <f t="shared" si="10"/>
        <v>628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0.48214699999999994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0.48214699999999994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0.48214699999999994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0.48214699999999994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1.9285879999999997</v>
      </c>
    </row>
    <row r="128" spans="1:108" x14ac:dyDescent="0.3">
      <c r="B128" s="7" t="s">
        <v>321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">
      <c r="A130" s="18"/>
      <c r="B130" s="19" t="s">
        <v>185</v>
      </c>
      <c r="C130" s="81">
        <f>C127+C129</f>
        <v>0.48214699999999994</v>
      </c>
      <c r="D130" s="81">
        <f t="shared" ref="D130:L130" si="12">D127+D129</f>
        <v>0.48214699999999994</v>
      </c>
      <c r="E130" s="81">
        <f t="shared" si="12"/>
        <v>0.48214699999999994</v>
      </c>
      <c r="F130" s="81">
        <f t="shared" si="12"/>
        <v>0.48214699999999994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1.9285879999999997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18</v>
      </c>
      <c r="D131" s="80">
        <v>18</v>
      </c>
      <c r="E131" s="80">
        <v>18</v>
      </c>
      <c r="F131" s="80">
        <v>18</v>
      </c>
      <c r="G131" s="80"/>
      <c r="H131" s="80"/>
      <c r="I131" s="80"/>
      <c r="J131" s="80"/>
      <c r="K131" s="80"/>
      <c r="L131" s="80"/>
      <c r="M131" s="39">
        <f t="shared" si="10"/>
        <v>72</v>
      </c>
    </row>
    <row r="132" spans="1:108" x14ac:dyDescent="0.3">
      <c r="B132" s="7" t="s">
        <v>323</v>
      </c>
      <c r="C132" s="80">
        <v>20</v>
      </c>
      <c r="D132" s="80">
        <v>20</v>
      </c>
      <c r="E132" s="80">
        <v>20</v>
      </c>
      <c r="F132" s="80">
        <v>20</v>
      </c>
      <c r="G132" s="80"/>
      <c r="H132" s="80"/>
      <c r="I132" s="80"/>
      <c r="J132" s="80"/>
      <c r="K132" s="80"/>
      <c r="L132" s="80"/>
      <c r="M132" s="39">
        <f t="shared" si="10"/>
        <v>80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0.31089999999999995</v>
      </c>
      <c r="D133" s="39">
        <f>(D115*'(ne pas modifier) BDD_REF'!$B$212+'RECeff + REIamont (2)'!D131*'(ne pas modifier) BDD_REF'!$B$213+'RECeff + REIamont (2)'!D132*'(ne pas modifier) BDD_REF'!$B$214)/1000</f>
        <v>0.31089999999999995</v>
      </c>
      <c r="E133" s="39">
        <f>(E115*'(ne pas modifier) BDD_REF'!$B$212+'RECeff + REIamont (2)'!E131*'(ne pas modifier) BDD_REF'!$B$213+'RECeff + REIamont (2)'!E132*'(ne pas modifier) BDD_REF'!$B$214)/1000</f>
        <v>0.31089999999999995</v>
      </c>
      <c r="F133" s="39">
        <f>(F115*'(ne pas modifier) BDD_REF'!$B$212+'RECeff + REIamont (2)'!F131*'(ne pas modifier) BDD_REF'!$B$213+'RECeff + REIamont (2)'!F132*'(ne pas modifier) BDD_REF'!$B$214)/1000</f>
        <v>0.31089999999999995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1.2435999999999998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0.1875</v>
      </c>
      <c r="D135" s="80">
        <v>0.1875</v>
      </c>
      <c r="E135" s="80">
        <v>0.1875</v>
      </c>
      <c r="F135" s="80">
        <v>0.1875</v>
      </c>
      <c r="G135" s="80"/>
      <c r="H135" s="80"/>
      <c r="I135" s="80"/>
      <c r="J135" s="80"/>
      <c r="K135" s="80"/>
      <c r="L135" s="80"/>
      <c r="M135" s="39">
        <f t="shared" ref="M135:M142" si="13">SUM(C135:L135)</f>
        <v>0.75</v>
      </c>
    </row>
    <row r="136" spans="1:108" x14ac:dyDescent="0.3">
      <c r="B136" s="7" t="s">
        <v>325</v>
      </c>
      <c r="C136" s="80">
        <v>3.55</v>
      </c>
      <c r="D136" s="80">
        <v>3.55</v>
      </c>
      <c r="E136" s="80">
        <v>3.55</v>
      </c>
      <c r="F136" s="80">
        <v>3.55</v>
      </c>
      <c r="G136" s="80"/>
      <c r="H136" s="80"/>
      <c r="I136" s="80"/>
      <c r="J136" s="80"/>
      <c r="K136" s="80"/>
      <c r="L136" s="80"/>
      <c r="M136" s="39">
        <f t="shared" si="13"/>
        <v>14.2</v>
      </c>
    </row>
    <row r="137" spans="1:108" x14ac:dyDescent="0.3">
      <c r="B137" s="7" t="s">
        <v>326</v>
      </c>
      <c r="C137" s="80">
        <v>9.9</v>
      </c>
      <c r="D137" s="80">
        <v>9.9</v>
      </c>
      <c r="E137" s="80">
        <v>9.9</v>
      </c>
      <c r="F137" s="80">
        <v>9.9</v>
      </c>
      <c r="G137" s="80"/>
      <c r="H137" s="80"/>
      <c r="I137" s="80"/>
      <c r="J137" s="80"/>
      <c r="K137" s="80"/>
      <c r="L137" s="80"/>
      <c r="M137" s="39">
        <f t="shared" si="13"/>
        <v>39.6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0.28185003749999998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0.28185003749999998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0.28185003749999998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0.28185003749999998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1.1274001499999999</v>
      </c>
    </row>
    <row r="140" spans="1:108" s="16" customFormat="1" x14ac:dyDescent="0.3">
      <c r="A140" s="18"/>
      <c r="B140" s="19" t="s">
        <v>186</v>
      </c>
      <c r="C140" s="81">
        <f>C133+C134+C139</f>
        <v>0.59275003749999988</v>
      </c>
      <c r="D140" s="81">
        <f t="shared" ref="D140:L140" si="14">D133+D134+D139</f>
        <v>0.59275003749999988</v>
      </c>
      <c r="E140" s="81">
        <f t="shared" si="14"/>
        <v>0.59275003749999988</v>
      </c>
      <c r="F140" s="81">
        <f t="shared" si="14"/>
        <v>0.59275003749999988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2.3710001499999995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1.5681150374999999</v>
      </c>
      <c r="D141" s="20">
        <f>((D118+D119+D120)/1000*44/28*'(ne pas modifier) BDD_REF'!$B$232)+'RECeff + REIamont (2)'!D130+'RECeff + REIamont (2)'!D140</f>
        <v>1.5681150374999999</v>
      </c>
      <c r="E141" s="20">
        <f>((E118+E119+E120)/1000*44/28*'(ne pas modifier) BDD_REF'!$B$232)+'RECeff + REIamont (2)'!E130+'RECeff + REIamont (2)'!E140</f>
        <v>1.5681150374999999</v>
      </c>
      <c r="F141" s="20">
        <f>((F118+F119+F120)/1000*44/28*'(ne pas modifier) BDD_REF'!$B$232)+'RECeff + REIamont (2)'!F130+'RECeff + REIamont (2)'!F140</f>
        <v>1.5681150374999999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6.2724601499999997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4.8934715825000001</v>
      </c>
      <c r="D142" s="71">
        <f t="shared" ref="D142:L142" si="15">D33+D60+D87+D114+D141</f>
        <v>4.8934715825000001</v>
      </c>
      <c r="E142" s="71">
        <f t="shared" si="15"/>
        <v>4.8934715825000001</v>
      </c>
      <c r="F142" s="71">
        <f t="shared" si="15"/>
        <v>4.8934715825000001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19.573886330000001</v>
      </c>
    </row>
    <row r="143" spans="1:108" x14ac:dyDescent="0.3">
      <c r="B143" s="71" t="s">
        <v>222</v>
      </c>
      <c r="C143" s="71">
        <f>(C142-C5*5)</f>
        <v>-8.064745318868999</v>
      </c>
      <c r="D143" s="71">
        <f t="shared" ref="D143:L143" si="16">(D142-D5*5)</f>
        <v>-8.8420565661036683</v>
      </c>
      <c r="E143" s="71">
        <f t="shared" si="16"/>
        <v>-6.2637271431103336</v>
      </c>
      <c r="F143" s="71">
        <f t="shared" si="16"/>
        <v>-8.4531398317499988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-21.452222548191539</v>
      </c>
      <c r="D144" s="21">
        <f>D143*Eligibilité_projet!C8</f>
        <v>-30.681936284379731</v>
      </c>
      <c r="E144" s="21">
        <f>E143*Eligibilité_projet!D8</f>
        <v>-21.046123200850719</v>
      </c>
      <c r="F144" s="21">
        <f>F143*Eligibilité_projet!E8</f>
        <v>-94.252509124012491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-167.43279115743448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2.7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2.7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10.8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4.2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4.2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16.8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5.6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5.6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22.4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7.1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7.1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28.4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7.4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7.4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29.6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8.6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8.6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34.4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9.8000000000000007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9.8000000000000007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39.200000000000003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11.1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11.1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44.4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12.3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12.3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49.2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13.5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13.5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54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13.9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13.9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55.6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14.3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14.3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57.2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14.7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14.7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58.8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15.1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15.1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60.4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15.6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15.6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62.4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15.6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15.6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62.4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15.7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15.7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62.8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15.8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15.8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63.2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15.9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15.9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63.6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16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16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64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234.9</v>
      </c>
      <c r="F25" s="22">
        <f>SUMIF($A5:$A24,"&lt;"&amp;Eligibilité_projet!E14+1,F5:F24)</f>
        <v>234.9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939.6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21</v>
      </c>
      <c r="F27" s="40">
        <f>Eligibilité_projet!E14 + 1</f>
        <v>21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90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109.09800000000001</v>
      </c>
      <c r="D28" s="24">
        <f>((D25/D27)-D26)*Eligibilité_projet!C8*44/12</f>
        <v>142.31957142857144</v>
      </c>
      <c r="E28" s="24">
        <f>((E25/E27)-E26)*Eligibilité_projet!D8*44/12</f>
        <v>137.80800000000002</v>
      </c>
      <c r="F28" s="24">
        <f>((F25/F27)-F26)*Eligibilité_projet!E8*44/12</f>
        <v>457.30928571428581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846.53485714285728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52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52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208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47</v>
      </c>
      <c r="E6" s="22">
        <f>IF(Eligibilité_projet!D13="Hors climat Mediterranéen",'(ne pas modifier) BDD_REF'!$C$272,IF(Eligibilité_projet!D13="",0,'(ne pas modifier) BDD_REF'!$B$272))</f>
        <v>47</v>
      </c>
      <c r="F6" s="22">
        <f>IF(Eligibilité_projet!E13="Hors climat Mediterranéen",'(ne pas modifier) BDD_REF'!$C$272,IF(Eligibilité_projet!E13="",0,'(ne pas modifier) BDD_REF'!$B$272))</f>
        <v>47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188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0.85</v>
      </c>
      <c r="D7" s="22">
        <f>Eligibilité_projet!C15</f>
        <v>0.85</v>
      </c>
      <c r="E7" s="22">
        <f>Eligibilité_projet!D15</f>
        <v>0.85</v>
      </c>
      <c r="F7" s="22">
        <f>Eligibilité_projet!E15</f>
        <v>0.85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3.4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20</v>
      </c>
      <c r="F8" s="22">
        <f>Eligibilité_projet!E14</f>
        <v>20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80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32.478600000000007</v>
      </c>
      <c r="D9" s="21">
        <f>((D6-D5)+('(ne pas modifier) BDD_REF'!$B$276*D7*D8))*Eligibilité_projet!C8*44/12</f>
        <v>42.368700000000004</v>
      </c>
      <c r="E9" s="21">
        <f>((E6-E5)+('(ne pas modifier) BDD_REF'!$B$276*E7*E8))*Eligibilité_projet!D8*44/12</f>
        <v>41.025600000000004</v>
      </c>
      <c r="F9" s="21">
        <f>((F6-F5)+('(ne pas modifier) BDD_REF'!$B$276*F7*F8))*Eligibilité_projet!E8*44/12</f>
        <v>136.14150000000001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252.01440000000002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-167.43279115743448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846.53485714285728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252.01440000000002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1265.9820483002918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-167.43279115743448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761.88137142857158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252.01440000000002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912.50619428571451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1079.938985443149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2025-02-03T11:21:08Z</dcterms:modified>
</cp:coreProperties>
</file>