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vergers n°7 Hiver 2024-2025\5_EARL de la Ville Neuve - Gérard DANIEL\Dossier d_instruction\"/>
    </mc:Choice>
  </mc:AlternateContent>
  <xr:revisionPtr revIDLastSave="0" documentId="13_ncr:1_{52AB61F5-8967-44B9-924D-59DA2CC50CAB}" xr6:coauthVersionLast="47" xr6:coauthVersionMax="47" xr10:uidLastSave="{00000000-0000-0000-0000-000000000000}"/>
  <bookViews>
    <workbookView xWindow="-108" yWindow="-108" windowWidth="23256" windowHeight="12576" tabRatio="757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L22" i="2" s="1"/>
  <c r="B21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F39" i="2" s="1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E28" i="2" s="1"/>
  <c r="F27" i="2"/>
  <c r="F28" i="2" s="1"/>
  <c r="G27" i="2"/>
  <c r="G28" i="2" s="1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<sst xmlns="http://schemas.openxmlformats.org/spreadsheetml/2006/main" count="941" uniqueCount="359">
  <si>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</si>
  <si>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</si>
  <si>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</si>
  <si>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</si>
  <si>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</si>
  <si>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</si>
  <si>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</si>
  <si>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</si>
  <si>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</si>
  <si>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</si>
  <si>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</si>
  <si>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</si>
  <si>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</si>
  <si>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</si>
  <si>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</si>
  <si>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</si>
  <si>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</si>
  <si>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</si>
  <si>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</si>
  <si>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</si>
  <si>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</si>
  <si>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</si>
  <si>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</si>
  <si>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</si>
  <si>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</si>
  <si>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</si>
  <si>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</si>
  <si>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</si>
  <si>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</si>
  <si>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</si>
  <si>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</si>
  <si>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</si>
  <si>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</si>
  <si>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</si>
  <si>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</si>
  <si>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</si>
  <si>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</si>
  <si>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</si>
  <si>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</si>
  <si>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</si>
  <si>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</si>
  <si>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</si>
  <si>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</si>
  <si>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</si>
  <si>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</si>
  <si>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</si>
  <si>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</si>
  <si>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</si>
  <si>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</si>
  <si>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</si>
  <si>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</si>
  <si>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</si>
  <si>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</si>
  <si>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</si>
  <si>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</si>
  <si>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</si>
  <si>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</si>
  <si>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</si>
  <si>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</si>
  <si>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</si>
  <si>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</si>
  <si>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</si>
  <si>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</si>
  <si>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</si>
  <si>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</si>
  <si>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</si>
  <si>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</si>
  <si>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</si>
  <si>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</si>
  <si>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</si>
  <si>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</si>
  <si>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</si>
  <si>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</si>
  <si>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</si>
  <si>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</si>
  <si>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</si>
  <si>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</si>
  <si>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</si>
  <si>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</si>
  <si>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</si>
  <si>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</si>
  <si>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</si>
  <si>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</si>
  <si>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</si>
  <si>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</si>
  <si>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</si>
  <si>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</si>
  <si>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</si>
  <si>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</si>
  <si>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</si>
  <si>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</si>
  <si>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</si>
  <si>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</si>
  <si>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</si>
  <si>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</si>
  <si>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</si>
  <si>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</si>
  <si>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</si>
  <si>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</si>
  <si>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</si>
  <si>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</si>
  <si>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</si>
  <si>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</si>
  <si>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</si>
  <si>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</si>
  <si>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</si>
  <si>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</si>
  <si>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</si>
  <si>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</si>
  <si>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</si>
  <si>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</si>
  <si>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</si>
  <si>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</si>
  <si>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</si>
  <si>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</si>
  <si>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</si>
  <si>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</si>
  <si>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</si>
  <si>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</si>
  <si>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</si>
  <si>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</si>
  <si>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</si>
  <si>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</si>
  <si>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</si>
  <si>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</si>
  <si>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</si>
  <si>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</si>
  <si>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</si>
  <si>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</si>
  <si>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</si>
  <si>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</si>
  <si>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</si>
  <si>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</si>
  <si>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</si>
  <si>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</si>
  <si>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</si>
  <si>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</si>
  <si>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</si>
  <si>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</si>
  <si>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</si>
  <si>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</si>
  <si>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</si>
  <si>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</si>
  <si>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</si>
  <si>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</si>
  <si>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</si>
  <si>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</si>
  <si>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</si>
  <si>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</si>
  <si>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</si>
  <si>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</si>
  <si>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</si>
  <si>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</si>
  <si>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</si>
  <si>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</si>
  <si>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</si>
  <si>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</si>
  <si>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</si>
  <si>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</si>
  <si>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</si>
  <si>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</si>
  <si>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</si>
  <si>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</si>
  <si>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</si>
  <si>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</si>
  <si>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</si>
  <si>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</si>
  <si>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</si>
  <si>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</si>
  <si>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</si>
  <si>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</si>
  <si>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</si>
  <si>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</si>
  <si>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</si>
  <si>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</si>
  <si>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</si>
  <si>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</si>
  <si>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</si>
  <si>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</si>
  <si>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</si>
  <si>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</si>
  <si>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</si>
  <si>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</si>
  <si>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</si>
  <si>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</si>
  <si>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</si>
  <si>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</si>
  <si>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</si>
  <si>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</si>
  <si>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</si>
  <si>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</si>
  <si>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</si>
  <si>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</si>
  <si>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</si>
  <si>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</si>
  <si>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</si>
  <si>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</si>
  <si>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</si>
  <si>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</si>
  <si>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</si>
  <si>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</si>
  <si>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</si>
  <si>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</si>
  <si>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</si>
  <si>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</si>
  <si>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</si>
  <si>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</si>
  <si>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</si>
  <si>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</si>
  <si>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</si>
  <si>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</si>
  <si>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</si>
  <si>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</si>
  <si>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</si>
  <si>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</si>
  <si>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</si>
  <si>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</si>
  <si>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</si>
  <si>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</si>
  <si>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</si>
  <si>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</si>
  <si>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</si>
  <si>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</si>
  <si>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</si>
  <si>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</si>
  <si>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</si>
  <si>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</si>
  <si>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</si>
  <si>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</si>
  <si>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</si>
  <si>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</si>
  <si>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</si>
  <si>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</si>
  <si>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</si>
  <si>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</si>
  <si>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</si>
  <si>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</si>
  <si>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</si>
  <si>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</si>
  <si>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</si>
  <si>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</si>
  <si>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</si>
  <si>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</si>
  <si>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</si>
  <si>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</si>
  <si>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</si>
  <si>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</si>
  <si>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</si>
  <si>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</si>
  <si>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</si>
  <si>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</si>
  <si>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</si>
  <si>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</si>
  <si>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</si>
  <si>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</si>
  <si>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</si>
  <si>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</si>
  <si>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</si>
  <si>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</si>
  <si>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</si>
  <si>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</si>
  <si>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</si>
  <si>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</si>
  <si>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</si>
  <si>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</si>
  <si>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</si>
  <si>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</si>
  <si>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</si>
  <si>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</si>
  <si>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</si>
  <si>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</si>
  <si>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</si>
  <si>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</si>
  <si>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</si>
  <si>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</si>
  <si>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</si>
  <si>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</si>
  <si>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</si>
  <si>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</si>
  <si>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</si>
  <si>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</si>
  <si>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</si>
  <si>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</si>
  <si>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</si>
  <si>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</si>
  <si>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</si>
  <si>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</si>
  <si>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</si>
  <si>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</si>
  <si>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</si>
  <si>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</si>
  <si>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</si>
  <si>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</si>
  <si>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</si>
  <si>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</si>
  <si>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</si>
  <si>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</si>
  <si>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</si>
  <si>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</si>
  <si>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</si>
  <si>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</si>
  <si>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</si>
  <si>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</si>
  <si>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</si>
  <si>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</si>
  <si>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</si>
  <si>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</si>
  <si>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</si>
  <si>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</si>
  <si>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</si>
  <si>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</si>
  <si>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</si>
  <si>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</si>
  <si>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</si>
  <si>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</si>
  <si>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</si>
  <si>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</si>
  <si>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</si>
  <si>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</si>
  <si>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</si>
  <si>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</si>
  <si>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</si>
  <si>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</si>
  <si>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</si>
  <si>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</si>
  <si>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</si>
  <si>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</si>
  <si>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</si>
  <si>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</si>
  <si>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</si>
  <si>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</si>
  <si>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</si>
  <si>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</si>
  <si>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</si>
  <si>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</si>
  <si>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</si>
  <si>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</si>
  <si>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</si>
  <si>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</si>
  <si>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</si>
  <si>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</si>
  <si>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</si>
  <si>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</si>
  <si>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</si>
  <si>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</si>
  <si>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</si>
  <si>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</si>
  <si>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</si>
  <si>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</si>
  <si>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</si>
  <si>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</si>
  <si>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22290 Saint-Gilles-les-Bois</t>
  </si>
  <si>
    <t>22260 Saint-Clet</t>
  </si>
  <si>
    <t>îlot PAC 7-1</t>
  </si>
  <si>
    <t>îlot PAC 48-1 &amp; 48-2</t>
  </si>
  <si>
    <t>îlot PAC 10-1 &amp; 10-2</t>
  </si>
  <si>
    <t>féverole équivalent haricot</t>
  </si>
  <si>
    <t>pomme de terre équivalent oignon</t>
  </si>
  <si>
    <t>blé tendre équivalent avoine pour parcelle 3 année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</si>
</sst>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10" zoomScale="90" zoomScaleNormal="90" workbookViewId="0">
      <selection activeCell="F22" sqref="F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 t="s">
        <v>352</v>
      </c>
      <c r="G7" s="1" t="s">
        <v>352</v>
      </c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5.8</v>
      </c>
      <c r="C8" s="25">
        <v>2.1</v>
      </c>
      <c r="D8" s="25">
        <v>3.7</v>
      </c>
      <c r="E8" s="25">
        <v>4.3</v>
      </c>
      <c r="F8" s="25">
        <v>4.5999999999999996</v>
      </c>
      <c r="G8" s="25">
        <v>0.9</v>
      </c>
      <c r="H8" s="25"/>
      <c r="I8" s="25"/>
      <c r="J8" s="25"/>
      <c r="K8" s="25"/>
      <c r="L8" s="88">
        <f>SUM(B8:K8)</f>
        <v>21.4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 t="s">
        <v>44</v>
      </c>
      <c r="D9" s="1" t="s">
        <v>44</v>
      </c>
      <c r="E9" s="1" t="s">
        <v>44</v>
      </c>
      <c r="F9" s="1" t="s">
        <v>44</v>
      </c>
      <c r="G9" s="1" t="s">
        <v>44</v>
      </c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 t="s">
        <v>32</v>
      </c>
      <c r="E11" s="1" t="s">
        <v>32</v>
      </c>
      <c r="F11" s="1" t="s">
        <v>32</v>
      </c>
      <c r="G11" s="1" t="s">
        <v>32</v>
      </c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630</v>
      </c>
      <c r="C12" s="1">
        <v>630</v>
      </c>
      <c r="D12" s="1">
        <v>630</v>
      </c>
      <c r="E12" s="1">
        <v>630</v>
      </c>
      <c r="F12" s="1">
        <v>630</v>
      </c>
      <c r="G12" s="1">
        <v>630</v>
      </c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 t="s">
        <v>6</v>
      </c>
      <c r="E13" s="26" t="s">
        <v>6</v>
      </c>
      <c r="F13" s="26" t="s">
        <v>6</v>
      </c>
      <c r="G13" s="26" t="s">
        <v>6</v>
      </c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0.9</v>
      </c>
      <c r="C15" s="28">
        <v>0.9</v>
      </c>
      <c r="D15" s="28">
        <v>0.9</v>
      </c>
      <c r="E15" s="28">
        <v>0.9</v>
      </c>
      <c r="F15" s="28">
        <v>0.9</v>
      </c>
      <c r="G15" s="28">
        <v>0.9</v>
      </c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81</v>
      </c>
      <c r="C17" s="1" t="s">
        <v>81</v>
      </c>
      <c r="D17" s="1" t="s">
        <v>78</v>
      </c>
      <c r="E17" s="1" t="s">
        <v>81</v>
      </c>
      <c r="F17" s="1" t="s">
        <v>81</v>
      </c>
      <c r="G17" s="1" t="s">
        <v>83</v>
      </c>
      <c r="H17" s="1"/>
      <c r="I17" s="1"/>
      <c r="J17" s="1"/>
      <c r="K17" s="1"/>
      <c r="L17" s="16" t="s">
        <v>356</v>
      </c>
      <c r="M17" s="16" t="s">
        <v>358</v>
      </c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 t="s">
        <v>78</v>
      </c>
      <c r="D18" s="1" t="s">
        <v>81</v>
      </c>
      <c r="E18" s="1" t="s">
        <v>78</v>
      </c>
      <c r="F18" s="1" t="s">
        <v>78</v>
      </c>
      <c r="G18" s="1" t="s">
        <v>78</v>
      </c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115</v>
      </c>
      <c r="C19" s="1" t="s">
        <v>83</v>
      </c>
      <c r="D19" s="1" t="s">
        <v>78</v>
      </c>
      <c r="E19" s="1" t="s">
        <v>83</v>
      </c>
      <c r="F19" s="1" t="s">
        <v>105</v>
      </c>
      <c r="G19" s="1" t="s">
        <v>105</v>
      </c>
      <c r="H19" s="1"/>
      <c r="I19" s="1"/>
      <c r="J19" s="1"/>
      <c r="K19" s="1"/>
      <c r="L19" s="16" t="s">
        <v>356</v>
      </c>
      <c r="M19" s="16" t="s">
        <v>357</v>
      </c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(0+0.28+0)/3</f>
        <v>9.3333333333333338E-2</v>
      </c>
      <c r="C20" s="16" t="s">
        <v>353</v>
      </c>
      <c r="D20" s="16" t="s">
        <v>355</v>
      </c>
      <c r="E20" s="16" t="s">
        <v>355</v>
      </c>
      <c r="F20" s="16" t="s">
        <v>354</v>
      </c>
      <c r="G20" s="16" t="s">
        <v>354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0+21.4</f>
        <v>21.4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>Noisetier - Gobelet</v>
      </c>
      <c r="E26" s="10" t="str">
        <f t="shared" si="0"/>
        <v>Noisetier - Gobelet</v>
      </c>
      <c r="F26" s="10" t="str">
        <f t="shared" si="0"/>
        <v>Noisetier - Gobelet</v>
      </c>
      <c r="G26" s="10" t="str">
        <f t="shared" si="0"/>
        <v>Noisetier - Gobelet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>
        <f>IF(D12="","",VLOOKUP(D26,'(ne pas modifier) BDD_REF'!$C$21:$D$42,2,FALSE))</f>
        <v>250</v>
      </c>
      <c r="E27" s="11">
        <f>IF(E12="","",VLOOKUP(E26,'(ne pas modifier) BDD_REF'!$C$21:$D$42,2,FALSE))</f>
        <v>250</v>
      </c>
      <c r="F27" s="11">
        <f>IF(F12="","",VLOOKUP(F26,'(ne pas modifier) BDD_REF'!$C$21:$D$42,2,FALSE))</f>
        <v>250</v>
      </c>
      <c r="G27" s="11">
        <f>IF(G12="","",VLOOKUP(G26,'(ne pas modifier) BDD_REF'!$C$21:$D$42,2,FALSE))</f>
        <v>250</v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>OUI</v>
      </c>
      <c r="F28" s="12" t="str">
        <f t="shared" si="1"/>
        <v>OUI</v>
      </c>
      <c r="G28" s="12" t="str">
        <f t="shared" si="1"/>
        <v>OUI</v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>Hors climat Mediterranéen - Grandes cultures</v>
      </c>
      <c r="E34" s="43" t="str">
        <f>CONCATENATE(Eligibilité_projet!E13," - ",Eligibilité_projet!E16)</f>
        <v>Hors climat Mediterranéen - Grandes cultures</v>
      </c>
      <c r="F34" s="43" t="str">
        <f>CONCATENATE(Eligibilité_projet!F13," - ",Eligibilité_projet!F16)</f>
        <v>Hors climat Mediterranéen - Grandes cultures</v>
      </c>
      <c r="G34" s="43" t="str">
        <f>CONCATENATE(Eligibilité_projet!G13," - ",Eligibilité_projet!G16)</f>
        <v>Hors climat Mediterranéen - Grandes cultures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>20 - Grandes cultures-Hors climat Mediterranéen</v>
      </c>
      <c r="E35" s="43" t="str">
        <f>CONCATENATE(Eligibilité_projet!E14," - ",Eligibilité_projet!E16,"-",Eligibilité_projet!E13)</f>
        <v>20 - Grandes cultures-Hors climat Mediterranéen</v>
      </c>
      <c r="F35" s="43" t="str">
        <f>CONCATENATE(Eligibilité_projet!F14," - ",Eligibilité_projet!F16,"-",Eligibilité_projet!F13)</f>
        <v>20 - Grandes cultures-Hors climat Mediterranéen</v>
      </c>
      <c r="G35" s="43" t="str">
        <f>CONCATENATE(Eligibilité_projet!G14," - ",Eligibilité_projet!G16,"-",Eligibilité_projet!G13)</f>
        <v>20 - Grandes cultures-Hors climat Mediterranéen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81.238666666666674</v>
      </c>
      <c r="C36" s="44">
        <f>RECant_sol!D9</f>
        <v>29.414000000000001</v>
      </c>
      <c r="D36" s="44">
        <f>RECant_sol!E9</f>
        <v>51.824666666666673</v>
      </c>
      <c r="E36" s="44">
        <f>RECant_sol!F9</f>
        <v>60.228666666666676</v>
      </c>
      <c r="F36" s="44">
        <f>RECant_sol!G9</f>
        <v>64.430666666666667</v>
      </c>
      <c r="G36" s="44">
        <f>RECant_sol!H9</f>
        <v>12.606000000000002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299.74266666666665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237.88285714285715</v>
      </c>
      <c r="C37" s="45">
        <f>RECant_biom!D28</f>
        <v>86.13000000000001</v>
      </c>
      <c r="D37" s="44">
        <f>RECant_biom!E28</f>
        <v>151.75285714285715</v>
      </c>
      <c r="E37" s="44">
        <f>RECant_biom!F28</f>
        <v>176.3614285714286</v>
      </c>
      <c r="F37" s="44">
        <f>RECant_biom!G28</f>
        <v>188.6657142857143</v>
      </c>
      <c r="G37" s="44">
        <f>RECant_biom!H28</f>
        <v>36.912857142857149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877.70571428571452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319.12152380952381</v>
      </c>
      <c r="C38" s="45">
        <f t="shared" si="3"/>
        <v>115.54400000000001</v>
      </c>
      <c r="D38" s="44">
        <f t="shared" si="3"/>
        <v>203.57752380952383</v>
      </c>
      <c r="E38" s="44">
        <f t="shared" si="3"/>
        <v>236.59009523809527</v>
      </c>
      <c r="F38" s="44">
        <f t="shared" si="3"/>
        <v>253.09638095238097</v>
      </c>
      <c r="G38" s="44">
        <f t="shared" si="3"/>
        <v>49.518857142857151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1177.4483809523811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>OUI</v>
      </c>
      <c r="G39" s="12" t="str">
        <f t="shared" si="4"/>
        <v>OUI</v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>OUI</v>
      </c>
      <c r="G43" s="12" t="str">
        <f t="shared" si="5"/>
        <v>OUI</v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>OUI</v>
      </c>
      <c r="E46" s="12" t="str">
        <f t="shared" si="6"/>
        <v>OUI</v>
      </c>
      <c r="F46" s="12" t="str">
        <f t="shared" si="6"/>
        <v>OUI</v>
      </c>
      <c r="G46" s="12" t="str">
        <f t="shared" si="6"/>
        <v>OUI</v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phoneticPr fontId="30" type="noConversion"/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3.3083639552143067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2.354537668930667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3.0947210371793337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2.354537668930667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2.8702035535293331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2.153656398251333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16.136020282035638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-95.942554701214902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-24.722645523772005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-57.252339187817675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-50.622559882009341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-66.014681731174647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-9.6914537921309982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-304.24623481811955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9" zoomScale="70" zoomScaleNormal="70" workbookViewId="0">
      <selection activeCell="R128" sqref="R12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3.3083639552143067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2.354537668930667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3.0947210371793337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2.354537668930667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2.8702035535293331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2.153656398251333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16.136020282035638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>
        <v>20</v>
      </c>
      <c r="E7" s="80">
        <v>20</v>
      </c>
      <c r="F7" s="80">
        <v>20</v>
      </c>
      <c r="G7" s="80">
        <v>20</v>
      </c>
      <c r="H7" s="80">
        <v>20</v>
      </c>
      <c r="I7" s="80"/>
      <c r="J7" s="80"/>
      <c r="K7" s="80"/>
      <c r="L7" s="80"/>
      <c r="M7" s="39">
        <f t="shared" ref="M7:M38" si="0">SUM(C7:L7)</f>
        <v>120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0.32</v>
      </c>
      <c r="E10" s="39">
        <f>E7*'(ne pas modifier) BDD_REF'!$B$207 + (E8+E9)*'(ne pas modifier) BDD_REF'!$B$208</f>
        <v>0.32</v>
      </c>
      <c r="F10" s="39">
        <f>F7*'(ne pas modifier) BDD_REF'!$B$207 + (F8+F9)*'(ne pas modifier) BDD_REF'!$B$208</f>
        <v>0.32</v>
      </c>
      <c r="G10" s="39">
        <f>G7*'(ne pas modifier) BDD_REF'!$B$207 + (G8+G9)*'(ne pas modifier) BDD_REF'!$B$208</f>
        <v>0.32</v>
      </c>
      <c r="H10" s="39">
        <f>H7*'(ne pas modifier) BDD_REF'!$B$207 + (H8+H9)*'(ne pas modifier) BDD_REF'!$B$208</f>
        <v>0.32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1.9200000000000002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2.2000000000000002E-2</v>
      </c>
      <c r="E11" s="39">
        <f>((E7*'(ne pas modifier) BDD_REF'!$B$220)+('RECeff + REIamont (2)'!E8+'RECeff + REIamont (2)'!E9)*'(ne pas modifier) BDD_REF'!$B$221)*'(ne pas modifier) BDD_REF'!$B$209</f>
        <v>2.2000000000000002E-2</v>
      </c>
      <c r="F11" s="39">
        <f>((F7*'(ne pas modifier) BDD_REF'!$B$220)+('RECeff + REIamont (2)'!F8+'RECeff + REIamont (2)'!F9)*'(ne pas modifier) BDD_REF'!$B$221)*'(ne pas modifier) BDD_REF'!$B$209</f>
        <v>2.2000000000000002E-2</v>
      </c>
      <c r="G11" s="39">
        <f>((G7*'(ne pas modifier) BDD_REF'!$B$220)+('RECeff + REIamont (2)'!G8+'RECeff + REIamont (2)'!G9)*'(ne pas modifier) BDD_REF'!$B$221)*'(ne pas modifier) BDD_REF'!$B$209</f>
        <v>2.2000000000000002E-2</v>
      </c>
      <c r="H11" s="39">
        <f>((H7*'(ne pas modifier) BDD_REF'!$B$220)+('RECeff + REIamont (2)'!H8+'RECeff + REIamont (2)'!H9)*'(ne pas modifier) BDD_REF'!$B$221)*'(ne pas modifier) BDD_REF'!$B$209</f>
        <v>2.2000000000000002E-2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0.13200000000000001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5.2799999999999993E-2</v>
      </c>
      <c r="E12" s="39">
        <f>(E7+E8+E9)*'(ne pas modifier) BDD_REF'!$B$222*'(ne pas modifier) BDD_REF'!$B$210</f>
        <v>5.2799999999999993E-2</v>
      </c>
      <c r="F12" s="39">
        <f>(F7+F8+F9)*'(ne pas modifier) BDD_REF'!$B$222*'(ne pas modifier) BDD_REF'!$B$210</f>
        <v>5.2799999999999993E-2</v>
      </c>
      <c r="G12" s="39">
        <f>(G7+G8+G9)*'(ne pas modifier) BDD_REF'!$B$222*'(ne pas modifier) BDD_REF'!$B$210</f>
        <v>5.2799999999999993E-2</v>
      </c>
      <c r="H12" s="39">
        <f>(H7+H8+H9)*'(ne pas modifier) BDD_REF'!$B$222*'(ne pas modifier) BDD_REF'!$B$210</f>
        <v>5.2799999999999993E-2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0.31679999999999997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>
        <v>63</v>
      </c>
      <c r="E14" s="80">
        <v>63</v>
      </c>
      <c r="F14" s="80">
        <v>63</v>
      </c>
      <c r="G14" s="80">
        <v>63</v>
      </c>
      <c r="H14" s="80">
        <v>63</v>
      </c>
      <c r="I14" s="80"/>
      <c r="J14" s="80"/>
      <c r="K14" s="80"/>
      <c r="L14" s="80"/>
      <c r="M14" s="39">
        <f t="shared" si="0"/>
        <v>378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0.19347299999999998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0.19347299999999998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0.19347299999999998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0.19347299999999998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0.19347299999999998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1.1608379999999998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0.19347299999999998</v>
      </c>
      <c r="D22" s="81">
        <f t="shared" ref="D22:L22" si="1">D19+D21</f>
        <v>0.19347299999999998</v>
      </c>
      <c r="E22" s="81">
        <f t="shared" si="1"/>
        <v>0.19347299999999998</v>
      </c>
      <c r="F22" s="81">
        <f t="shared" si="1"/>
        <v>0.19347299999999998</v>
      </c>
      <c r="G22" s="81">
        <f t="shared" si="1"/>
        <v>0.19347299999999998</v>
      </c>
      <c r="H22" s="81">
        <f t="shared" si="1"/>
        <v>0.19347299999999998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1.1608379999999998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23</v>
      </c>
      <c r="D23" s="80">
        <v>23</v>
      </c>
      <c r="E23" s="80">
        <v>23</v>
      </c>
      <c r="F23" s="80">
        <v>23</v>
      </c>
      <c r="G23" s="80">
        <v>23</v>
      </c>
      <c r="H23" s="80">
        <v>23</v>
      </c>
      <c r="I23" s="80"/>
      <c r="J23" s="80"/>
      <c r="K23" s="80"/>
      <c r="L23" s="80"/>
      <c r="M23" s="39">
        <f t="shared" si="0"/>
        <v>138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0.12354999999999998</v>
      </c>
      <c r="E25" s="39">
        <f>(E7*'(ne pas modifier) BDD_REF'!$B$212+'RECeff + REIamont (2)'!E23*'(ne pas modifier) BDD_REF'!$B$213+'RECeff + REIamont (2)'!E24*'(ne pas modifier) BDD_REF'!$B$214)/1000</f>
        <v>0.12354999999999998</v>
      </c>
      <c r="F25" s="39">
        <f>(F7*'(ne pas modifier) BDD_REF'!$B$212+'RECeff + REIamont (2)'!F23*'(ne pas modifier) BDD_REF'!$B$213+'RECeff + REIamont (2)'!F24*'(ne pas modifier) BDD_REF'!$B$214)/1000</f>
        <v>0.12354999999999998</v>
      </c>
      <c r="G25" s="39">
        <f>(G7*'(ne pas modifier) BDD_REF'!$B$212+'RECeff + REIamont (2)'!G23*'(ne pas modifier) BDD_REF'!$B$213+'RECeff + REIamont (2)'!G24*'(ne pas modifier) BDD_REF'!$B$214)/1000</f>
        <v>0.12354999999999998</v>
      </c>
      <c r="H25" s="39">
        <f>(H7*'(ne pas modifier) BDD_REF'!$B$212+'RECeff + REIamont (2)'!H23*'(ne pas modifier) BDD_REF'!$B$213+'RECeff + REIamont (2)'!H24*'(ne pas modifier) BDD_REF'!$B$214)/1000</f>
        <v>0.12354999999999998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0.74129999999999985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1.75</v>
      </c>
      <c r="D28" s="80">
        <v>1.75</v>
      </c>
      <c r="E28" s="80">
        <v>1.75</v>
      </c>
      <c r="F28" s="80">
        <v>1.75</v>
      </c>
      <c r="G28" s="80">
        <v>1.75</v>
      </c>
      <c r="H28" s="80">
        <v>1.75</v>
      </c>
      <c r="I28" s="80"/>
      <c r="J28" s="80"/>
      <c r="K28" s="80"/>
      <c r="L28" s="80"/>
      <c r="M28" s="39">
        <f t="shared" si="0"/>
        <v>10.5</v>
      </c>
    </row>
    <row r="29" spans="1:108" x14ac:dyDescent="0.3">
      <c r="B29" s="7" t="s">
        <v>326</v>
      </c>
      <c r="C29" s="80">
        <v>0.15</v>
      </c>
      <c r="D29" s="80">
        <v>0.15</v>
      </c>
      <c r="E29" s="80">
        <v>0.15</v>
      </c>
      <c r="F29" s="80">
        <v>0.15</v>
      </c>
      <c r="G29" s="80">
        <v>0.15</v>
      </c>
      <c r="H29" s="80">
        <v>0.15</v>
      </c>
      <c r="I29" s="80"/>
      <c r="J29" s="80"/>
      <c r="K29" s="80"/>
      <c r="L29" s="80"/>
      <c r="M29" s="39">
        <f t="shared" si="0"/>
        <v>0.9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1.949385E-2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1.949385E-2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1.949385E-2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1.949385E-2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1.949385E-2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1.949385E-2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0.11696310000000001</v>
      </c>
    </row>
    <row r="32" spans="1:108" s="16" customFormat="1" x14ac:dyDescent="0.3">
      <c r="A32" s="18"/>
      <c r="B32" s="19" t="s">
        <v>186</v>
      </c>
      <c r="C32" s="81">
        <f>C25+C26+C31</f>
        <v>0.14304384999999997</v>
      </c>
      <c r="D32" s="81">
        <f t="shared" ref="D32:L32" si="2">D25+D26+D31</f>
        <v>0.14304384999999997</v>
      </c>
      <c r="E32" s="81">
        <f t="shared" si="2"/>
        <v>0.14304384999999997</v>
      </c>
      <c r="F32" s="81">
        <f t="shared" si="2"/>
        <v>0.14304384999999997</v>
      </c>
      <c r="G32" s="81">
        <f t="shared" si="2"/>
        <v>0.14304384999999997</v>
      </c>
      <c r="H32" s="81">
        <f t="shared" si="2"/>
        <v>0.14304384999999997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0.85826309999999983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0.50092285000000003</v>
      </c>
      <c r="D33" s="20">
        <f>((D10+D11+D12)/1000*44/28*'(ne pas modifier) BDD_REF'!$B$232)+'RECeff + REIamont (2)'!D22+'RECeff + REIamont (2)'!D32</f>
        <v>0.50092285000000003</v>
      </c>
      <c r="E33" s="20">
        <f>((E10+E11+E12)/1000*44/28*'(ne pas modifier) BDD_REF'!$B$232)+'RECeff + REIamont (2)'!E22+'RECeff + REIamont (2)'!E32</f>
        <v>0.50092285000000003</v>
      </c>
      <c r="F33" s="20">
        <f>((F10+F11+F12)/1000*44/28*'(ne pas modifier) BDD_REF'!$B$232)+'RECeff + REIamont (2)'!F22+'RECeff + REIamont (2)'!F32</f>
        <v>0.50092285000000003</v>
      </c>
      <c r="G33" s="20">
        <f>((G10+G11+G12)/1000*44/28*'(ne pas modifier) BDD_REF'!$B$232)+'RECeff + REIamont (2)'!G22+'RECeff + REIamont (2)'!G32</f>
        <v>0.50092285000000003</v>
      </c>
      <c r="H33" s="20">
        <f>((H10+H11+H12)/1000*44/28*'(ne pas modifier) BDD_REF'!$B$232)+'RECeff + REIamont (2)'!H22+'RECeff + REIamont (2)'!H32</f>
        <v>0.50092285000000003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3.0055371000000006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>
        <v>30</v>
      </c>
      <c r="E34" s="80">
        <v>30</v>
      </c>
      <c r="F34" s="80">
        <v>30</v>
      </c>
      <c r="G34" s="80">
        <v>30</v>
      </c>
      <c r="H34" s="80">
        <v>30</v>
      </c>
      <c r="I34" s="80"/>
      <c r="J34" s="80"/>
      <c r="K34" s="80"/>
      <c r="L34" s="80"/>
      <c r="M34" s="39">
        <f t="shared" si="0"/>
        <v>180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0.48</v>
      </c>
      <c r="E37" s="39">
        <f>E34*'(ne pas modifier) BDD_REF'!$B$207 + (E35+E36)*'(ne pas modifier) BDD_REF'!$B$208</f>
        <v>0.48</v>
      </c>
      <c r="F37" s="39">
        <f>F34*'(ne pas modifier) BDD_REF'!$B$207 + (F35+F36)*'(ne pas modifier) BDD_REF'!$B$208</f>
        <v>0.48</v>
      </c>
      <c r="G37" s="39">
        <f>G34*'(ne pas modifier) BDD_REF'!$B$207 + (G35+G36)*'(ne pas modifier) BDD_REF'!$B$208</f>
        <v>0.48</v>
      </c>
      <c r="H37" s="39">
        <f>H34*'(ne pas modifier) BDD_REF'!$B$207 + (H35+H36)*'(ne pas modifier) BDD_REF'!$B$208</f>
        <v>0.48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2.88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3.3000000000000002E-2</v>
      </c>
      <c r="E38" s="39">
        <f>((E34*'(ne pas modifier) BDD_REF'!$B$220)+('RECeff + REIamont (2)'!E35+'RECeff + REIamont (2)'!E36)*'(ne pas modifier) BDD_REF'!$B$221)*'(ne pas modifier) BDD_REF'!$B$209</f>
        <v>3.3000000000000002E-2</v>
      </c>
      <c r="F38" s="39">
        <f>((F34*'(ne pas modifier) BDD_REF'!$B$220)+('RECeff + REIamont (2)'!F35+'RECeff + REIamont (2)'!F36)*'(ne pas modifier) BDD_REF'!$B$221)*'(ne pas modifier) BDD_REF'!$B$209</f>
        <v>3.3000000000000002E-2</v>
      </c>
      <c r="G38" s="39">
        <f>((G34*'(ne pas modifier) BDD_REF'!$B$220)+('RECeff + REIamont (2)'!G35+'RECeff + REIamont (2)'!G36)*'(ne pas modifier) BDD_REF'!$B$221)*'(ne pas modifier) BDD_REF'!$B$209</f>
        <v>3.3000000000000002E-2</v>
      </c>
      <c r="H38" s="39">
        <f>((H34*'(ne pas modifier) BDD_REF'!$B$220)+('RECeff + REIamont (2)'!H35+'RECeff + REIamont (2)'!H36)*'(ne pas modifier) BDD_REF'!$B$221)*'(ne pas modifier) BDD_REF'!$B$209</f>
        <v>3.3000000000000002E-2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0.19800000000000001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7.9199999999999993E-2</v>
      </c>
      <c r="E39" s="39">
        <f>(E34+E35+E36)*'(ne pas modifier) BDD_REF'!$B$222*'(ne pas modifier) BDD_REF'!$B$210</f>
        <v>7.9199999999999993E-2</v>
      </c>
      <c r="F39" s="39">
        <f>(F34+F35+F36)*'(ne pas modifier) BDD_REF'!$B$222*'(ne pas modifier) BDD_REF'!$B$210</f>
        <v>7.9199999999999993E-2</v>
      </c>
      <c r="G39" s="39">
        <f>(G34+G35+G36)*'(ne pas modifier) BDD_REF'!$B$222*'(ne pas modifier) BDD_REF'!$B$210</f>
        <v>7.9199999999999993E-2</v>
      </c>
      <c r="H39" s="39">
        <f>(H34+H35+H36)*'(ne pas modifier) BDD_REF'!$B$222*'(ne pas modifier) BDD_REF'!$B$210</f>
        <v>7.9199999999999993E-2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0.47519999999999996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>
        <v>63</v>
      </c>
      <c r="E41" s="80">
        <v>63</v>
      </c>
      <c r="F41" s="80">
        <v>63</v>
      </c>
      <c r="G41" s="80">
        <v>63</v>
      </c>
      <c r="H41" s="80">
        <v>63</v>
      </c>
      <c r="I41" s="80"/>
      <c r="J41" s="80"/>
      <c r="K41" s="80"/>
      <c r="L41" s="80"/>
      <c r="M41" s="39">
        <f t="shared" si="3"/>
        <v>378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0.19347299999999998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0.19347299999999998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0.19347299999999998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0.19347299999999998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0.19347299999999998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1.1608379999999998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0.19347299999999998</v>
      </c>
      <c r="D49" s="81">
        <f t="shared" ref="D49:L49" si="4">D46+D48</f>
        <v>0.19347299999999998</v>
      </c>
      <c r="E49" s="81">
        <f t="shared" si="4"/>
        <v>0.19347299999999998</v>
      </c>
      <c r="F49" s="81">
        <f t="shared" si="4"/>
        <v>0.19347299999999998</v>
      </c>
      <c r="G49" s="81">
        <f t="shared" si="4"/>
        <v>0.19347299999999998</v>
      </c>
      <c r="H49" s="81">
        <f t="shared" si="4"/>
        <v>0.19347299999999998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1.1608379999999998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34</v>
      </c>
      <c r="D50" s="80">
        <v>34</v>
      </c>
      <c r="E50" s="80">
        <v>34</v>
      </c>
      <c r="F50" s="80">
        <v>34</v>
      </c>
      <c r="G50" s="80">
        <v>34</v>
      </c>
      <c r="H50" s="80">
        <v>34</v>
      </c>
      <c r="I50" s="80"/>
      <c r="J50" s="80"/>
      <c r="K50" s="80"/>
      <c r="L50" s="80"/>
      <c r="M50" s="39">
        <f t="shared" si="3"/>
        <v>204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0.18459999999999996</v>
      </c>
      <c r="E52" s="39">
        <f>(E34*'(ne pas modifier) BDD_REF'!$B$212+'RECeff + REIamont (2)'!E50*'(ne pas modifier) BDD_REF'!$B$213+'RECeff + REIamont (2)'!E51*'(ne pas modifier) BDD_REF'!$B$214)/1000</f>
        <v>0.18459999999999996</v>
      </c>
      <c r="F52" s="39">
        <f>(F34*'(ne pas modifier) BDD_REF'!$B$212+'RECeff + REIamont (2)'!F50*'(ne pas modifier) BDD_REF'!$B$213+'RECeff + REIamont (2)'!F51*'(ne pas modifier) BDD_REF'!$B$214)/1000</f>
        <v>0.18459999999999996</v>
      </c>
      <c r="G52" s="39">
        <f>(G34*'(ne pas modifier) BDD_REF'!$B$212+'RECeff + REIamont (2)'!G50*'(ne pas modifier) BDD_REF'!$B$213+'RECeff + REIamont (2)'!G51*'(ne pas modifier) BDD_REF'!$B$214)/1000</f>
        <v>0.18459999999999996</v>
      </c>
      <c r="H52" s="39">
        <f>(H34*'(ne pas modifier) BDD_REF'!$B$212+'RECeff + REIamont (2)'!H50*'(ne pas modifier) BDD_REF'!$B$213+'RECeff + REIamont (2)'!H51*'(ne pas modifier) BDD_REF'!$B$214)/1000</f>
        <v>0.18459999999999996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1.1075999999999997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1.75</v>
      </c>
      <c r="D55" s="80">
        <v>1.75</v>
      </c>
      <c r="E55" s="80">
        <v>1.75</v>
      </c>
      <c r="F55" s="80">
        <v>1.75</v>
      </c>
      <c r="G55" s="80">
        <v>1.75</v>
      </c>
      <c r="H55" s="80">
        <v>1.75</v>
      </c>
      <c r="I55" s="80"/>
      <c r="J55" s="80"/>
      <c r="K55" s="80"/>
      <c r="L55" s="80"/>
      <c r="M55" s="39">
        <f t="shared" si="3"/>
        <v>10.5</v>
      </c>
    </row>
    <row r="56" spans="1:108" x14ac:dyDescent="0.3">
      <c r="B56" s="7" t="s">
        <v>326</v>
      </c>
      <c r="C56" s="80">
        <v>0.15</v>
      </c>
      <c r="D56" s="80">
        <v>0.15</v>
      </c>
      <c r="E56" s="80">
        <v>0.15</v>
      </c>
      <c r="F56" s="80">
        <v>0.15</v>
      </c>
      <c r="G56" s="80">
        <v>0.15</v>
      </c>
      <c r="H56" s="80">
        <v>0.15</v>
      </c>
      <c r="I56" s="80"/>
      <c r="J56" s="80"/>
      <c r="K56" s="80"/>
      <c r="L56" s="80"/>
      <c r="M56" s="39">
        <f t="shared" si="3"/>
        <v>0.9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1.949385E-2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1.949385E-2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1.949385E-2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1.949385E-2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1.949385E-2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1.949385E-2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0.11696310000000001</v>
      </c>
    </row>
    <row r="59" spans="1:108" s="16" customFormat="1" x14ac:dyDescent="0.3">
      <c r="A59" s="18"/>
      <c r="B59" s="19" t="s">
        <v>186</v>
      </c>
      <c r="C59" s="81">
        <f>C52+C53+C58</f>
        <v>0.20409384999999997</v>
      </c>
      <c r="D59" s="81">
        <f t="shared" ref="D59:L59" si="5">D52+D53+D58</f>
        <v>0.20409384999999997</v>
      </c>
      <c r="E59" s="81">
        <f t="shared" si="5"/>
        <v>0.20409384999999997</v>
      </c>
      <c r="F59" s="81">
        <f t="shared" si="5"/>
        <v>0.20409384999999997</v>
      </c>
      <c r="G59" s="81">
        <f t="shared" si="5"/>
        <v>0.20409384999999997</v>
      </c>
      <c r="H59" s="81">
        <f t="shared" si="5"/>
        <v>0.20409384999999997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1.2245630999999999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0.64417584999999999</v>
      </c>
      <c r="D60" s="20">
        <f>((D37+D38+D39)/1000*44/28*'(ne pas modifier) BDD_REF'!$B$232)+'RECeff + REIamont (2)'!D49+'RECeff + REIamont (2)'!D59</f>
        <v>0.64417584999999999</v>
      </c>
      <c r="E60" s="20">
        <f>((E37+E38+E39)/1000*44/28*'(ne pas modifier) BDD_REF'!$B$232)+'RECeff + REIamont (2)'!E49+'RECeff + REIamont (2)'!E59</f>
        <v>0.64417584999999999</v>
      </c>
      <c r="F60" s="20">
        <f>((F37+F38+F39)/1000*44/28*'(ne pas modifier) BDD_REF'!$B$232)+'RECeff + REIamont (2)'!F49+'RECeff + REIamont (2)'!F59</f>
        <v>0.64417584999999999</v>
      </c>
      <c r="G60" s="20">
        <f>((G37+G38+G39)/1000*44/28*'(ne pas modifier) BDD_REF'!$B$232)+'RECeff + REIamont (2)'!G49+'RECeff + REIamont (2)'!G59</f>
        <v>0.64417584999999999</v>
      </c>
      <c r="H60" s="20">
        <f>((H37+H38+H39)/1000*44/28*'(ne pas modifier) BDD_REF'!$B$232)+'RECeff + REIamont (2)'!H49+'RECeff + REIamont (2)'!H59</f>
        <v>0.64417584999999999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3.8650550999999997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>
        <v>40</v>
      </c>
      <c r="E61" s="80">
        <v>40</v>
      </c>
      <c r="F61" s="80">
        <v>40</v>
      </c>
      <c r="G61" s="80">
        <v>40</v>
      </c>
      <c r="H61" s="80">
        <v>40</v>
      </c>
      <c r="I61" s="80"/>
      <c r="J61" s="80"/>
      <c r="K61" s="80"/>
      <c r="L61" s="80"/>
      <c r="M61" s="39">
        <f t="shared" si="3"/>
        <v>240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0.64</v>
      </c>
      <c r="E64" s="39">
        <f>E61*'(ne pas modifier) BDD_REF'!$B$207 + (E62+E63)*'(ne pas modifier) BDD_REF'!$B$208</f>
        <v>0.64</v>
      </c>
      <c r="F64" s="39">
        <f>F61*'(ne pas modifier) BDD_REF'!$B$207 + (F62+F63)*'(ne pas modifier) BDD_REF'!$B$208</f>
        <v>0.64</v>
      </c>
      <c r="G64" s="39">
        <f>G61*'(ne pas modifier) BDD_REF'!$B$207 + (G62+G63)*'(ne pas modifier) BDD_REF'!$B$208</f>
        <v>0.64</v>
      </c>
      <c r="H64" s="39">
        <f>H61*'(ne pas modifier) BDD_REF'!$B$207 + (H62+H63)*'(ne pas modifier) BDD_REF'!$B$208</f>
        <v>0.64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3.8400000000000003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4.4000000000000004E-2</v>
      </c>
      <c r="E65" s="39">
        <f>((E61*'(ne pas modifier) BDD_REF'!$B$220)+('RECeff + REIamont (2)'!E62+'RECeff + REIamont (2)'!E63)*'(ne pas modifier) BDD_REF'!$B$221)*'(ne pas modifier) BDD_REF'!$B$209</f>
        <v>4.4000000000000004E-2</v>
      </c>
      <c r="F65" s="39">
        <f>((F61*'(ne pas modifier) BDD_REF'!$B$220)+('RECeff + REIamont (2)'!F62+'RECeff + REIamont (2)'!F63)*'(ne pas modifier) BDD_REF'!$B$221)*'(ne pas modifier) BDD_REF'!$B$209</f>
        <v>4.4000000000000004E-2</v>
      </c>
      <c r="G65" s="39">
        <f>((G61*'(ne pas modifier) BDD_REF'!$B$220)+('RECeff + REIamont (2)'!G62+'RECeff + REIamont (2)'!G63)*'(ne pas modifier) BDD_REF'!$B$221)*'(ne pas modifier) BDD_REF'!$B$209</f>
        <v>4.4000000000000004E-2</v>
      </c>
      <c r="H65" s="39">
        <f>((H61*'(ne pas modifier) BDD_REF'!$B$220)+('RECeff + REIamont (2)'!H62+'RECeff + REIamont (2)'!H63)*'(ne pas modifier) BDD_REF'!$B$221)*'(ne pas modifier) BDD_REF'!$B$209</f>
        <v>4.4000000000000004E-2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0.26400000000000001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0.10559999999999999</v>
      </c>
      <c r="E66" s="39">
        <f>(E61+E62+E63)*'(ne pas modifier) BDD_REF'!$B$222*'(ne pas modifier) BDD_REF'!$B$210</f>
        <v>0.10559999999999999</v>
      </c>
      <c r="F66" s="39">
        <f>(F61+F62+F63)*'(ne pas modifier) BDD_REF'!$B$222*'(ne pas modifier) BDD_REF'!$B$210</f>
        <v>0.10559999999999999</v>
      </c>
      <c r="G66" s="39">
        <f>(G61+G62+G63)*'(ne pas modifier) BDD_REF'!$B$222*'(ne pas modifier) BDD_REF'!$B$210</f>
        <v>0.10559999999999999</v>
      </c>
      <c r="H66" s="39">
        <f>(H61+H62+H63)*'(ne pas modifier) BDD_REF'!$B$222*'(ne pas modifier) BDD_REF'!$B$210</f>
        <v>0.10559999999999999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0.63359999999999994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>
        <v>90</v>
      </c>
      <c r="E68" s="80">
        <v>90</v>
      </c>
      <c r="F68" s="80">
        <v>90</v>
      </c>
      <c r="G68" s="80">
        <v>90</v>
      </c>
      <c r="H68" s="80">
        <v>90</v>
      </c>
      <c r="I68" s="80"/>
      <c r="J68" s="80"/>
      <c r="K68" s="80"/>
      <c r="L68" s="80"/>
      <c r="M68" s="39">
        <f t="shared" si="3"/>
        <v>540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0.27638999999999997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0.27638999999999997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0.27638999999999997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0.27638999999999997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0.27638999999999997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1.6583399999999997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0.27638999999999997</v>
      </c>
      <c r="D76" s="81">
        <f t="shared" ref="D76:L76" si="7">D73+D75</f>
        <v>0.27638999999999997</v>
      </c>
      <c r="E76" s="81">
        <f t="shared" si="7"/>
        <v>0.27638999999999997</v>
      </c>
      <c r="F76" s="81">
        <f t="shared" si="7"/>
        <v>0.27638999999999997</v>
      </c>
      <c r="G76" s="81">
        <f t="shared" si="7"/>
        <v>0.27638999999999997</v>
      </c>
      <c r="H76" s="81">
        <f t="shared" si="7"/>
        <v>0.27638999999999997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1.6583399999999997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34</v>
      </c>
      <c r="D77" s="80">
        <v>34</v>
      </c>
      <c r="E77" s="80">
        <v>34</v>
      </c>
      <c r="F77" s="80">
        <v>34</v>
      </c>
      <c r="G77" s="80">
        <v>34</v>
      </c>
      <c r="H77" s="80">
        <v>34</v>
      </c>
      <c r="I77" s="80"/>
      <c r="J77" s="80"/>
      <c r="K77" s="80"/>
      <c r="L77" s="80"/>
      <c r="M77" s="39">
        <f t="shared" si="6"/>
        <v>204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0.22969999999999999</v>
      </c>
      <c r="E79" s="39">
        <f>(E61*'(ne pas modifier) BDD_REF'!$B$212+'RECeff + REIamont (2)'!E77*'(ne pas modifier) BDD_REF'!$B$213+'RECeff + REIamont (2)'!E78*'(ne pas modifier) BDD_REF'!$B$214)/1000</f>
        <v>0.22969999999999999</v>
      </c>
      <c r="F79" s="39">
        <f>(F61*'(ne pas modifier) BDD_REF'!$B$212+'RECeff + REIamont (2)'!F77*'(ne pas modifier) BDD_REF'!$B$213+'RECeff + REIamont (2)'!F78*'(ne pas modifier) BDD_REF'!$B$214)/1000</f>
        <v>0.22969999999999999</v>
      </c>
      <c r="G79" s="39">
        <f>(G61*'(ne pas modifier) BDD_REF'!$B$212+'RECeff + REIamont (2)'!G77*'(ne pas modifier) BDD_REF'!$B$213+'RECeff + REIamont (2)'!G78*'(ne pas modifier) BDD_REF'!$B$214)/1000</f>
        <v>0.22969999999999999</v>
      </c>
      <c r="H79" s="39">
        <f>(H61*'(ne pas modifier) BDD_REF'!$B$212+'RECeff + REIamont (2)'!H77*'(ne pas modifier) BDD_REF'!$B$213+'RECeff + REIamont (2)'!H78*'(ne pas modifier) BDD_REF'!$B$214)/1000</f>
        <v>0.22969999999999999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1.3781999999999999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0.1875</v>
      </c>
      <c r="D81" s="80">
        <v>0.1875</v>
      </c>
      <c r="E81" s="80">
        <v>0.1875</v>
      </c>
      <c r="F81" s="80">
        <v>0.1875</v>
      </c>
      <c r="G81" s="80">
        <v>0.1875</v>
      </c>
      <c r="H81" s="80">
        <v>0.1875</v>
      </c>
      <c r="I81" s="80"/>
      <c r="J81" s="80"/>
      <c r="K81" s="80"/>
      <c r="L81" s="80"/>
      <c r="M81" s="39">
        <f t="shared" si="6"/>
        <v>1.125</v>
      </c>
    </row>
    <row r="82" spans="1:108" x14ac:dyDescent="0.3">
      <c r="B82" s="7" t="s">
        <v>325</v>
      </c>
      <c r="C82" s="80">
        <v>1.75</v>
      </c>
      <c r="D82" s="80">
        <v>1.75</v>
      </c>
      <c r="E82" s="80">
        <v>1.75</v>
      </c>
      <c r="F82" s="80">
        <v>1.75</v>
      </c>
      <c r="G82" s="80">
        <v>1.75</v>
      </c>
      <c r="H82" s="80">
        <v>1.75</v>
      </c>
      <c r="I82" s="80"/>
      <c r="J82" s="80"/>
      <c r="K82" s="80"/>
      <c r="L82" s="80"/>
      <c r="M82" s="39">
        <f t="shared" si="6"/>
        <v>10.5</v>
      </c>
    </row>
    <row r="83" spans="1:108" x14ac:dyDescent="0.3">
      <c r="B83" s="7" t="s">
        <v>326</v>
      </c>
      <c r="C83" s="80">
        <v>0.15</v>
      </c>
      <c r="D83" s="80">
        <v>0.15</v>
      </c>
      <c r="E83" s="80">
        <v>0.15</v>
      </c>
      <c r="F83" s="80">
        <v>0.15</v>
      </c>
      <c r="G83" s="80">
        <v>0.15</v>
      </c>
      <c r="H83" s="80">
        <v>0.15</v>
      </c>
      <c r="I83" s="80"/>
      <c r="J83" s="80"/>
      <c r="K83" s="80"/>
      <c r="L83" s="80"/>
      <c r="M83" s="39">
        <f t="shared" si="6"/>
        <v>0.9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2.0620537499999998E-2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2.0620537499999998E-2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2.0620537499999998E-2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2.0620537499999998E-2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2.0620537499999998E-2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0.12372322499999998</v>
      </c>
    </row>
    <row r="86" spans="1:108" s="16" customFormat="1" x14ac:dyDescent="0.3">
      <c r="A86" s="18"/>
      <c r="B86" s="19" t="s">
        <v>186</v>
      </c>
      <c r="C86" s="81">
        <f>C79+C80+C85</f>
        <v>0.2503205375</v>
      </c>
      <c r="D86" s="81">
        <f t="shared" ref="D86:L86" si="8">D79+D80+D85</f>
        <v>0.2503205375</v>
      </c>
      <c r="E86" s="81">
        <f t="shared" si="8"/>
        <v>0.2503205375</v>
      </c>
      <c r="F86" s="81">
        <f t="shared" si="8"/>
        <v>0.2503205375</v>
      </c>
      <c r="G86" s="81">
        <f t="shared" si="8"/>
        <v>0.2503205375</v>
      </c>
      <c r="H86" s="81">
        <f t="shared" si="8"/>
        <v>0.2503205375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1.5019232249999999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0.85552253749999996</v>
      </c>
      <c r="D87" s="20">
        <f>((D64+D65+D66)/1000*44/28*'(ne pas modifier) BDD_REF'!$B$232)+'RECeff + REIamont (2)'!D76+'RECeff + REIamont (2)'!D86</f>
        <v>0.85552253749999996</v>
      </c>
      <c r="E87" s="20">
        <f>((E64+E65+E66)/1000*44/28*'(ne pas modifier) BDD_REF'!$B$232)+'RECeff + REIamont (2)'!E76+'RECeff + REIamont (2)'!E86</f>
        <v>0.85552253749999996</v>
      </c>
      <c r="F87" s="20">
        <f>((F64+F65+F66)/1000*44/28*'(ne pas modifier) BDD_REF'!$B$232)+'RECeff + REIamont (2)'!F76+'RECeff + REIamont (2)'!F86</f>
        <v>0.85552253749999996</v>
      </c>
      <c r="G87" s="20">
        <f>((G64+G65+G66)/1000*44/28*'(ne pas modifier) BDD_REF'!$B$232)+'RECeff + REIamont (2)'!G76+'RECeff + REIamont (2)'!G86</f>
        <v>0.85552253749999996</v>
      </c>
      <c r="H87" s="20">
        <f>((H64+H65+H66)/1000*44/28*'(ne pas modifier) BDD_REF'!$B$232)+'RECeff + REIamont (2)'!H76+'RECeff + REIamont (2)'!H86</f>
        <v>0.85552253749999996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5.1331352249999993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>
        <v>50</v>
      </c>
      <c r="E88" s="80">
        <v>50</v>
      </c>
      <c r="F88" s="80">
        <v>50</v>
      </c>
      <c r="G88" s="80">
        <v>50</v>
      </c>
      <c r="H88" s="80">
        <v>50</v>
      </c>
      <c r="I88" s="80"/>
      <c r="J88" s="80"/>
      <c r="K88" s="80"/>
      <c r="L88" s="80"/>
      <c r="M88" s="39">
        <f t="shared" si="6"/>
        <v>300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0.8</v>
      </c>
      <c r="E91" s="39">
        <f>E88*'(ne pas modifier) BDD_REF'!$B$207 + (E89+E90)*'(ne pas modifier) BDD_REF'!$B$208</f>
        <v>0.8</v>
      </c>
      <c r="F91" s="39">
        <f>F88*'(ne pas modifier) BDD_REF'!$B$207 + (F89+F90)*'(ne pas modifier) BDD_REF'!$B$208</f>
        <v>0.8</v>
      </c>
      <c r="G91" s="39">
        <f>G88*'(ne pas modifier) BDD_REF'!$B$207 + (G89+G90)*'(ne pas modifier) BDD_REF'!$B$208</f>
        <v>0.8</v>
      </c>
      <c r="H91" s="39">
        <f>H88*'(ne pas modifier) BDD_REF'!$B$207 + (H89+H90)*'(ne pas modifier) BDD_REF'!$B$208</f>
        <v>0.8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4.8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5.5E-2</v>
      </c>
      <c r="E92" s="39">
        <f>((E88*'(ne pas modifier) BDD_REF'!$B$220)+('RECeff + REIamont (2)'!E89+'RECeff + REIamont (2)'!E90)*'(ne pas modifier) BDD_REF'!$B$221)*'(ne pas modifier) BDD_REF'!$B$209</f>
        <v>5.5E-2</v>
      </c>
      <c r="F92" s="39">
        <f>((F88*'(ne pas modifier) BDD_REF'!$B$220)+('RECeff + REIamont (2)'!F89+'RECeff + REIamont (2)'!F90)*'(ne pas modifier) BDD_REF'!$B$221)*'(ne pas modifier) BDD_REF'!$B$209</f>
        <v>5.5E-2</v>
      </c>
      <c r="G92" s="39">
        <f>((G88*'(ne pas modifier) BDD_REF'!$B$220)+('RECeff + REIamont (2)'!G89+'RECeff + REIamont (2)'!G90)*'(ne pas modifier) BDD_REF'!$B$221)*'(ne pas modifier) BDD_REF'!$B$209</f>
        <v>5.5E-2</v>
      </c>
      <c r="H92" s="39">
        <f>((H88*'(ne pas modifier) BDD_REF'!$B$220)+('RECeff + REIamont (2)'!H89+'RECeff + REIamont (2)'!H90)*'(ne pas modifier) BDD_REF'!$B$221)*'(ne pas modifier) BDD_REF'!$B$209</f>
        <v>5.5E-2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0.33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0.13200000000000001</v>
      </c>
      <c r="E93" s="39">
        <f>(E88+E89+E90)*'(ne pas modifier) BDD_REF'!$B$222*'(ne pas modifier) BDD_REF'!$B$210</f>
        <v>0.13200000000000001</v>
      </c>
      <c r="F93" s="39">
        <f>(F88+F89+F90)*'(ne pas modifier) BDD_REF'!$B$222*'(ne pas modifier) BDD_REF'!$B$210</f>
        <v>0.13200000000000001</v>
      </c>
      <c r="G93" s="39">
        <f>(G88+G89+G90)*'(ne pas modifier) BDD_REF'!$B$222*'(ne pas modifier) BDD_REF'!$B$210</f>
        <v>0.13200000000000001</v>
      </c>
      <c r="H93" s="39">
        <f>(H88+H89+H90)*'(ne pas modifier) BDD_REF'!$B$222*'(ne pas modifier) BDD_REF'!$B$210</f>
        <v>0.13200000000000001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0.79200000000000004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>
        <v>141</v>
      </c>
      <c r="E95" s="80">
        <v>141</v>
      </c>
      <c r="F95" s="80">
        <v>141</v>
      </c>
      <c r="G95" s="80">
        <v>141</v>
      </c>
      <c r="H95" s="80">
        <v>141</v>
      </c>
      <c r="I95" s="80"/>
      <c r="J95" s="80"/>
      <c r="K95" s="80"/>
      <c r="L95" s="80"/>
      <c r="M95" s="39">
        <f t="shared" si="6"/>
        <v>846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0.43301099999999998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0.43301099999999998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0.43301099999999998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0.43301099999999998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0.43301099999999998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2.5980659999999998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0.43301099999999998</v>
      </c>
      <c r="D103" s="81">
        <f t="shared" ref="D103:L103" si="9">D100+D102</f>
        <v>0.43301099999999998</v>
      </c>
      <c r="E103" s="81">
        <f t="shared" si="9"/>
        <v>0.43301099999999998</v>
      </c>
      <c r="F103" s="81">
        <f t="shared" si="9"/>
        <v>0.43301099999999998</v>
      </c>
      <c r="G103" s="81">
        <f t="shared" si="9"/>
        <v>0.43301099999999998</v>
      </c>
      <c r="H103" s="81">
        <f t="shared" si="9"/>
        <v>0.43301099999999998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2.5980659999999998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18</v>
      </c>
      <c r="D104" s="80">
        <v>18</v>
      </c>
      <c r="E104" s="80">
        <v>18</v>
      </c>
      <c r="F104" s="80">
        <v>18</v>
      </c>
      <c r="G104" s="80">
        <v>18</v>
      </c>
      <c r="H104" s="80">
        <v>18</v>
      </c>
      <c r="I104" s="80"/>
      <c r="J104" s="80"/>
      <c r="K104" s="80"/>
      <c r="L104" s="80"/>
      <c r="M104" s="39">
        <f t="shared" si="10"/>
        <v>108</v>
      </c>
    </row>
    <row r="105" spans="1:108" x14ac:dyDescent="0.3">
      <c r="B105" s="7" t="s">
        <v>323</v>
      </c>
      <c r="C105" s="80">
        <v>10</v>
      </c>
      <c r="D105" s="80">
        <v>10</v>
      </c>
      <c r="E105" s="80">
        <v>10</v>
      </c>
      <c r="F105" s="80">
        <v>10</v>
      </c>
      <c r="G105" s="80">
        <v>10</v>
      </c>
      <c r="H105" s="80">
        <v>10</v>
      </c>
      <c r="I105" s="80"/>
      <c r="J105" s="80"/>
      <c r="K105" s="80"/>
      <c r="L105" s="80"/>
      <c r="M105" s="39">
        <f t="shared" si="10"/>
        <v>60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0.25869999999999999</v>
      </c>
      <c r="E106" s="39">
        <f>(E88*'(ne pas modifier) BDD_REF'!$B$212+'RECeff + REIamont (2)'!E104*'(ne pas modifier) BDD_REF'!$B$213+'RECeff + REIamont (2)'!E105*'(ne pas modifier) BDD_REF'!$B$214)/1000</f>
        <v>0.25869999999999999</v>
      </c>
      <c r="F106" s="39">
        <f>(F88*'(ne pas modifier) BDD_REF'!$B$212+'RECeff + REIamont (2)'!F104*'(ne pas modifier) BDD_REF'!$B$213+'RECeff + REIamont (2)'!F105*'(ne pas modifier) BDD_REF'!$B$214)/1000</f>
        <v>0.25869999999999999</v>
      </c>
      <c r="G106" s="39">
        <f>(G88*'(ne pas modifier) BDD_REF'!$B$212+'RECeff + REIamont (2)'!G104*'(ne pas modifier) BDD_REF'!$B$213+'RECeff + REIamont (2)'!G105*'(ne pas modifier) BDD_REF'!$B$214)/1000</f>
        <v>0.25869999999999999</v>
      </c>
      <c r="H106" s="39">
        <f>(H88*'(ne pas modifier) BDD_REF'!$B$212+'RECeff + REIamont (2)'!H104*'(ne pas modifier) BDD_REF'!$B$213+'RECeff + REIamont (2)'!H105*'(ne pas modifier) BDD_REF'!$B$214)/1000</f>
        <v>0.25869999999999999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1.5521999999999998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>
        <v>0.1875</v>
      </c>
      <c r="E108" s="80">
        <v>0.1875</v>
      </c>
      <c r="F108" s="80">
        <v>0.1875</v>
      </c>
      <c r="G108" s="80">
        <v>0.1875</v>
      </c>
      <c r="H108" s="80">
        <v>0.1875</v>
      </c>
      <c r="I108" s="80"/>
      <c r="J108" s="80"/>
      <c r="K108" s="80"/>
      <c r="L108" s="80"/>
      <c r="M108" s="39">
        <f t="shared" si="10"/>
        <v>1.125</v>
      </c>
    </row>
    <row r="109" spans="1:108" x14ac:dyDescent="0.3">
      <c r="B109" s="7" t="s">
        <v>325</v>
      </c>
      <c r="C109" s="80">
        <v>3.1</v>
      </c>
      <c r="D109" s="80">
        <v>3.1</v>
      </c>
      <c r="E109" s="80">
        <v>3.1</v>
      </c>
      <c r="F109" s="80">
        <v>3.1</v>
      </c>
      <c r="G109" s="80">
        <v>3.1</v>
      </c>
      <c r="H109" s="80">
        <v>3.1</v>
      </c>
      <c r="I109" s="80"/>
      <c r="J109" s="80"/>
      <c r="K109" s="80"/>
      <c r="L109" s="80"/>
      <c r="M109" s="39">
        <f t="shared" si="10"/>
        <v>18.600000000000001</v>
      </c>
    </row>
    <row r="110" spans="1:108" x14ac:dyDescent="0.3">
      <c r="B110" s="7" t="s">
        <v>326</v>
      </c>
      <c r="C110" s="80">
        <v>7.68</v>
      </c>
      <c r="D110" s="80">
        <v>7.68</v>
      </c>
      <c r="E110" s="80">
        <v>7.68</v>
      </c>
      <c r="F110" s="80">
        <v>7.68</v>
      </c>
      <c r="G110" s="80">
        <v>7.68</v>
      </c>
      <c r="H110" s="80">
        <v>7.68</v>
      </c>
      <c r="I110" s="80"/>
      <c r="J110" s="80"/>
      <c r="K110" s="80"/>
      <c r="L110" s="80"/>
      <c r="M110" s="39">
        <f t="shared" si="10"/>
        <v>46.08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0.2220093075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0.2220093075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0.2220093075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0.2220093075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0.2220093075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1.332055845</v>
      </c>
    </row>
    <row r="113" spans="1:108" s="16" customFormat="1" x14ac:dyDescent="0.3">
      <c r="A113" s="18"/>
      <c r="B113" s="19" t="s">
        <v>186</v>
      </c>
      <c r="C113" s="81">
        <f>C106+C107+C112</f>
        <v>0.48070930749999996</v>
      </c>
      <c r="D113" s="81">
        <f t="shared" ref="D113:L113" si="11">D106+D107+D112</f>
        <v>0.48070930749999996</v>
      </c>
      <c r="E113" s="81">
        <f t="shared" si="11"/>
        <v>0.48070930749999996</v>
      </c>
      <c r="F113" s="81">
        <f t="shared" si="11"/>
        <v>0.48070930749999996</v>
      </c>
      <c r="G113" s="81">
        <f t="shared" si="11"/>
        <v>0.48070930749999996</v>
      </c>
      <c r="H113" s="81">
        <f t="shared" si="11"/>
        <v>0.48070930749999996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2.8842558449999993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1.3247353074999999</v>
      </c>
      <c r="D114" s="20">
        <f>((D91+D92+D93)/1000*44/28*'(ne pas modifier) BDD_REF'!$B$232)+'RECeff + REIamont (2)'!D103+'RECeff + REIamont (2)'!D113</f>
        <v>1.3247353074999999</v>
      </c>
      <c r="E114" s="20">
        <f>((E91+E92+E93)/1000*44/28*'(ne pas modifier) BDD_REF'!$B$232)+'RECeff + REIamont (2)'!E103+'RECeff + REIamont (2)'!E113</f>
        <v>1.3247353074999999</v>
      </c>
      <c r="F114" s="20">
        <f>((F91+F92+F93)/1000*44/28*'(ne pas modifier) BDD_REF'!$B$232)+'RECeff + REIamont (2)'!F103+'RECeff + REIamont (2)'!F113</f>
        <v>1.3247353074999999</v>
      </c>
      <c r="G114" s="20">
        <f>((G91+G92+G93)/1000*44/28*'(ne pas modifier) BDD_REF'!$B$232)+'RECeff + REIamont (2)'!G103+'RECeff + REIamont (2)'!G113</f>
        <v>1.3247353074999999</v>
      </c>
      <c r="H114" s="20">
        <f>((H91+H92+H93)/1000*44/28*'(ne pas modifier) BDD_REF'!$B$232)+'RECeff + REIamont (2)'!H103+'RECeff + REIamont (2)'!H113</f>
        <v>1.3247353074999999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7.9484118449999999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>
        <v>60</v>
      </c>
      <c r="E115" s="80">
        <v>60</v>
      </c>
      <c r="F115" s="80">
        <v>60</v>
      </c>
      <c r="G115" s="80">
        <v>60</v>
      </c>
      <c r="H115" s="80">
        <v>60</v>
      </c>
      <c r="I115" s="80"/>
      <c r="J115" s="80"/>
      <c r="K115" s="80"/>
      <c r="L115" s="80"/>
      <c r="M115" s="39">
        <f t="shared" si="10"/>
        <v>360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0.96</v>
      </c>
      <c r="E118" s="39">
        <f>E115*'(ne pas modifier) BDD_REF'!$B$207 + (E116+E117)*'(ne pas modifier) BDD_REF'!$B$208</f>
        <v>0.96</v>
      </c>
      <c r="F118" s="39">
        <f>F115*'(ne pas modifier) BDD_REF'!$B$207 + (F116+F117)*'(ne pas modifier) BDD_REF'!$B$208</f>
        <v>0.96</v>
      </c>
      <c r="G118" s="39">
        <f>G115*'(ne pas modifier) BDD_REF'!$B$207 + (G116+G117)*'(ne pas modifier) BDD_REF'!$B$208</f>
        <v>0.96</v>
      </c>
      <c r="H118" s="39">
        <f>H115*'(ne pas modifier) BDD_REF'!$B$207 + (H116+H117)*'(ne pas modifier) BDD_REF'!$B$208</f>
        <v>0.96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5.76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6.6000000000000003E-2</v>
      </c>
      <c r="E119" s="39">
        <f>((E115*'(ne pas modifier) BDD_REF'!$B$220)+('RECeff + REIamont (2)'!E116+'RECeff + REIamont (2)'!E117)*'(ne pas modifier) BDD_REF'!$B$221)*'(ne pas modifier) BDD_REF'!$B$209</f>
        <v>6.6000000000000003E-2</v>
      </c>
      <c r="F119" s="39">
        <f>((F115*'(ne pas modifier) BDD_REF'!$B$220)+('RECeff + REIamont (2)'!F116+'RECeff + REIamont (2)'!F117)*'(ne pas modifier) BDD_REF'!$B$221)*'(ne pas modifier) BDD_REF'!$B$209</f>
        <v>6.6000000000000003E-2</v>
      </c>
      <c r="G119" s="39">
        <f>((G115*'(ne pas modifier) BDD_REF'!$B$220)+('RECeff + REIamont (2)'!G116+'RECeff + REIamont (2)'!G117)*'(ne pas modifier) BDD_REF'!$B$221)*'(ne pas modifier) BDD_REF'!$B$209</f>
        <v>6.6000000000000003E-2</v>
      </c>
      <c r="H119" s="39">
        <f>((H115*'(ne pas modifier) BDD_REF'!$B$220)+('RECeff + REIamont (2)'!H116+'RECeff + REIamont (2)'!H117)*'(ne pas modifier) BDD_REF'!$B$221)*'(ne pas modifier) BDD_REF'!$B$209</f>
        <v>6.6000000000000003E-2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0.39600000000000002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0.15839999999999999</v>
      </c>
      <c r="E120" s="39">
        <f>(E115+E116+E117)*'(ne pas modifier) BDD_REF'!$B$222*'(ne pas modifier) BDD_REF'!$B$210</f>
        <v>0.15839999999999999</v>
      </c>
      <c r="F120" s="39">
        <f>(F115+F116+F117)*'(ne pas modifier) BDD_REF'!$B$222*'(ne pas modifier) BDD_REF'!$B$210</f>
        <v>0.15839999999999999</v>
      </c>
      <c r="G120" s="39">
        <f>(G115+G116+G117)*'(ne pas modifier) BDD_REF'!$B$222*'(ne pas modifier) BDD_REF'!$B$210</f>
        <v>0.15839999999999999</v>
      </c>
      <c r="H120" s="39">
        <f>(H115+H116+H117)*'(ne pas modifier) BDD_REF'!$B$222*'(ne pas modifier) BDD_REF'!$B$210</f>
        <v>0.15839999999999999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0.95039999999999991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>
        <v>157</v>
      </c>
      <c r="E122" s="80">
        <v>157</v>
      </c>
      <c r="F122" s="80">
        <v>157</v>
      </c>
      <c r="G122" s="80">
        <v>157</v>
      </c>
      <c r="H122" s="80">
        <v>157</v>
      </c>
      <c r="I122" s="80"/>
      <c r="J122" s="80"/>
      <c r="K122" s="80"/>
      <c r="L122" s="80"/>
      <c r="M122" s="39">
        <f t="shared" si="10"/>
        <v>942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0.48214699999999994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0.48214699999999994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0.48214699999999994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0.48214699999999994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0.48214699999999994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2.8928819999999997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0.48214699999999994</v>
      </c>
      <c r="D130" s="81">
        <f t="shared" ref="D130:L130" si="12">D127+D129</f>
        <v>0.48214699999999994</v>
      </c>
      <c r="E130" s="81">
        <f t="shared" si="12"/>
        <v>0.48214699999999994</v>
      </c>
      <c r="F130" s="81">
        <f t="shared" si="12"/>
        <v>0.48214699999999994</v>
      </c>
      <c r="G130" s="81">
        <f t="shared" si="12"/>
        <v>0.48214699999999994</v>
      </c>
      <c r="H130" s="81">
        <f t="shared" si="12"/>
        <v>0.48214699999999994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2.8928819999999997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18</v>
      </c>
      <c r="D131" s="80">
        <v>18</v>
      </c>
      <c r="E131" s="80">
        <v>18</v>
      </c>
      <c r="F131" s="80">
        <v>18</v>
      </c>
      <c r="G131" s="80">
        <v>18</v>
      </c>
      <c r="H131" s="80">
        <v>18</v>
      </c>
      <c r="I131" s="80"/>
      <c r="J131" s="80"/>
      <c r="K131" s="80"/>
      <c r="L131" s="80"/>
      <c r="M131" s="39">
        <f t="shared" si="10"/>
        <v>108</v>
      </c>
    </row>
    <row r="132" spans="1:108" x14ac:dyDescent="0.3">
      <c r="B132" s="7" t="s">
        <v>323</v>
      </c>
      <c r="C132" s="80">
        <v>20</v>
      </c>
      <c r="D132" s="80">
        <v>20</v>
      </c>
      <c r="E132" s="80">
        <v>20</v>
      </c>
      <c r="F132" s="80">
        <v>20</v>
      </c>
      <c r="G132" s="80">
        <v>20</v>
      </c>
      <c r="H132" s="80">
        <v>20</v>
      </c>
      <c r="I132" s="80"/>
      <c r="J132" s="80"/>
      <c r="K132" s="80"/>
      <c r="L132" s="80"/>
      <c r="M132" s="39">
        <f t="shared" si="10"/>
        <v>120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0.31089999999999995</v>
      </c>
      <c r="E133" s="39">
        <f>(E115*'(ne pas modifier) BDD_REF'!$B$212+'RECeff + REIamont (2)'!E131*'(ne pas modifier) BDD_REF'!$B$213+'RECeff + REIamont (2)'!E132*'(ne pas modifier) BDD_REF'!$B$214)/1000</f>
        <v>0.31089999999999995</v>
      </c>
      <c r="F133" s="39">
        <f>(F115*'(ne pas modifier) BDD_REF'!$B$212+'RECeff + REIamont (2)'!F131*'(ne pas modifier) BDD_REF'!$B$213+'RECeff + REIamont (2)'!F132*'(ne pas modifier) BDD_REF'!$B$214)/1000</f>
        <v>0.31089999999999995</v>
      </c>
      <c r="G133" s="39">
        <f>(G115*'(ne pas modifier) BDD_REF'!$B$212+'RECeff + REIamont (2)'!G131*'(ne pas modifier) BDD_REF'!$B$213+'RECeff + REIamont (2)'!G132*'(ne pas modifier) BDD_REF'!$B$214)/1000</f>
        <v>0.31089999999999995</v>
      </c>
      <c r="H133" s="39">
        <f>(H115*'(ne pas modifier) BDD_REF'!$B$212+'RECeff + REIamont (2)'!H131*'(ne pas modifier) BDD_REF'!$B$213+'RECeff + REIamont (2)'!H132*'(ne pas modifier) BDD_REF'!$B$214)/1000</f>
        <v>0.31089999999999995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1.8653999999999997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>
        <v>0.1875</v>
      </c>
      <c r="E135" s="80">
        <v>0.1875</v>
      </c>
      <c r="F135" s="80">
        <v>0.1875</v>
      </c>
      <c r="G135" s="80">
        <v>0.1875</v>
      </c>
      <c r="H135" s="80">
        <v>0.1875</v>
      </c>
      <c r="I135" s="80"/>
      <c r="J135" s="80"/>
      <c r="K135" s="80"/>
      <c r="L135" s="80"/>
      <c r="M135" s="39">
        <f t="shared" ref="M135:M142" si="13">SUM(C135:L135)</f>
        <v>1.125</v>
      </c>
    </row>
    <row r="136" spans="1:108" x14ac:dyDescent="0.3">
      <c r="B136" s="7" t="s">
        <v>325</v>
      </c>
      <c r="C136" s="80">
        <v>3.55</v>
      </c>
      <c r="D136" s="80">
        <v>3.55</v>
      </c>
      <c r="E136" s="80">
        <v>3.55</v>
      </c>
      <c r="F136" s="80">
        <v>3.55</v>
      </c>
      <c r="G136" s="80">
        <v>3.55</v>
      </c>
      <c r="H136" s="80">
        <v>3.55</v>
      </c>
      <c r="I136" s="80"/>
      <c r="J136" s="80"/>
      <c r="K136" s="80"/>
      <c r="L136" s="80"/>
      <c r="M136" s="39">
        <f t="shared" si="13"/>
        <v>21.3</v>
      </c>
    </row>
    <row r="137" spans="1:108" x14ac:dyDescent="0.3">
      <c r="B137" s="7" t="s">
        <v>326</v>
      </c>
      <c r="C137" s="80">
        <v>9.9</v>
      </c>
      <c r="D137" s="80">
        <v>9.9</v>
      </c>
      <c r="E137" s="80">
        <v>9.9</v>
      </c>
      <c r="F137" s="80">
        <v>9.9</v>
      </c>
      <c r="G137" s="80">
        <v>9.9</v>
      </c>
      <c r="H137" s="80">
        <v>9.9</v>
      </c>
      <c r="I137" s="80"/>
      <c r="J137" s="80"/>
      <c r="K137" s="80"/>
      <c r="L137" s="80"/>
      <c r="M137" s="39">
        <f t="shared" si="13"/>
        <v>59.4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0.28185003749999998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0.28185003749999998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0.28185003749999998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0.28185003749999998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0.28185003749999998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0.28185003749999998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1.6911002249999998</v>
      </c>
    </row>
    <row r="140" spans="1:108" s="16" customFormat="1" x14ac:dyDescent="0.3">
      <c r="A140" s="18"/>
      <c r="B140" s="19" t="s">
        <v>186</v>
      </c>
      <c r="C140" s="81">
        <f>C133+C134+C139</f>
        <v>0.59275003749999988</v>
      </c>
      <c r="D140" s="81">
        <f t="shared" ref="D140:L140" si="14">D133+D134+D139</f>
        <v>0.59275003749999988</v>
      </c>
      <c r="E140" s="81">
        <f t="shared" si="14"/>
        <v>0.59275003749999988</v>
      </c>
      <c r="F140" s="81">
        <f t="shared" si="14"/>
        <v>0.59275003749999988</v>
      </c>
      <c r="G140" s="81">
        <f t="shared" si="14"/>
        <v>0.59275003749999988</v>
      </c>
      <c r="H140" s="81">
        <f t="shared" si="14"/>
        <v>0.59275003749999988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3.5565002249999997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1.5681150374999999</v>
      </c>
      <c r="D141" s="20">
        <f>((D118+D119+D120)/1000*44/28*'(ne pas modifier) BDD_REF'!$B$232)+'RECeff + REIamont (2)'!D130+'RECeff + REIamont (2)'!D140</f>
        <v>1.5681150374999999</v>
      </c>
      <c r="E141" s="20">
        <f>((E118+E119+E120)/1000*44/28*'(ne pas modifier) BDD_REF'!$B$232)+'RECeff + REIamont (2)'!E130+'RECeff + REIamont (2)'!E140</f>
        <v>1.5681150374999999</v>
      </c>
      <c r="F141" s="20">
        <f>((F118+F119+F120)/1000*44/28*'(ne pas modifier) BDD_REF'!$B$232)+'RECeff + REIamont (2)'!F130+'RECeff + REIamont (2)'!F140</f>
        <v>1.5681150374999999</v>
      </c>
      <c r="G141" s="20">
        <f>((G118+G119+G120)/1000*44/28*'(ne pas modifier) BDD_REF'!$B$232)+'RECeff + REIamont (2)'!G130+'RECeff + REIamont (2)'!G140</f>
        <v>1.5681150374999999</v>
      </c>
      <c r="H141" s="20">
        <f>((H118+H119+H120)/1000*44/28*'(ne pas modifier) BDD_REF'!$B$232)+'RECeff + REIamont (2)'!H130+'RECeff + REIamont (2)'!H140</f>
        <v>1.5681150374999999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9.4086902249999991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4.8934715825000001</v>
      </c>
      <c r="D142" s="71">
        <f t="shared" ref="D142:L142" si="15">D33+D60+D87+D114+D141</f>
        <v>4.8934715825000001</v>
      </c>
      <c r="E142" s="71">
        <f t="shared" si="15"/>
        <v>4.8934715825000001</v>
      </c>
      <c r="F142" s="71">
        <f t="shared" si="15"/>
        <v>4.8934715825000001</v>
      </c>
      <c r="G142" s="71">
        <f t="shared" si="15"/>
        <v>4.8934715825000001</v>
      </c>
      <c r="H142" s="71">
        <f t="shared" si="15"/>
        <v>4.8934715825000001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29.360829494999997</v>
      </c>
    </row>
    <row r="143" spans="1:108" x14ac:dyDescent="0.3">
      <c r="B143" s="71" t="s">
        <v>222</v>
      </c>
      <c r="C143" s="71">
        <f>(C142-C5*5)</f>
        <v>-11.648348193571534</v>
      </c>
      <c r="D143" s="71">
        <f t="shared" ref="D143:L143" si="16">(D142-D5*5)</f>
        <v>-6.8792167621533356</v>
      </c>
      <c r="E143" s="71">
        <f t="shared" si="16"/>
        <v>-10.580133603396668</v>
      </c>
      <c r="F143" s="71">
        <f t="shared" si="16"/>
        <v>-6.8792167621533356</v>
      </c>
      <c r="G143" s="71">
        <f t="shared" si="16"/>
        <v>-9.4575461851466649</v>
      </c>
      <c r="H143" s="71">
        <f t="shared" si="16"/>
        <v>-5.8748104087566642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-67.560419522714895</v>
      </c>
      <c r="D144" s="21">
        <f>D143*Eligibilité_projet!C8</f>
        <v>-14.446355200522005</v>
      </c>
      <c r="E144" s="21">
        <f>E143*Eligibilité_projet!D8</f>
        <v>-39.14649433256767</v>
      </c>
      <c r="F144" s="21">
        <f>F143*Eligibilité_projet!E8</f>
        <v>-29.580632077259342</v>
      </c>
      <c r="G144" s="21">
        <f>G143*Eligibilité_projet!F8</f>
        <v>-43.504712451674656</v>
      </c>
      <c r="H144" s="21">
        <f>H143*Eligibilité_projet!G8</f>
        <v>-5.2873293678809983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-199.52594295261957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2.7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2.7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2.7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16.2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4.2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4.2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4.2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25.2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5.6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5.6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5.6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33.6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7.1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7.1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7.1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42.6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7.4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7.4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7.4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44.4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8.6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8.6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8.6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51.6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9.8000000000000007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9.8000000000000007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9.8000000000000007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58.8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11.1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11.1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11.1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66.599999999999994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12.3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12.3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12.3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73.8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13.5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13.5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13.5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81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13.9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13.9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13.9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83.4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14.3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14.3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14.3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85.8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14.7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14.7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14.7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88.2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15.1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15.1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15.1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90.6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15.6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15.6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15.6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93.6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15.6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15.6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15.6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93.6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15.7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15.7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15.7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94.2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15.8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15.8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15.8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94.8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15.9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15.9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15.9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95.4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16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16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16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96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234.9</v>
      </c>
      <c r="F25" s="22">
        <f>SUMIF($A5:$A24,"&lt;"&amp;Eligibilité_projet!E14+1,F5:F24)</f>
        <v>234.9</v>
      </c>
      <c r="G25" s="22">
        <f>SUMIF($A5:$A24,"&lt;"&amp;Eligibilité_projet!F14+1,G5:G24)</f>
        <v>234.9</v>
      </c>
      <c r="H25" s="22">
        <f>SUMIF($A5:$A24,"&lt;"&amp;Eligibilité_projet!G14+1,H5:H24)</f>
        <v>234.9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1409.4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21</v>
      </c>
      <c r="H27" s="40">
        <f>Eligibilité_projet!G14 + 1</f>
        <v>21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130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237.88285714285715</v>
      </c>
      <c r="D28" s="24">
        <f>((D25/D27)-D26)*Eligibilité_projet!C8*44/12</f>
        <v>86.13000000000001</v>
      </c>
      <c r="E28" s="24">
        <f>((E25/E27)-E26)*Eligibilité_projet!D8*44/12</f>
        <v>151.75285714285715</v>
      </c>
      <c r="F28" s="24">
        <f>((F25/F27)-F26)*Eligibilité_projet!E8*44/12</f>
        <v>176.3614285714286</v>
      </c>
      <c r="G28" s="24">
        <f>((G25/G27)-G26)*Eligibilité_projet!F8*44/12</f>
        <v>188.6657142857143</v>
      </c>
      <c r="H28" s="24">
        <f>((H25/H27)-H26)*Eligibilité_projet!G8*44/12</f>
        <v>36.912857142857149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877.70571428571452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52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52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52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312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47</v>
      </c>
      <c r="F6" s="22">
        <f>IF(Eligibilité_projet!E13="Hors climat Mediterranéen",'(ne pas modifier) BDD_REF'!$C$272,IF(Eligibilité_projet!E13="",0,'(ne pas modifier) BDD_REF'!$B$272))</f>
        <v>47</v>
      </c>
      <c r="G6" s="22">
        <f>IF(Eligibilité_projet!F13="Hors climat Mediterranéen",'(ne pas modifier) BDD_REF'!$C$272,IF(Eligibilité_projet!F13="",0,'(ne pas modifier) BDD_REF'!$B$272))</f>
        <v>47</v>
      </c>
      <c r="H6" s="22">
        <f>IF(Eligibilité_projet!G13="Hors climat Mediterranéen",'(ne pas modifier) BDD_REF'!$C$272,IF(Eligibilité_projet!G13="",0,'(ne pas modifier) BDD_REF'!$B$272))</f>
        <v>47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282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0.9</v>
      </c>
      <c r="D7" s="22">
        <f>Eligibilité_projet!C15</f>
        <v>0.9</v>
      </c>
      <c r="E7" s="22">
        <f>Eligibilité_projet!D15</f>
        <v>0.9</v>
      </c>
      <c r="F7" s="22">
        <f>Eligibilité_projet!E15</f>
        <v>0.9</v>
      </c>
      <c r="G7" s="22">
        <f>Eligibilité_projet!F15</f>
        <v>0.9</v>
      </c>
      <c r="H7" s="22">
        <f>Eligibilité_projet!G15</f>
        <v>0.9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5.4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20</v>
      </c>
      <c r="H8" s="22">
        <f>Eligibilité_projet!G14</f>
        <v>20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120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81.238666666666674</v>
      </c>
      <c r="D9" s="21">
        <f>((D6-D5)+('(ne pas modifier) BDD_REF'!$B$276*D7*D8))*Eligibilité_projet!C8*44/12</f>
        <v>29.414000000000001</v>
      </c>
      <c r="E9" s="21">
        <f>((E6-E5)+('(ne pas modifier) BDD_REF'!$B$276*E7*E8))*Eligibilité_projet!D8*44/12</f>
        <v>51.824666666666673</v>
      </c>
      <c r="F9" s="21">
        <f>((F6-F5)+('(ne pas modifier) BDD_REF'!$B$276*F7*F8))*Eligibilité_projet!E8*44/12</f>
        <v>60.228666666666676</v>
      </c>
      <c r="G9" s="21">
        <f>((G6-G5)+('(ne pas modifier) BDD_REF'!$B$276*G7*G8))*Eligibilité_projet!F8*44/12</f>
        <v>64.430666666666667</v>
      </c>
      <c r="H9" s="21">
        <f>((H6-H5)+('(ne pas modifier) BDD_REF'!$B$276*H7*H8))*Eligibilité_projet!G8*44/12</f>
        <v>12.606000000000002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299.74266666666665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topLeftCell="A2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-199.52594295261957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877.70571428571452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299.74266666666665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1376.9743239050008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-199.52594295261957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789.93514285714309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299.74266666666665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980.71002857142867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1180.2359715240482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2024-12-27T14:19:24Z</dcterms:modified>
</cp:coreProperties>
</file>