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Loustiges (32) - IND Cordier\doc fin\"/>
    </mc:Choice>
  </mc:AlternateContent>
  <xr:revisionPtr revIDLastSave="0" documentId="13_ncr:1_{A414B720-F93B-449A-99E0-EEF8FA508DF8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Y154" i="2"/>
  <c r="ED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D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B161" i="2"/>
  <c r="ED160" i="2"/>
  <c r="EX161" i="2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DI161" i="2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D172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ED174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EW185" i="2"/>
  <c r="EB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B201" i="2"/>
  <c r="EA201" i="2"/>
  <c r="HH201" i="2"/>
  <c r="HG201" i="2"/>
  <c r="HI201" i="2"/>
  <c r="EX201" i="2"/>
  <c r="AI5" i="2"/>
  <c r="EW201" i="2"/>
  <c r="EY201" i="2" s="1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3" i="2" a="1"/>
  <c r="BC83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CS77" i="2" l="1" a="1"/>
  <c r="CS77" i="2" s="1"/>
  <c r="CS120" i="2" a="1"/>
  <c r="CS120" i="2" s="1"/>
  <c r="CS114" i="2" a="1"/>
  <c r="CS114" i="2" s="1"/>
  <c r="CS56" i="2" a="1"/>
  <c r="CS56" i="2" s="1"/>
  <c r="BC151" i="2" a="1"/>
  <c r="BC151" i="2" s="1"/>
  <c r="BC181" i="2" a="1"/>
  <c r="BC181" i="2" s="1"/>
  <c r="BC65" i="2" a="1"/>
  <c r="BC65" i="2" s="1"/>
  <c r="BC31" i="2" a="1"/>
  <c r="BC31" i="2" s="1"/>
  <c r="BC84" i="2" a="1"/>
  <c r="BC84" i="2" s="1"/>
  <c r="BC7" i="2" a="1"/>
  <c r="BC7" i="2" s="1"/>
  <c r="BD7" i="2" s="1"/>
  <c r="CS137" i="2" a="1"/>
  <c r="CS137" i="2" s="1"/>
  <c r="CS134" i="2" a="1"/>
  <c r="CS134" i="2" s="1"/>
  <c r="CS185" i="2" a="1"/>
  <c r="CS185" i="2" s="1"/>
  <c r="CS52" i="2" a="1"/>
  <c r="CS52" i="2" s="1"/>
  <c r="CS129" i="2" a="1"/>
  <c r="CS129" i="2" s="1"/>
  <c r="CS66" i="2" a="1"/>
  <c r="CS66" i="2" s="1"/>
  <c r="CS116" i="2" a="1"/>
  <c r="CS116" i="2" s="1"/>
  <c r="CS38" i="2" a="1"/>
  <c r="CS38" i="2" s="1"/>
  <c r="CS105" i="2" a="1"/>
  <c r="CS105" i="2" s="1"/>
  <c r="CS161" i="2" a="1"/>
  <c r="CS161" i="2" s="1"/>
  <c r="BC38" i="2" a="1"/>
  <c r="BC38" i="2" s="1"/>
  <c r="BC130" i="2" a="1"/>
  <c r="BC130" i="2" s="1"/>
  <c r="BC185" i="2" a="1"/>
  <c r="BC185" i="2" s="1"/>
  <c r="BC143" i="2" a="1"/>
  <c r="BC143" i="2" s="1"/>
  <c r="BC117" i="2" a="1"/>
  <c r="BC117" i="2" s="1"/>
  <c r="BC32" i="2" a="1"/>
  <c r="BC32" i="2" s="1"/>
  <c r="BC164" i="2" a="1"/>
  <c r="BC164" i="2" s="1"/>
  <c r="BC82" i="2" a="1"/>
  <c r="BC82" i="2" s="1"/>
  <c r="BC192" i="2" a="1"/>
  <c r="BC192" i="2" s="1"/>
  <c r="BC114" i="2" a="1"/>
  <c r="BC114" i="2" s="1"/>
  <c r="BC18" i="2" a="1"/>
  <c r="BC18" i="2" s="1"/>
  <c r="BC55" i="2" a="1"/>
  <c r="BC55" i="2" s="1"/>
  <c r="BC47" i="2" a="1"/>
  <c r="BC47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64" i="2" l="1"/>
  <c r="CY50" i="2"/>
  <c r="CY70" i="2"/>
  <c r="CY113" i="2"/>
  <c r="CY51" i="2"/>
  <c r="CY39" i="2"/>
  <c r="CY12" i="2"/>
  <c r="CY120" i="2"/>
  <c r="CY75" i="2"/>
  <c r="CY140" i="2"/>
  <c r="CY181" i="2"/>
  <c r="CY65" i="2"/>
  <c r="CY187" i="2"/>
  <c r="CY175" i="2"/>
  <c r="CY28" i="2"/>
  <c r="CY114" i="2"/>
  <c r="CY73" i="2"/>
  <c r="CY88" i="2"/>
  <c r="CY54" i="2"/>
  <c r="CY177" i="2"/>
  <c r="CY5" i="2"/>
  <c r="CY71" i="2"/>
  <c r="CY91" i="2"/>
  <c r="CY192" i="2"/>
  <c r="CY102" i="2"/>
  <c r="CY68" i="2"/>
  <c r="CY155" i="2"/>
  <c r="CY138" i="2"/>
  <c r="CY119" i="2"/>
  <c r="CY32" i="2"/>
  <c r="CY122" i="2"/>
  <c r="CY61" i="2"/>
  <c r="CY145" i="2"/>
  <c r="CY83" i="2"/>
  <c r="CY167" i="2"/>
  <c r="CY31" i="2"/>
  <c r="CY55" i="2"/>
  <c r="CY84" i="2"/>
  <c r="CY25" i="2"/>
  <c r="CY3" i="2"/>
  <c r="C10" i="4" s="1"/>
  <c r="E10" i="4" s="1"/>
  <c r="F10" i="4" s="1"/>
  <c r="G10" i="4" s="1"/>
  <c r="L10" i="4" s="1"/>
  <c r="CY157" i="2"/>
  <c r="CY46" i="2"/>
  <c r="CY97" i="2"/>
  <c r="CY60" i="2"/>
  <c r="CY149" i="2"/>
  <c r="CY200" i="2"/>
  <c r="CY87" i="2"/>
  <c r="CY137" i="2"/>
  <c r="CY156" i="2"/>
  <c r="CY186" i="2"/>
  <c r="CY178" i="2"/>
  <c r="CY168" i="2"/>
  <c r="CY47" i="2"/>
  <c r="CY44" i="2"/>
  <c r="CY34" i="2"/>
  <c r="CY98" i="2"/>
  <c r="CY196" i="2"/>
  <c r="CY146" i="2"/>
  <c r="CY21" i="2"/>
  <c r="CY11" i="2"/>
  <c r="CY22" i="2"/>
  <c r="CY169" i="2"/>
  <c r="CY121" i="2"/>
  <c r="CY19" i="2"/>
  <c r="CY191" i="2"/>
  <c r="CY29" i="2"/>
  <c r="CY131" i="2"/>
  <c r="CY53" i="2"/>
  <c r="CY199" i="2"/>
  <c r="CY93" i="2"/>
  <c r="CY193" i="2"/>
  <c r="CY66" i="2"/>
  <c r="CY128" i="2"/>
  <c r="CY95" i="2"/>
  <c r="CY4" i="2"/>
  <c r="CY148" i="2"/>
  <c r="CY173" i="2"/>
  <c r="CY82" i="2"/>
  <c r="CY89" i="2"/>
  <c r="CY151" i="2"/>
  <c r="CY118" i="2"/>
  <c r="CY189" i="2"/>
  <c r="CY139" i="2"/>
  <c r="CY37" i="2"/>
  <c r="CY85" i="2"/>
  <c r="CY124" i="2"/>
  <c r="CY99" i="2"/>
  <c r="CY161" i="2"/>
  <c r="CY69" i="2"/>
  <c r="CY81" i="2"/>
  <c r="CY6" i="2"/>
  <c r="CY45" i="2"/>
  <c r="CY58" i="2"/>
  <c r="CY92" i="2"/>
  <c r="CY174" i="2"/>
  <c r="CY30" i="2"/>
  <c r="CY96" i="2"/>
  <c r="CY170" i="2"/>
  <c r="CY111" i="2"/>
  <c r="CY43" i="2"/>
  <c r="CY35" i="2"/>
  <c r="CY130" i="2"/>
  <c r="CY115" i="2"/>
  <c r="CY103" i="2"/>
  <c r="CY132" i="2"/>
  <c r="CY74" i="2"/>
  <c r="CY90" i="2"/>
  <c r="CY41" i="2"/>
  <c r="CY202" i="2"/>
  <c r="CY48" i="2"/>
  <c r="CY123" i="2"/>
  <c r="CY77" i="2"/>
  <c r="CY117" i="2"/>
  <c r="CY13" i="2"/>
  <c r="CY112" i="2"/>
  <c r="CY143" i="2"/>
  <c r="CY183" i="2"/>
  <c r="CY141" i="2"/>
  <c r="CY109" i="2"/>
  <c r="CY116" i="2"/>
  <c r="CY52" i="2"/>
  <c r="CY180" i="2"/>
  <c r="CY127" i="2"/>
  <c r="CY142" i="2"/>
  <c r="CY86" i="2"/>
  <c r="CY201" i="2"/>
  <c r="CY105" i="2"/>
  <c r="CY7" i="2"/>
  <c r="CY101" i="2"/>
  <c r="CY23" i="2"/>
  <c r="CY14" i="2"/>
  <c r="CY42" i="2"/>
  <c r="CY80" i="2"/>
  <c r="CY150" i="2"/>
  <c r="CY20" i="2"/>
  <c r="CY107" i="2"/>
  <c r="CY76" i="2"/>
  <c r="CY129" i="2"/>
  <c r="CY147" i="2"/>
  <c r="CY100" i="2"/>
  <c r="CY182" i="2"/>
  <c r="CY10" i="2"/>
  <c r="CY106" i="2"/>
  <c r="CY79" i="2"/>
  <c r="CY38" i="2"/>
  <c r="CY125" i="2"/>
  <c r="CY36" i="2"/>
  <c r="CY33" i="2"/>
  <c r="CY154" i="2"/>
  <c r="CY57" i="2"/>
  <c r="CY94" i="2"/>
  <c r="CY164" i="2"/>
  <c r="CY15" i="2"/>
  <c r="CY144" i="2"/>
  <c r="CY136" i="2"/>
  <c r="CY188" i="2"/>
  <c r="CY159" i="2"/>
  <c r="CY165" i="2"/>
  <c r="CY135" i="2"/>
  <c r="CY40" i="2"/>
  <c r="CY59" i="2"/>
  <c r="CY104" i="2"/>
  <c r="CY185" i="2"/>
  <c r="CY110" i="2"/>
  <c r="CY56" i="2"/>
  <c r="CY24" i="2"/>
  <c r="CY133" i="2"/>
  <c r="CY17" i="2"/>
  <c r="CY158" i="2"/>
  <c r="CY184" i="2"/>
  <c r="CY163" i="2"/>
  <c r="CY179" i="2"/>
  <c r="CY9" i="2"/>
  <c r="CY134" i="2"/>
  <c r="CY197" i="2"/>
  <c r="CY194" i="2"/>
  <c r="CY62" i="2"/>
  <c r="CY67" i="2"/>
  <c r="CY8" i="2"/>
  <c r="CY18" i="2"/>
  <c r="CY172" i="2"/>
  <c r="CY72" i="2"/>
  <c r="CY49" i="2"/>
  <c r="CY160" i="2"/>
  <c r="CY166" i="2"/>
  <c r="CY108" i="2"/>
  <c r="CY195" i="2"/>
  <c r="CY162" i="2"/>
  <c r="CY126" i="2"/>
  <c r="CY16" i="2"/>
  <c r="CY153" i="2"/>
  <c r="CY152" i="2"/>
  <c r="CY171" i="2"/>
  <c r="CY63" i="2"/>
  <c r="CY198" i="2"/>
  <c r="CY203" i="2"/>
  <c r="CY78" i="2"/>
  <c r="CY190" i="2"/>
  <c r="CY176" i="2"/>
  <c r="CY26" i="2"/>
  <c r="CY27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<sst xmlns="http://schemas.openxmlformats.org/spreadsheetml/2006/main" count="1184" uniqueCount="332">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</sst>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FC-4260-B990-81E35A5401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FC-4260-B990-81E35A5401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FC-4260-B990-81E35A5401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FC-4260-B990-81E35A5401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FC-4260-B990-81E35A5401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FC-4260-B990-81E35A5401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0FC-4260-B990-81E35A5401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0FC-4260-B990-81E35A5401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0FC-4260-B990-81E35A5401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0FC-4260-B990-81E35A5401D6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2.8586063665938393</c:v>
                </c:pt>
                <c:pt idx="2">
                  <c:v>3.3692250562130952</c:v>
                </c:pt>
                <c:pt idx="3">
                  <c:v>3.9713865449024204</c:v>
                </c:pt>
                <c:pt idx="4">
                  <c:v>4.6815589010240446</c:v>
                </c:pt>
                <c:pt idx="5">
                  <c:v>5.5191822284241638</c:v>
                </c:pt>
                <c:pt idx="6">
                  <c:v>6.5072066365845567</c:v>
                </c:pt>
                <c:pt idx="7">
                  <c:v>7.6727278569617399</c:v>
                </c:pt>
                <c:pt idx="8">
                  <c:v>9.0477382738626684</c:v>
                </c:pt>
                <c:pt idx="9">
                  <c:v>10.670014378902303</c:v>
                </c:pt>
                <c:pt idx="10">
                  <c:v>12.584165491079425</c:v>
                </c:pt>
                <c:pt idx="11">
                  <c:v>14.842873118250367</c:v>
                </c:pt>
                <c:pt idx="12">
                  <c:v>17.508355698627614</c:v>
                </c:pt>
                <c:pt idx="13">
                  <c:v>20.654099804781278</c:v>
                </c:pt>
                <c:pt idx="14">
                  <c:v>24.366906397252794</c:v>
                </c:pt>
                <c:pt idx="15">
                  <c:v>28.749309593076038</c:v>
                </c:pt>
                <c:pt idx="16">
                  <c:v>33.922435918081874</c:v>
                </c:pt>
                <c:pt idx="17">
                  <c:v>40.029384438924232</c:v>
                </c:pt>
                <c:pt idx="18">
                  <c:v>47.239222874149483</c:v>
                </c:pt>
                <c:pt idx="19">
                  <c:v>55.7517121809976</c:v>
                </c:pt>
                <c:pt idx="20">
                  <c:v>65.802892700384845</c:v>
                </c:pt>
                <c:pt idx="21">
                  <c:v>77.671689301955368</c:v>
                </c:pt>
                <c:pt idx="22">
                  <c:v>91.68772179707679</c:v>
                </c:pt>
                <c:pt idx="23">
                  <c:v>108.24054100047216</c:v>
                </c:pt>
                <c:pt idx="24">
                  <c:v>127.79055119195162</c:v>
                </c:pt>
                <c:pt idx="25">
                  <c:v>150.88192750819914</c:v>
                </c:pt>
                <c:pt idx="26">
                  <c:v>148.81093286135922</c:v>
                </c:pt>
                <c:pt idx="27">
                  <c:v>163.29402328311821</c:v>
                </c:pt>
                <c:pt idx="28">
                  <c:v>177.74673882318049</c:v>
                </c:pt>
                <c:pt idx="29">
                  <c:v>192.17189850121227</c:v>
                </c:pt>
                <c:pt idx="30">
                  <c:v>206.57186300486069</c:v>
                </c:pt>
                <c:pt idx="31">
                  <c:v>179.3966751689608</c:v>
                </c:pt>
                <c:pt idx="32">
                  <c:v>195.46546278658749</c:v>
                </c:pt>
                <c:pt idx="33">
                  <c:v>211.50356294225205</c:v>
                </c:pt>
                <c:pt idx="34">
                  <c:v>227.51363078342158</c:v>
                </c:pt>
                <c:pt idx="35">
                  <c:v>243.49791694752571</c:v>
                </c:pt>
                <c:pt idx="36">
                  <c:v>217.66446793584763</c:v>
                </c:pt>
                <c:pt idx="37">
                  <c:v>234.89407374203213</c:v>
                </c:pt>
                <c:pt idx="38">
                  <c:v>252.09484919970498</c:v>
                </c:pt>
                <c:pt idx="39">
                  <c:v>269.26903825113021</c:v>
                </c:pt>
                <c:pt idx="40">
                  <c:v>286.41857511667479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</c:v>
                </c:pt>
                <c:pt idx="46">
                  <c:v>303.54514342437113</c:v>
                </c:pt>
                <c:pt idx="47">
                  <c:v>320.65022128203435</c:v>
                </c:pt>
                <c:pt idx="48">
                  <c:v>337.73511622084794</c:v>
                </c:pt>
                <c:pt idx="49">
                  <c:v>354.80099269409396</c:v>
                </c:pt>
                <c:pt idx="50">
                  <c:v>371.84889400619704</c:v>
                </c:pt>
                <c:pt idx="51">
                  <c:v>345.45768426289419</c:v>
                </c:pt>
                <c:pt idx="52">
                  <c:v>361.70344390352284</c:v>
                </c:pt>
                <c:pt idx="53">
                  <c:v>377.93325577983654</c:v>
                </c:pt>
                <c:pt idx="54">
                  <c:v>394.14790100388433</c:v>
                </c:pt>
                <c:pt idx="55">
                  <c:v>410.34809118885141</c:v>
                </c:pt>
                <c:pt idx="56">
                  <c:v>382.79920820719053</c:v>
                </c:pt>
                <c:pt idx="57">
                  <c:v>397.79418001862905</c:v>
                </c:pt>
                <c:pt idx="58">
                  <c:v>412.77691393459969</c:v>
                </c:pt>
                <c:pt idx="59">
                  <c:v>427.74791663496512</c:v>
                </c:pt>
                <c:pt idx="60">
                  <c:v>442.70765644555962</c:v>
                </c:pt>
                <c:pt idx="61">
                  <c:v>414.80069721135357</c:v>
                </c:pt>
                <c:pt idx="62">
                  <c:v>429.36572078685407</c:v>
                </c:pt>
                <c:pt idx="63">
                  <c:v>443.92012811747753</c:v>
                </c:pt>
                <c:pt idx="64">
                  <c:v>458.46431622225526</c:v>
                </c:pt>
                <c:pt idx="65">
                  <c:v>472.99865488119281</c:v>
                </c:pt>
                <c:pt idx="66">
                  <c:v>444.3242695635808</c:v>
                </c:pt>
                <c:pt idx="67">
                  <c:v>458.06044564731354</c:v>
                </c:pt>
                <c:pt idx="68">
                  <c:v>471.78782761031516</c:v>
                </c:pt>
                <c:pt idx="69">
                  <c:v>485.50670733159899</c:v>
                </c:pt>
                <c:pt idx="70">
                  <c:v>499.21735885305549</c:v>
                </c:pt>
                <c:pt idx="71">
                  <c:v>469.76963499064965</c:v>
                </c:pt>
                <c:pt idx="72">
                  <c:v>482.6829134841858</c:v>
                </c:pt>
                <c:pt idx="73">
                  <c:v>495.58885471345201</c:v>
                </c:pt>
                <c:pt idx="74">
                  <c:v>508.48767664593657</c:v>
                </c:pt>
                <c:pt idx="75">
                  <c:v>521.37958529087587</c:v>
                </c:pt>
                <c:pt idx="76">
                  <c:v>491.15325117467404</c:v>
                </c:pt>
                <c:pt idx="77">
                  <c:v>503.24837540475659</c:v>
                </c:pt>
                <c:pt idx="78">
                  <c:v>515.33735125988164</c:v>
                </c:pt>
                <c:pt idx="79">
                  <c:v>527.42034327919737</c:v>
                </c:pt>
                <c:pt idx="80">
                  <c:v>539.49750784907337</c:v>
                </c:pt>
                <c:pt idx="81">
                  <c:v>508.48767664593657</c:v>
                </c:pt>
                <c:pt idx="82">
                  <c:v>519.76846801482952</c:v>
                </c:pt>
                <c:pt idx="83">
                  <c:v>531.04409761975785</c:v>
                </c:pt>
                <c:pt idx="84">
                  <c:v>542.3146904990449</c:v>
                </c:pt>
                <c:pt idx="85">
                  <c:v>553.58036607052395</c:v>
                </c:pt>
                <c:pt idx="86">
                  <c:v>522.18510454563523</c:v>
                </c:pt>
                <c:pt idx="87">
                  <c:v>533.05706938142703</c:v>
                </c:pt>
                <c:pt idx="88">
                  <c:v>543.92437106523619</c:v>
                </c:pt>
                <c:pt idx="89">
                  <c:v>554.78711589011391</c:v>
                </c:pt>
                <c:pt idx="90">
                  <c:v>565.64540564761012</c:v>
                </c:pt>
                <c:pt idx="91">
                  <c:v>533.45964452335954</c:v>
                </c:pt>
                <c:pt idx="92">
                  <c:v>543.52196031239771</c:v>
                </c:pt>
                <c:pt idx="93">
                  <c:v>553.58036607052384</c:v>
                </c:pt>
                <c:pt idx="94">
                  <c:v>563.634942856218</c:v>
                </c:pt>
                <c:pt idx="95">
                  <c:v>573.68576860024859</c:v>
                </c:pt>
                <c:pt idx="96">
                  <c:v>541.10736424197205</c:v>
                </c:pt>
                <c:pt idx="97">
                  <c:v>550.76440184545709</c:v>
                </c:pt>
                <c:pt idx="98">
                  <c:v>560.41789006787997</c:v>
                </c:pt>
                <c:pt idx="99">
                  <c:v>570.06789866925931</c:v>
                </c:pt>
                <c:pt idx="100">
                  <c:v>579.71449485526762</c:v>
                </c:pt>
                <c:pt idx="101">
                  <c:v>546.33870450994402</c:v>
                </c:pt>
                <c:pt idx="102">
                  <c:v>555.18935360177841</c:v>
                </c:pt>
                <c:pt idx="103">
                  <c:v>564.03704739752004</c:v>
                </c:pt>
                <c:pt idx="104">
                  <c:v>572.88183879502435</c:v>
                </c:pt>
                <c:pt idx="105">
                  <c:v>581.72377892545023</c:v>
                </c:pt>
                <c:pt idx="106">
                  <c:v>549.95978525961073</c:v>
                </c:pt>
                <c:pt idx="107">
                  <c:v>558.40703591428917</c:v>
                </c:pt>
                <c:pt idx="108">
                  <c:v>566.85161156049674</c:v>
                </c:pt>
                <c:pt idx="109">
                  <c:v>575.29355767229868</c:v>
                </c:pt>
                <c:pt idx="110">
                  <c:v>583.73291828020911</c:v>
                </c:pt>
                <c:pt idx="111">
                  <c:v>553.17810388555245</c:v>
                </c:pt>
                <c:pt idx="112">
                  <c:v>560.82004275683369</c:v>
                </c:pt>
                <c:pt idx="113">
                  <c:v>568.45980265997707</c:v>
                </c:pt>
                <c:pt idx="114">
                  <c:v>576.09741701420523</c:v>
                </c:pt>
                <c:pt idx="115">
                  <c:v>583.73291828020922</c:v>
                </c:pt>
                <c:pt idx="116">
                  <c:v>554.7871158901138</c:v>
                </c:pt>
                <c:pt idx="117">
                  <c:v>562.02646462929238</c:v>
                </c:pt>
                <c:pt idx="118">
                  <c:v>569.26386253170404</c:v>
                </c:pt>
                <c:pt idx="119">
                  <c:v>576.4993379029969</c:v>
                </c:pt>
                <c:pt idx="120">
                  <c:v>583.73291828020945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3.2191176688638401</c:v>
                </c:pt>
                <c:pt idx="2">
                  <c:v>3.7943632511158056</c:v>
                </c:pt>
                <c:pt idx="3">
                  <c:v>4.472776840401564</c:v>
                </c:pt>
                <c:pt idx="4">
                  <c:v>5.272924397329418</c:v>
                </c:pt>
                <c:pt idx="5">
                  <c:v>6.2167236355155167</c:v>
                </c:pt>
                <c:pt idx="6">
                  <c:v>7.3300509098137594</c:v>
                </c:pt>
                <c:pt idx="7">
                  <c:v>8.6434582908746549</c:v>
                </c:pt>
                <c:pt idx="8">
                  <c:v>10.193020881419196</c:v>
                </c:pt>
                <c:pt idx="9">
                  <c:v>12.021338088288688</c:v>
                </c:pt>
                <c:pt idx="10">
                  <c:v>14.178716891836169</c:v>
                </c:pt>
                <c:pt idx="11">
                  <c:v>16.724570273054812</c:v>
                </c:pt>
                <c:pt idx="12">
                  <c:v>19.729070013961937</c:v>
                </c:pt>
                <c:pt idx="13">
                  <c:v>23.275100249744593</c:v>
                </c:pt>
                <c:pt idx="14">
                  <c:v>27.460566625084624</c:v>
                </c:pt>
                <c:pt idx="15">
                  <c:v>32.401125932258417</c:v>
                </c:pt>
                <c:pt idx="16">
                  <c:v>38.233412969521595</c:v>
                </c:pt>
                <c:pt idx="17">
                  <c:v>45.118855391664084</c:v>
                </c:pt>
                <c:pt idx="18">
                  <c:v>53.248183929035058</c:v>
                </c:pt>
                <c:pt idx="19">
                  <c:v>62.846764998608485</c:v>
                </c:pt>
                <c:pt idx="20">
                  <c:v>74.180905979318311</c:v>
                </c:pt>
                <c:pt idx="21">
                  <c:v>87.565310935137987</c:v>
                </c:pt>
                <c:pt idx="22">
                  <c:v>103.371897125985</c:v>
                </c:pt>
                <c:pt idx="23">
                  <c:v>122.04022117521025</c:v>
                </c:pt>
                <c:pt idx="24">
                  <c:v>144.08980936036588</c:v>
                </c:pt>
                <c:pt idx="25">
                  <c:v>170.13474046014426</c:v>
                </c:pt>
                <c:pt idx="26">
                  <c:v>167.79880331835713</c:v>
                </c:pt>
                <c:pt idx="27">
                  <c:v>184.1348953873202</c:v>
                </c:pt>
                <c:pt idx="28">
                  <c:v>200.43711831314488</c:v>
                </c:pt>
                <c:pt idx="29">
                  <c:v>216.70861540949173</c:v>
                </c:pt>
                <c:pt idx="30">
                  <c:v>232.95201893246733</c:v>
                </c:pt>
                <c:pt idx="31">
                  <c:v>202.29821956743049</c:v>
                </c:pt>
                <c:pt idx="32">
                  <c:v>220.42378380631877</c:v>
                </c:pt>
                <c:pt idx="33">
                  <c:v>238.51513036323777</c:v>
                </c:pt>
                <c:pt idx="34">
                  <c:v>256.57521982814194</c:v>
                </c:pt>
                <c:pt idx="35">
                  <c:v>274.606561746978</c:v>
                </c:pt>
                <c:pt idx="36">
                  <c:v>245.46487179097767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303.67875394863921</c:v>
                </c:pt>
                <c:pt idx="40">
                  <c:v>323.02541433745813</c:v>
                </c:pt>
                <c:pt idx="41">
                  <c:v>293.99524327269938</c:v>
                </c:pt>
                <c:pt idx="42">
                  <c:v>313.35539693038533</c:v>
                </c:pt>
                <c:pt idx="43">
                  <c:v>332.68903260064207</c:v>
                </c:pt>
                <c:pt idx="44">
                  <c:v>351.99790751820501</c:v>
                </c:pt>
                <c:pt idx="45">
                  <c:v>371.28357043570503</c:v>
                </c:pt>
                <c:pt idx="46">
                  <c:v>342.34646391464634</c:v>
                </c:pt>
                <c:pt idx="47">
                  <c:v>361.64355082638082</c:v>
                </c:pt>
                <c:pt idx="48">
                  <c:v>380.91813301943733</c:v>
                </c:pt>
                <c:pt idx="49">
                  <c:v>400.17150890331305</c:v>
                </c:pt>
                <c:pt idx="50">
                  <c:v>419.40484180194306</c:v>
                </c:pt>
                <c:pt idx="51">
                  <c:v>389.63054763275704</c:v>
                </c:pt>
                <c:pt idx="52">
                  <c:v>407.9587823175745</c:v>
                </c:pt>
                <c:pt idx="53">
                  <c:v>426.26923464137013</c:v>
                </c:pt>
                <c:pt idx="54">
                  <c:v>444.5627755736532</c:v>
                </c:pt>
                <c:pt idx="55">
                  <c:v>462.8401985900677</c:v>
                </c:pt>
                <c:pt idx="56">
                  <c:v>431.75903510913213</c:v>
                </c:pt>
                <c:pt idx="57">
                  <c:v>448.6765741879388</c:v>
                </c:pt>
                <c:pt idx="58">
                  <c:v>465.58046754995058</c:v>
                </c:pt>
                <c:pt idx="59">
                  <c:v>482.47128016239793</c:v>
                </c:pt>
                <c:pt idx="60">
                  <c:v>499.34953422631764</c:v>
                </c:pt>
                <c:pt idx="61">
                  <c:v>467.86376222658572</c:v>
                </c:pt>
                <c:pt idx="62">
                  <c:v>484.2965528039129</c:v>
                </c:pt>
                <c:pt idx="63">
                  <c:v>500.71750586625234</c:v>
                </c:pt>
                <c:pt idx="64">
                  <c:v>517.12706410485578</c:v>
                </c:pt>
                <c:pt idx="65">
                  <c:v>533.52563983843004</c:v>
                </c:pt>
                <c:pt idx="66">
                  <c:v>501.17347881997563</c:v>
                </c:pt>
                <c:pt idx="67">
                  <c:v>516.6713931827336</c:v>
                </c:pt>
                <c:pt idx="68">
                  <c:v>532.15950176791534</c:v>
                </c:pt>
                <c:pt idx="69">
                  <c:v>547.63813003167195</c:v>
                </c:pt>
                <c:pt idx="70">
                  <c:v>563.10758354108668</c:v>
                </c:pt>
                <c:pt idx="71">
                  <c:v>529.88244088560589</c:v>
                </c:pt>
                <c:pt idx="72">
                  <c:v>544.45211339932041</c:v>
                </c:pt>
                <c:pt idx="73">
                  <c:v>559.01360458557178</c:v>
                </c:pt>
                <c:pt idx="74">
                  <c:v>573.56715748636259</c:v>
                </c:pt>
                <c:pt idx="75">
                  <c:v>588.11300180979151</c:v>
                </c:pt>
                <c:pt idx="76">
                  <c:v>554.00899936215046</c:v>
                </c:pt>
                <c:pt idx="77">
                  <c:v>567.6557190157306</c:v>
                </c:pt>
                <c:pt idx="78">
                  <c:v>581.29558299844439</c:v>
                </c:pt>
                <c:pt idx="79">
                  <c:v>594.92877477767286</c:v>
                </c:pt>
                <c:pt idx="80">
                  <c:v>608.55546873013782</c:v>
                </c:pt>
                <c:pt idx="81">
                  <c:v>573.5671574863627</c:v>
                </c:pt>
                <c:pt idx="82">
                  <c:v>586.29518528801793</c:v>
                </c:pt>
                <c:pt idx="83">
                  <c:v>599.01745752741897</c:v>
                </c:pt>
                <c:pt idx="84">
                  <c:v>611.73411362703052</c:v>
                </c:pt>
                <c:pt idx="85">
                  <c:v>624.44528674225819</c:v>
                </c:pt>
                <c:pt idx="86">
                  <c:v>589.02186615684775</c:v>
                </c:pt>
                <c:pt idx="87">
                  <c:v>601.28869695539152</c:v>
                </c:pt>
                <c:pt idx="88">
                  <c:v>613.55032816291907</c:v>
                </c:pt>
                <c:pt idx="89">
                  <c:v>625.80687830020759</c:v>
                </c:pt>
                <c:pt idx="90">
                  <c:v>638.05846086868894</c:v>
                </c:pt>
                <c:pt idx="91">
                  <c:v>601.74292342066133</c:v>
                </c:pt>
                <c:pt idx="92">
                  <c:v>613.0962849977135</c:v>
                </c:pt>
                <c:pt idx="93">
                  <c:v>624.44528674225796</c:v>
                </c:pt>
                <c:pt idx="94">
                  <c:v>635.79001903756932</c:v>
                </c:pt>
                <c:pt idx="95">
                  <c:v>647.1305687794046</c:v>
                </c:pt>
                <c:pt idx="96">
                  <c:v>610.37187931946244</c:v>
                </c:pt>
                <c:pt idx="97">
                  <c:v>621.268000435266</c:v>
                </c:pt>
                <c:pt idx="98">
                  <c:v>632.16016385679939</c:v>
                </c:pt>
                <c:pt idx="99">
                  <c:v>643.04844736912457</c:v>
                </c:pt>
                <c:pt idx="100">
                  <c:v>653.93292590911108</c:v>
                </c:pt>
                <c:pt idx="101">
                  <c:v>616.27444100355149</c:v>
                </c:pt>
                <c:pt idx="102">
                  <c:v>626.260728517953</c:v>
                </c:pt>
                <c:pt idx="103">
                  <c:v>636.24372076531824</c:v>
                </c:pt>
                <c:pt idx="104">
                  <c:v>646.22347672875924</c:v>
                </c:pt>
                <c:pt idx="105">
                  <c:v>656.2000534214535</c:v>
                </c:pt>
                <c:pt idx="106">
                  <c:v>620.36014259822412</c:v>
                </c:pt>
                <c:pt idx="107">
                  <c:v>629.89128564201053</c:v>
                </c:pt>
                <c:pt idx="108">
                  <c:v>639.41944595007112</c:v>
                </c:pt>
                <c:pt idx="109">
                  <c:v>648.94467422771106</c:v>
                </c:pt>
                <c:pt idx="110">
                  <c:v>658.46701957061964</c:v>
                </c:pt>
                <c:pt idx="111">
                  <c:v>623.99140923584901</c:v>
                </c:pt>
                <c:pt idx="112">
                  <c:v>632.61391927100306</c:v>
                </c:pt>
                <c:pt idx="113">
                  <c:v>641.23399967418345</c:v>
                </c:pt>
                <c:pt idx="114">
                  <c:v>649.85168770908911</c:v>
                </c:pt>
                <c:pt idx="115">
                  <c:v>658.46701957061975</c:v>
                </c:pt>
                <c:pt idx="116">
                  <c:v>625.80687830020759</c:v>
                </c:pt>
                <c:pt idx="117">
                  <c:v>633.97514515548448</c:v>
                </c:pt>
                <c:pt idx="118">
                  <c:v>642.14123675390374</c:v>
                </c:pt>
                <c:pt idx="119">
                  <c:v>650.30518465733564</c:v>
                </c:pt>
                <c:pt idx="120">
                  <c:v>658.46701957062021</c:v>
                </c:pt>
                <c:pt idx="121">
                  <c:v>3.3406123864501612E-12</c:v>
                </c:pt>
                <c:pt idx="122">
                  <c:v>3.3406123864501612E-12</c:v>
                </c:pt>
                <c:pt idx="123">
                  <c:v>3.3406123864501612E-12</c:v>
                </c:pt>
                <c:pt idx="124">
                  <c:v>3.3406123864501612E-12</c:v>
                </c:pt>
                <c:pt idx="125">
                  <c:v>3.3406123864501612E-12</c:v>
                </c:pt>
                <c:pt idx="126">
                  <c:v>3.3406123864501612E-12</c:v>
                </c:pt>
                <c:pt idx="127">
                  <c:v>3.3406123864501612E-12</c:v>
                </c:pt>
                <c:pt idx="128">
                  <c:v>3.3406123864501612E-12</c:v>
                </c:pt>
                <c:pt idx="129">
                  <c:v>3.3406123864501612E-12</c:v>
                </c:pt>
                <c:pt idx="130">
                  <c:v>3.3406123864501612E-12</c:v>
                </c:pt>
                <c:pt idx="131">
                  <c:v>3.3406123864501612E-12</c:v>
                </c:pt>
                <c:pt idx="132">
                  <c:v>3.3406123864501612E-12</c:v>
                </c:pt>
                <c:pt idx="133">
                  <c:v>3.3406123864501612E-12</c:v>
                </c:pt>
                <c:pt idx="134">
                  <c:v>3.3406123864501612E-12</c:v>
                </c:pt>
                <c:pt idx="135">
                  <c:v>3.3406123864501612E-12</c:v>
                </c:pt>
                <c:pt idx="136">
                  <c:v>3.3406123864501612E-12</c:v>
                </c:pt>
                <c:pt idx="137">
                  <c:v>3.3406123864501612E-12</c:v>
                </c:pt>
                <c:pt idx="138">
                  <c:v>3.3406123864501612E-12</c:v>
                </c:pt>
                <c:pt idx="139">
                  <c:v>3.3406123864501612E-12</c:v>
                </c:pt>
                <c:pt idx="140">
                  <c:v>3.3406123864501612E-12</c:v>
                </c:pt>
                <c:pt idx="141">
                  <c:v>3.3406123864501612E-12</c:v>
                </c:pt>
                <c:pt idx="142">
                  <c:v>3.3406123864501612E-12</c:v>
                </c:pt>
                <c:pt idx="143">
                  <c:v>3.3406123864501612E-12</c:v>
                </c:pt>
                <c:pt idx="144">
                  <c:v>3.3406123864501612E-12</c:v>
                </c:pt>
                <c:pt idx="145">
                  <c:v>3.3406123864501612E-12</c:v>
                </c:pt>
                <c:pt idx="146">
                  <c:v>3.3406123864501612E-12</c:v>
                </c:pt>
                <c:pt idx="147">
                  <c:v>3.3406123864501612E-12</c:v>
                </c:pt>
                <c:pt idx="148">
                  <c:v>3.3406123864501612E-12</c:v>
                </c:pt>
                <c:pt idx="149">
                  <c:v>3.3406123864501612E-12</c:v>
                </c:pt>
                <c:pt idx="150">
                  <c:v>3.3406123864501612E-12</c:v>
                </c:pt>
                <c:pt idx="151">
                  <c:v>3.3406123864501612E-12</c:v>
                </c:pt>
                <c:pt idx="152">
                  <c:v>3.3406123864501612E-12</c:v>
                </c:pt>
                <c:pt idx="153">
                  <c:v>3.3406123864501612E-12</c:v>
                </c:pt>
                <c:pt idx="154">
                  <c:v>3.3406123864501612E-12</c:v>
                </c:pt>
                <c:pt idx="155">
                  <c:v>3.3406123864501612E-12</c:v>
                </c:pt>
                <c:pt idx="156">
                  <c:v>3.3406123864501612E-12</c:v>
                </c:pt>
                <c:pt idx="157">
                  <c:v>3.3406123864501612E-12</c:v>
                </c:pt>
                <c:pt idx="158">
                  <c:v>3.3406123864501612E-12</c:v>
                </c:pt>
                <c:pt idx="159">
                  <c:v>3.3406123864501612E-12</c:v>
                </c:pt>
                <c:pt idx="160">
                  <c:v>3.3406123864501612E-12</c:v>
                </c:pt>
                <c:pt idx="161">
                  <c:v>3.3406123864501612E-12</c:v>
                </c:pt>
                <c:pt idx="162">
                  <c:v>3.3406123864501612E-12</c:v>
                </c:pt>
                <c:pt idx="163">
                  <c:v>3.3406123864501612E-12</c:v>
                </c:pt>
                <c:pt idx="164">
                  <c:v>3.3406123864501612E-12</c:v>
                </c:pt>
                <c:pt idx="165">
                  <c:v>3.3406123864501612E-12</c:v>
                </c:pt>
                <c:pt idx="166">
                  <c:v>3.3406123864501612E-12</c:v>
                </c:pt>
                <c:pt idx="167">
                  <c:v>3.3406123864501612E-12</c:v>
                </c:pt>
                <c:pt idx="168">
                  <c:v>3.3406123864501612E-12</c:v>
                </c:pt>
                <c:pt idx="169">
                  <c:v>3.3406123864501612E-12</c:v>
                </c:pt>
                <c:pt idx="170">
                  <c:v>3.3406123864501612E-12</c:v>
                </c:pt>
                <c:pt idx="171">
                  <c:v>3.3406123864501612E-12</c:v>
                </c:pt>
                <c:pt idx="172">
                  <c:v>3.3406123864501612E-12</c:v>
                </c:pt>
                <c:pt idx="173">
                  <c:v>3.3406123864501612E-12</c:v>
                </c:pt>
                <c:pt idx="174">
                  <c:v>3.3406123864501612E-12</c:v>
                </c:pt>
                <c:pt idx="175">
                  <c:v>3.3406123864501612E-12</c:v>
                </c:pt>
                <c:pt idx="176">
                  <c:v>3.3406123864501612E-12</c:v>
                </c:pt>
                <c:pt idx="177">
                  <c:v>3.3406123864501612E-12</c:v>
                </c:pt>
                <c:pt idx="178">
                  <c:v>3.3406123864501612E-12</c:v>
                </c:pt>
                <c:pt idx="179">
                  <c:v>3.3406123864501612E-12</c:v>
                </c:pt>
                <c:pt idx="180">
                  <c:v>3.3406123864501612E-12</c:v>
                </c:pt>
                <c:pt idx="181">
                  <c:v>3.3406123864501612E-12</c:v>
                </c:pt>
                <c:pt idx="182">
                  <c:v>3.3406123864501612E-12</c:v>
                </c:pt>
                <c:pt idx="183">
                  <c:v>3.3406123864501612E-12</c:v>
                </c:pt>
                <c:pt idx="184">
                  <c:v>3.3406123864501612E-12</c:v>
                </c:pt>
                <c:pt idx="185">
                  <c:v>3.3406123864501612E-12</c:v>
                </c:pt>
                <c:pt idx="186">
                  <c:v>3.3406123864501612E-12</c:v>
                </c:pt>
                <c:pt idx="187">
                  <c:v>3.3406123864501612E-12</c:v>
                </c:pt>
                <c:pt idx="188">
                  <c:v>3.3406123864501612E-12</c:v>
                </c:pt>
                <c:pt idx="189">
                  <c:v>3.3406123864501612E-12</c:v>
                </c:pt>
                <c:pt idx="190">
                  <c:v>3.3406123864501612E-12</c:v>
                </c:pt>
                <c:pt idx="191">
                  <c:v>3.3406123864501612E-12</c:v>
                </c:pt>
                <c:pt idx="192">
                  <c:v>3.3406123864501612E-12</c:v>
                </c:pt>
                <c:pt idx="193">
                  <c:v>3.3406123864501612E-12</c:v>
                </c:pt>
                <c:pt idx="194">
                  <c:v>3.3406123864501612E-12</c:v>
                </c:pt>
                <c:pt idx="195">
                  <c:v>3.3406123864501612E-12</c:v>
                </c:pt>
                <c:pt idx="196">
                  <c:v>3.3406123864501612E-12</c:v>
                </c:pt>
                <c:pt idx="197">
                  <c:v>3.3406123864501612E-12</c:v>
                </c:pt>
                <c:pt idx="198">
                  <c:v>3.3406123864501612E-12</c:v>
                </c:pt>
                <c:pt idx="199">
                  <c:v>3.3406123864501612E-12</c:v>
                </c:pt>
                <c:pt idx="200">
                  <c:v>3.3406123864501612E-12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45.976451369424893</c:v>
                </c:pt>
                <c:pt idx="22">
                  <c:v>61.195253174133917</c:v>
                </c:pt>
                <c:pt idx="23">
                  <c:v>76.314953891111699</c:v>
                </c:pt>
                <c:pt idx="24">
                  <c:v>91.358114590501202</c:v>
                </c:pt>
                <c:pt idx="25">
                  <c:v>106.33917221071198</c:v>
                </c:pt>
                <c:pt idx="26">
                  <c:v>93.28198944103697</c:v>
                </c:pt>
                <c:pt idx="27">
                  <c:v>107.10595572323882</c:v>
                </c:pt>
                <c:pt idx="28">
                  <c:v>120.88592545349094</c:v>
                </c:pt>
                <c:pt idx="29">
                  <c:v>134.62762855321992</c:v>
                </c:pt>
                <c:pt idx="30">
                  <c:v>148.33552588657844</c:v>
                </c:pt>
                <c:pt idx="31">
                  <c:v>134.24638938649042</c:v>
                </c:pt>
                <c:pt idx="32">
                  <c:v>146.81397834828729</c:v>
                </c:pt>
                <c:pt idx="33">
                  <c:v>159.35586286360191</c:v>
                </c:pt>
                <c:pt idx="34">
                  <c:v>171.87435267338165</c:v>
                </c:pt>
                <c:pt idx="35">
                  <c:v>184.37139305479846</c:v>
                </c:pt>
                <c:pt idx="36">
                  <c:v>168.8416056097681</c:v>
                </c:pt>
                <c:pt idx="37">
                  <c:v>179.829386330098</c:v>
                </c:pt>
                <c:pt idx="38">
                  <c:v>190.80144399249431</c:v>
                </c:pt>
                <c:pt idx="39">
                  <c:v>201.75881092692779</c:v>
                </c:pt>
                <c:pt idx="40">
                  <c:v>212.70239804910184</c:v>
                </c:pt>
                <c:pt idx="41">
                  <c:v>195.33725403815257</c:v>
                </c:pt>
                <c:pt idx="42">
                  <c:v>204.40159586063604</c:v>
                </c:pt>
                <c:pt idx="43">
                  <c:v>213.45664137520589</c:v>
                </c:pt>
                <c:pt idx="44">
                  <c:v>222.50284096633968</c:v>
                </c:pt>
                <c:pt idx="45">
                  <c:v>231.54060536306474</c:v>
                </c:pt>
                <c:pt idx="46">
                  <c:v>213.07952740360659</c:v>
                </c:pt>
                <c:pt idx="47">
                  <c:v>220.99573745004457</c:v>
                </c:pt>
                <c:pt idx="48">
                  <c:v>228.90543935922884</c:v>
                </c:pt>
                <c:pt idx="49">
                  <c:v>236.80889001154424</c:v>
                </c:pt>
                <c:pt idx="50">
                  <c:v>244.70632771903044</c:v>
                </c:pt>
                <c:pt idx="51">
                  <c:v>230.78777111964928</c:v>
                </c:pt>
                <c:pt idx="52">
                  <c:v>237.56128239156058</c:v>
                </c:pt>
                <c:pt idx="53">
                  <c:v>244.3303922732961</c:v>
                </c:pt>
                <c:pt idx="54">
                  <c:v>251.0952400785371</c:v>
                </c:pt>
                <c:pt idx="55">
                  <c:v>257.85595699105755</c:v>
                </c:pt>
                <c:pt idx="56">
                  <c:v>246.58580846713619</c:v>
                </c:pt>
                <c:pt idx="57">
                  <c:v>252.22230966781112</c:v>
                </c:pt>
                <c:pt idx="58">
                  <c:v>257.85595699105755</c:v>
                </c:pt>
                <c:pt idx="59">
                  <c:v>263.4868216859382</c:v>
                </c:pt>
                <c:pt idx="60">
                  <c:v>269.11497170292421</c:v>
                </c:pt>
                <c:pt idx="61">
                  <c:v>260.85942671475163</c:v>
                </c:pt>
                <c:pt idx="62">
                  <c:v>265.73840375453756</c:v>
                </c:pt>
                <c:pt idx="63">
                  <c:v>270.61536157536983</c:v>
                </c:pt>
                <c:pt idx="64">
                  <c:v>275.49034176419684</c:v>
                </c:pt>
                <c:pt idx="65">
                  <c:v>280.36338431358678</c:v>
                </c:pt>
                <c:pt idx="66">
                  <c:v>272.86559571589561</c:v>
                </c:pt>
                <c:pt idx="67">
                  <c:v>276.61506059958811</c:v>
                </c:pt>
                <c:pt idx="68">
                  <c:v>280.36338431358678</c:v>
                </c:pt>
                <c:pt idx="69">
                  <c:v>284.11058429716269</c:v>
                </c:pt>
                <c:pt idx="70">
                  <c:v>287.85667749117096</c:v>
                </c:pt>
                <c:pt idx="71">
                  <c:v>282.23712370144068</c:v>
                </c:pt>
                <c:pt idx="72">
                  <c:v>285.98376820295493</c:v>
                </c:pt>
                <c:pt idx="73">
                  <c:v>289.72931420493518</c:v>
                </c:pt>
                <c:pt idx="74">
                  <c:v>293.47377793906486</c:v>
                </c:pt>
                <c:pt idx="75">
                  <c:v>297.21717518827535</c:v>
                </c:pt>
                <c:pt idx="76">
                  <c:v>292.72497100977256</c:v>
                </c:pt>
                <c:pt idx="77">
                  <c:v>295.71994327479496</c:v>
                </c:pt>
                <c:pt idx="78">
                  <c:v>298.71423892515395</c:v>
                </c:pt>
                <c:pt idx="79">
                  <c:v>301.70786571384548</c:v>
                </c:pt>
                <c:pt idx="80">
                  <c:v>304.70083122716051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2.9037522468277555</c:v>
                </c:pt>
                <c:pt idx="2">
                  <c:v>3.4224626260555984</c:v>
                </c:pt>
                <c:pt idx="3">
                  <c:v>4.0341711225064261</c:v>
                </c:pt>
                <c:pt idx="4">
                  <c:v>4.7556083934562574</c:v>
                </c:pt>
                <c:pt idx="5">
                  <c:v>5.6065246536535662</c:v>
                </c:pt>
                <c:pt idx="6">
                  <c:v>6.6102362695474293</c:v>
                </c:pt>
                <c:pt idx="7">
                  <c:v>7.7942715687358017</c:v>
                </c:pt>
                <c:pt idx="8">
                  <c:v>9.191133919108875</c:v>
                </c:pt>
                <c:pt idx="9">
                  <c:v>10.839203425146229</c:v>
                </c:pt>
                <c:pt idx="10">
                  <c:v>12.783802483678164</c:v>
                </c:pt>
                <c:pt idx="11">
                  <c:v>15.078455048355044</c:v>
                </c:pt>
                <c:pt idx="12">
                  <c:v>17.786374901512989</c:v>
                </c:pt>
                <c:pt idx="13">
                  <c:v>20.98222467844068</c:v>
                </c:pt>
                <c:pt idx="14">
                  <c:v>24.754195014928442</c:v>
                </c:pt>
                <c:pt idx="15">
                  <c:v>29.206462210639497</c:v>
                </c:pt>
                <c:pt idx="16">
                  <c:v>34.462093474205787</c:v>
                </c:pt>
                <c:pt idx="17">
                  <c:v>40.666481443935886</c:v>
                </c:pt>
                <c:pt idx="18">
                  <c:v>47.991404619190043</c:v>
                </c:pt>
                <c:pt idx="19">
                  <c:v>56.639828016263273</c:v>
                </c:pt>
                <c:pt idx="20">
                  <c:v>66.851579281450668</c:v>
                </c:pt>
                <c:pt idx="21">
                  <c:v>78.910060247626788</c:v>
                </c:pt>
                <c:pt idx="22">
                  <c:v>93.150183213270694</c:v>
                </c:pt>
                <c:pt idx="23">
                  <c:v>109.96775588799703</c:v>
                </c:pt>
                <c:pt idx="24">
                  <c:v>129.83057997320486</c:v>
                </c:pt>
                <c:pt idx="25">
                  <c:v>153.29157689885758</c:v>
                </c:pt>
                <c:pt idx="26">
                  <c:v>151.18742647916039</c:v>
                </c:pt>
                <c:pt idx="27">
                  <c:v>165.90240656060988</c:v>
                </c:pt>
                <c:pt idx="28">
                  <c:v>180.58657218998462</c:v>
                </c:pt>
                <c:pt idx="29">
                  <c:v>195.24278318241954</c:v>
                </c:pt>
                <c:pt idx="30">
                  <c:v>209.87343438827483</c:v>
                </c:pt>
                <c:pt idx="31">
                  <c:v>182.26293388859065</c:v>
                </c:pt>
                <c:pt idx="32">
                  <c:v>198.58910688128836</c:v>
                </c:pt>
                <c:pt idx="33">
                  <c:v>214.88414831813785</c:v>
                </c:pt>
                <c:pt idx="34">
                  <c:v>231.15075177059677</c:v>
                </c:pt>
                <c:pt idx="35">
                  <c:v>247.39120044621504</c:v>
                </c:pt>
                <c:pt idx="36">
                  <c:v>221.14376696934883</c:v>
                </c:pt>
                <c:pt idx="37">
                  <c:v>238.64946815456815</c:v>
                </c:pt>
                <c:pt idx="38">
                  <c:v>256.1259217726236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264.85390518195555</c:v>
                </c:pt>
                <c:pt idx="42">
                  <c:v>282.29065500591173</c:v>
                </c:pt>
                <c:pt idx="43">
                  <c:v>299.70327852559689</c:v>
                </c:pt>
                <c:pt idx="44">
                  <c:v>317.09337448903148</c:v>
                </c:pt>
                <c:pt idx="45">
                  <c:v>334.46235196533502</c:v>
                </c:pt>
                <c:pt idx="46">
                  <c:v>308.40105034381344</c:v>
                </c:pt>
                <c:pt idx="47">
                  <c:v>325.78042147316609</c:v>
                </c:pt>
                <c:pt idx="48">
                  <c:v>343.13931760637462</c:v>
                </c:pt>
                <c:pt idx="49">
                  <c:v>360.47892004811712</c:v>
                </c:pt>
                <c:pt idx="50">
                  <c:v>377.80028720100813</c:v>
                </c:pt>
                <c:pt idx="51">
                  <c:v>350.98574721103279</c:v>
                </c:pt>
                <c:pt idx="52">
                  <c:v>367.49209034996039</c:v>
                </c:pt>
                <c:pt idx="53">
                  <c:v>383.98225493635573</c:v>
                </c:pt>
                <c:pt idx="54">
                  <c:v>400.45703338613862</c:v>
                </c:pt>
                <c:pt idx="55">
                  <c:v>416.9171476106103</c:v>
                </c:pt>
                <c:pt idx="56">
                  <c:v>388.92626989048904</c:v>
                </c:pt>
                <c:pt idx="57">
                  <c:v>404.16181319978608</c:v>
                </c:pt>
                <c:pt idx="58">
                  <c:v>419.38494151279912</c:v>
                </c:pt>
                <c:pt idx="59">
                  <c:v>434.59616884181315</c:v>
                </c:pt>
                <c:pt idx="60">
                  <c:v>449.7959702900439</c:v>
                </c:pt>
                <c:pt idx="61">
                  <c:v>421.4411973426366</c:v>
                </c:pt>
                <c:pt idx="62">
                  <c:v>436.23993334519031</c:v>
                </c:pt>
                <c:pt idx="63">
                  <c:v>451.02789946978191</c:v>
                </c:pt>
                <c:pt idx="64">
                  <c:v>465.80549848090777</c:v>
                </c:pt>
                <c:pt idx="65">
                  <c:v>480.57310550984772</c:v>
                </c:pt>
                <c:pt idx="66">
                  <c:v>451.43852652349568</c:v>
                </c:pt>
                <c:pt idx="67">
                  <c:v>465.39514621826999</c:v>
                </c:pt>
                <c:pt idx="68">
                  <c:v>479.34284452811465</c:v>
                </c:pt>
                <c:pt idx="69">
                  <c:v>493.281917555973</c:v>
                </c:pt>
                <c:pt idx="70">
                  <c:v>507.21264330953483</c:v>
                </c:pt>
                <c:pt idx="71">
                  <c:v>477.29226026061082</c:v>
                </c:pt>
                <c:pt idx="72">
                  <c:v>490.41279965323224</c:v>
                </c:pt>
                <c:pt idx="73">
                  <c:v>503.52589560029656</c:v>
                </c:pt>
                <c:pt idx="74">
                  <c:v>516.63176922361095</c:v>
                </c:pt>
                <c:pt idx="75">
                  <c:v>529.73062951367604</c:v>
                </c:pt>
                <c:pt idx="76">
                  <c:v>499.01909440359304</c:v>
                </c:pt>
                <c:pt idx="77">
                  <c:v>511.30836546390066</c:v>
                </c:pt>
                <c:pt idx="78">
                  <c:v>523.59139917298626</c:v>
                </c:pt>
                <c:pt idx="79">
                  <c:v>535.86836245112806</c:v>
                </c:pt>
                <c:pt idx="80">
                  <c:v>548.13941394784217</c:v>
                </c:pt>
                <c:pt idx="81">
                  <c:v>516.63176922361095</c:v>
                </c:pt>
                <c:pt idx="82">
                  <c:v>528.09364865532655</c:v>
                </c:pt>
                <c:pt idx="83">
                  <c:v>539.5502916245631</c:v>
                </c:pt>
                <c:pt idx="84">
                  <c:v>551.00182497913715</c:v>
                </c:pt>
                <c:pt idx="85">
                  <c:v>562.44836986503856</c:v>
                </c:pt>
                <c:pt idx="86">
                  <c:v>530.54907998965166</c:v>
                </c:pt>
                <c:pt idx="87">
                  <c:v>541.59557948037639</c:v>
                </c:pt>
                <c:pt idx="88">
                  <c:v>552.63734833627166</c:v>
                </c:pt>
                <c:pt idx="89">
                  <c:v>563.67449438861013</c:v>
                </c:pt>
                <c:pt idx="90">
                  <c:v>574.7071209020188</c:v>
                </c:pt>
                <c:pt idx="91">
                  <c:v>542.00461756313427</c:v>
                </c:pt>
                <c:pt idx="92">
                  <c:v>552.22847702156628</c:v>
                </c:pt>
                <c:pt idx="93">
                  <c:v>562.44836986503822</c:v>
                </c:pt>
                <c:pt idx="94">
                  <c:v>572.66437832506858</c:v>
                </c:pt>
                <c:pt idx="95">
                  <c:v>582.87658146020192</c:v>
                </c:pt>
                <c:pt idx="96">
                  <c:v>549.77511567616205</c:v>
                </c:pt>
                <c:pt idx="97">
                  <c:v>559.58719489109524</c:v>
                </c:pt>
                <c:pt idx="98">
                  <c:v>569.39567336006587</c:v>
                </c:pt>
                <c:pt idx="99">
                  <c:v>579.20062185262486</c:v>
                </c:pt>
                <c:pt idx="100">
                  <c:v>589.00210854701288</c:v>
                </c:pt>
                <c:pt idx="101">
                  <c:v>555.09044325536786</c:v>
                </c:pt>
                <c:pt idx="102">
                  <c:v>564.08319015797485</c:v>
                </c:pt>
                <c:pt idx="103">
                  <c:v>573.07293899689466</c:v>
                </c:pt>
                <c:pt idx="104">
                  <c:v>582.05974343549485</c:v>
                </c:pt>
                <c:pt idx="105">
                  <c:v>591.04365534487874</c:v>
                </c:pt>
                <c:pt idx="106">
                  <c:v>558.76966014701395</c:v>
                </c:pt>
                <c:pt idx="107">
                  <c:v>567.35253375731543</c:v>
                </c:pt>
                <c:pt idx="108">
                  <c:v>575.9326936477363</c:v>
                </c:pt>
                <c:pt idx="109">
                  <c:v>584.51018595042069</c:v>
                </c:pt>
                <c:pt idx="110">
                  <c:v>593.08505533307027</c:v>
                </c:pt>
                <c:pt idx="111">
                  <c:v>562.03964926820106</c:v>
                </c:pt>
                <c:pt idx="112">
                  <c:v>569.80428287631264</c:v>
                </c:pt>
                <c:pt idx="113">
                  <c:v>577.56670598332937</c:v>
                </c:pt>
                <c:pt idx="114">
                  <c:v>585.32695249209939</c:v>
                </c:pt>
                <c:pt idx="115">
                  <c:v>593.0850553330705</c:v>
                </c:pt>
                <c:pt idx="116">
                  <c:v>563.67449438861001</c:v>
                </c:pt>
                <c:pt idx="117">
                  <c:v>571.03007470686327</c:v>
                </c:pt>
                <c:pt idx="118">
                  <c:v>578.38367595679733</c:v>
                </c:pt>
                <c:pt idx="119">
                  <c:v>585.73532685368616</c:v>
                </c:pt>
                <c:pt idx="120">
                  <c:v>593.0850553330705</c:v>
                </c:pt>
                <c:pt idx="121">
                  <c:v>3.036919790734272E-12</c:v>
                </c:pt>
                <c:pt idx="122">
                  <c:v>3.036919790734272E-12</c:v>
                </c:pt>
                <c:pt idx="123">
                  <c:v>3.036919790734272E-12</c:v>
                </c:pt>
                <c:pt idx="124">
                  <c:v>3.036919790734272E-12</c:v>
                </c:pt>
                <c:pt idx="125">
                  <c:v>3.036919790734272E-12</c:v>
                </c:pt>
                <c:pt idx="126">
                  <c:v>3.036919790734272E-12</c:v>
                </c:pt>
                <c:pt idx="127">
                  <c:v>3.036919790734272E-12</c:v>
                </c:pt>
                <c:pt idx="128">
                  <c:v>3.036919790734272E-12</c:v>
                </c:pt>
                <c:pt idx="129">
                  <c:v>3.036919790734272E-12</c:v>
                </c:pt>
                <c:pt idx="130">
                  <c:v>3.036919790734272E-12</c:v>
                </c:pt>
                <c:pt idx="131">
                  <c:v>3.036919790734272E-12</c:v>
                </c:pt>
                <c:pt idx="132">
                  <c:v>3.036919790734272E-12</c:v>
                </c:pt>
                <c:pt idx="133">
                  <c:v>3.036919790734272E-12</c:v>
                </c:pt>
                <c:pt idx="134">
                  <c:v>3.036919790734272E-12</c:v>
                </c:pt>
                <c:pt idx="135">
                  <c:v>3.036919790734272E-12</c:v>
                </c:pt>
                <c:pt idx="136">
                  <c:v>3.036919790734272E-12</c:v>
                </c:pt>
                <c:pt idx="137">
                  <c:v>3.036919790734272E-12</c:v>
                </c:pt>
                <c:pt idx="138">
                  <c:v>3.036919790734272E-12</c:v>
                </c:pt>
                <c:pt idx="139">
                  <c:v>3.036919790734272E-12</c:v>
                </c:pt>
                <c:pt idx="140">
                  <c:v>3.036919790734272E-12</c:v>
                </c:pt>
                <c:pt idx="141">
                  <c:v>3.036919790734272E-12</c:v>
                </c:pt>
                <c:pt idx="142">
                  <c:v>3.036919790734272E-12</c:v>
                </c:pt>
                <c:pt idx="143">
                  <c:v>3.036919790734272E-12</c:v>
                </c:pt>
                <c:pt idx="144">
                  <c:v>3.036919790734272E-12</c:v>
                </c:pt>
                <c:pt idx="145">
                  <c:v>3.036919790734272E-12</c:v>
                </c:pt>
                <c:pt idx="146">
                  <c:v>3.036919790734272E-12</c:v>
                </c:pt>
                <c:pt idx="147">
                  <c:v>3.036919790734272E-12</c:v>
                </c:pt>
                <c:pt idx="148">
                  <c:v>3.036919790734272E-12</c:v>
                </c:pt>
                <c:pt idx="149">
                  <c:v>3.036919790734272E-12</c:v>
                </c:pt>
                <c:pt idx="150">
                  <c:v>3.036919790734272E-12</c:v>
                </c:pt>
                <c:pt idx="151">
                  <c:v>3.036919790734272E-12</c:v>
                </c:pt>
                <c:pt idx="152">
                  <c:v>3.036919790734272E-12</c:v>
                </c:pt>
                <c:pt idx="153">
                  <c:v>3.036919790734272E-12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26" sqref="H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7" t="s">
        <v>190</v>
      </c>
      <c r="D1" s="317"/>
      <c r="E1" s="31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3.05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0.39152632755921768</v>
      </c>
      <c r="D9" s="36">
        <f t="shared" ref="D9:D18" si="0">C9*$C$5</f>
        <v>1.1941552990556139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6</v>
      </c>
      <c r="C10" s="35">
        <v>8.3976398947241668E-2</v>
      </c>
      <c r="D10" s="36">
        <f t="shared" si="0"/>
        <v>0.25612801678908709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52</v>
      </c>
      <c r="C11" s="35">
        <v>8.3976398947241668E-2</v>
      </c>
      <c r="D11" s="36">
        <f t="shared" si="0"/>
        <v>0.25612801678908709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0.35989885263103571</v>
      </c>
      <c r="D12" s="36">
        <f t="shared" si="0"/>
        <v>1.0976915005246588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21</v>
      </c>
      <c r="C13" s="35">
        <v>3.9261693014294809E-2</v>
      </c>
      <c r="D13" s="36">
        <f t="shared" si="0"/>
        <v>0.11974816369359916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</v>
      </c>
      <c r="C14" s="35">
        <v>4.0352295598025216E-2</v>
      </c>
      <c r="D14" s="36">
        <f t="shared" si="0"/>
        <v>0.1230745015739769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0.99899196669705681</v>
      </c>
      <c r="D19" s="41">
        <f>SUM(D9:D18)</f>
        <v>3.046925498426023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3" t="s">
        <v>186</v>
      </c>
      <c r="D34" s="313"/>
      <c r="E34" s="314" t="s">
        <v>187</v>
      </c>
      <c r="F34" s="315"/>
      <c r="G34" s="315"/>
      <c r="H34" s="31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/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Charme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3" t="s">
        <v>186</v>
      </c>
      <c r="D60" s="313"/>
      <c r="E60" s="314" t="s">
        <v>187</v>
      </c>
      <c r="F60" s="315"/>
      <c r="G60" s="315"/>
      <c r="H60" s="31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/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Cormier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3" t="s">
        <v>186</v>
      </c>
      <c r="D86" s="313"/>
      <c r="E86" s="314" t="s">
        <v>187</v>
      </c>
      <c r="F86" s="315"/>
      <c r="G86" s="315"/>
      <c r="H86" s="31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93"/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/>
      <c r="H89" s="93"/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284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284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284</v>
      </c>
      <c r="C107" s="53">
        <v>20</v>
      </c>
      <c r="D107" s="53">
        <v>284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3" t="s">
        <v>186</v>
      </c>
      <c r="D112" s="313"/>
      <c r="E112" s="314" t="s">
        <v>187</v>
      </c>
      <c r="F112" s="315"/>
      <c r="G112" s="315"/>
      <c r="H112" s="31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30</v>
      </c>
      <c r="C114" s="53">
        <v>1</v>
      </c>
      <c r="D114" s="63">
        <v>0</v>
      </c>
      <c r="E114" s="54"/>
      <c r="F114" s="54"/>
      <c r="G114" s="54"/>
      <c r="H114" s="54"/>
      <c r="I114" s="56">
        <f>IFERROR(B114/A114,"")</f>
        <v>1.2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54</v>
      </c>
      <c r="C115" s="53">
        <v>2</v>
      </c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79</v>
      </c>
      <c r="C116" s="53">
        <v>3</v>
      </c>
      <c r="D116" s="63">
        <v>13</v>
      </c>
      <c r="E116" s="54"/>
      <c r="F116" s="54"/>
      <c r="G116" s="54"/>
      <c r="H116" s="54"/>
      <c r="I116" s="56">
        <f t="shared" si="4"/>
        <v>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93</v>
      </c>
      <c r="C117" s="53">
        <v>4</v>
      </c>
      <c r="D117" s="63">
        <v>14</v>
      </c>
      <c r="E117" s="54"/>
      <c r="F117" s="54"/>
      <c r="G117" s="54"/>
      <c r="H117" s="54"/>
      <c r="I117" s="56">
        <f t="shared" si="4"/>
        <v>5.4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107</v>
      </c>
      <c r="C118" s="53">
        <v>5</v>
      </c>
      <c r="D118" s="63">
        <v>14</v>
      </c>
      <c r="E118" s="54"/>
      <c r="F118" s="54"/>
      <c r="G118" s="54"/>
      <c r="H118" s="54"/>
      <c r="I118" s="56">
        <f t="shared" si="4"/>
        <v>5.6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121</v>
      </c>
      <c r="C119" s="53">
        <v>6</v>
      </c>
      <c r="D119" s="63">
        <v>14</v>
      </c>
      <c r="E119" s="54"/>
      <c r="F119" s="54"/>
      <c r="G119" s="54"/>
      <c r="H119" s="54"/>
      <c r="I119" s="56">
        <f t="shared" si="4"/>
        <v>5.6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55</v>
      </c>
      <c r="B120" s="63">
        <v>135</v>
      </c>
      <c r="C120" s="63">
        <v>7</v>
      </c>
      <c r="D120" s="63">
        <v>14</v>
      </c>
      <c r="E120" s="93"/>
      <c r="F120" s="93"/>
      <c r="G120" s="93"/>
      <c r="H120" s="93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v>149</v>
      </c>
      <c r="C121" s="63">
        <v>8</v>
      </c>
      <c r="D121" s="63">
        <v>14</v>
      </c>
      <c r="E121" s="93"/>
      <c r="F121" s="93"/>
      <c r="G121" s="93"/>
      <c r="H121" s="93"/>
      <c r="I121" s="56">
        <f t="shared" si="4"/>
        <v>5.6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65</v>
      </c>
      <c r="B122" s="63">
        <v>161</v>
      </c>
      <c r="C122" s="63">
        <v>9</v>
      </c>
      <c r="D122" s="63">
        <v>14</v>
      </c>
      <c r="E122" s="93"/>
      <c r="F122" s="93"/>
      <c r="G122" s="93"/>
      <c r="H122" s="93"/>
      <c r="I122" s="56">
        <f t="shared" si="4"/>
        <v>5.2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70</v>
      </c>
      <c r="B123" s="63">
        <v>173</v>
      </c>
      <c r="C123" s="63">
        <v>10</v>
      </c>
      <c r="D123" s="63">
        <v>14</v>
      </c>
      <c r="E123" s="93"/>
      <c r="F123" s="93"/>
      <c r="G123" s="93"/>
      <c r="H123" s="93"/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75</v>
      </c>
      <c r="B124" s="63">
        <v>183</v>
      </c>
      <c r="C124" s="63">
        <v>11</v>
      </c>
      <c r="D124" s="63">
        <v>14</v>
      </c>
      <c r="E124" s="93"/>
      <c r="F124" s="93"/>
      <c r="G124" s="93"/>
      <c r="H124" s="93"/>
      <c r="I124" s="56">
        <f t="shared" si="4"/>
        <v>4.8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80</v>
      </c>
      <c r="B125" s="63">
        <v>192</v>
      </c>
      <c r="C125" s="63">
        <v>12</v>
      </c>
      <c r="D125" s="63">
        <v>14</v>
      </c>
      <c r="E125" s="93"/>
      <c r="F125" s="93"/>
      <c r="G125" s="93"/>
      <c r="H125" s="93"/>
      <c r="I125" s="56">
        <f t="shared" si="4"/>
        <v>4.5999999999999996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85</v>
      </c>
      <c r="B126" s="63">
        <v>200</v>
      </c>
      <c r="C126" s="63">
        <v>13</v>
      </c>
      <c r="D126" s="63">
        <v>14</v>
      </c>
      <c r="E126" s="68"/>
      <c r="F126" s="68"/>
      <c r="G126" s="68"/>
      <c r="H126" s="68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90</v>
      </c>
      <c r="B127" s="63">
        <v>207</v>
      </c>
      <c r="C127" s="63">
        <v>14</v>
      </c>
      <c r="D127" s="63">
        <v>14</v>
      </c>
      <c r="E127" s="68"/>
      <c r="F127" s="68"/>
      <c r="G127" s="68"/>
      <c r="H127" s="68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212</v>
      </c>
      <c r="C128" s="53">
        <v>15</v>
      </c>
      <c r="D128" s="53">
        <v>14</v>
      </c>
      <c r="E128" s="57"/>
      <c r="F128" s="57"/>
      <c r="G128" s="57"/>
      <c r="H128" s="57"/>
      <c r="I128" s="56">
        <f t="shared" si="4"/>
        <v>3.8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216</v>
      </c>
      <c r="C129" s="53">
        <v>16</v>
      </c>
      <c r="D129" s="53">
        <v>13</v>
      </c>
      <c r="E129" s="57"/>
      <c r="F129" s="57"/>
      <c r="G129" s="57"/>
      <c r="H129" s="57"/>
      <c r="I129" s="56">
        <f t="shared" si="4"/>
        <v>3.6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220</v>
      </c>
      <c r="C130" s="53">
        <v>17</v>
      </c>
      <c r="D130" s="53">
        <v>13</v>
      </c>
      <c r="E130" s="57"/>
      <c r="F130" s="57"/>
      <c r="G130" s="57"/>
      <c r="H130" s="57"/>
      <c r="I130" s="56">
        <f t="shared" si="4"/>
        <v>3.4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222</v>
      </c>
      <c r="C131" s="53">
        <v>18</v>
      </c>
      <c r="D131" s="53">
        <v>13</v>
      </c>
      <c r="E131" s="57"/>
      <c r="F131" s="57"/>
      <c r="G131" s="57"/>
      <c r="H131" s="57"/>
      <c r="I131" s="56">
        <f t="shared" si="4"/>
        <v>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223</v>
      </c>
      <c r="C132" s="53">
        <v>19</v>
      </c>
      <c r="D132" s="53">
        <v>13</v>
      </c>
      <c r="E132" s="57"/>
      <c r="F132" s="57"/>
      <c r="G132" s="57"/>
      <c r="H132" s="57"/>
      <c r="I132" s="56">
        <f t="shared" si="4"/>
        <v>2.8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222</v>
      </c>
      <c r="C133" s="53">
        <v>20</v>
      </c>
      <c r="D133" s="53">
        <v>222</v>
      </c>
      <c r="E133" s="57"/>
      <c r="F133" s="57"/>
      <c r="G133" s="57"/>
      <c r="H133" s="57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Erable champêtre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3" t="s">
        <v>186</v>
      </c>
      <c r="D138" s="313"/>
      <c r="E138" s="314" t="s">
        <v>187</v>
      </c>
      <c r="F138" s="315"/>
      <c r="G138" s="315"/>
      <c r="H138" s="31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18</v>
      </c>
      <c r="C140" s="53">
        <v>1</v>
      </c>
      <c r="D140" s="63">
        <v>3</v>
      </c>
      <c r="E140" s="54"/>
      <c r="F140" s="54"/>
      <c r="G140" s="54"/>
      <c r="H140" s="54"/>
      <c r="I140" s="60">
        <f>IFERROR(B140/A140,"")</f>
        <v>0.9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54</v>
      </c>
      <c r="C141" s="53">
        <v>2</v>
      </c>
      <c r="D141" s="63">
        <v>14</v>
      </c>
      <c r="E141" s="54"/>
      <c r="F141" s="54"/>
      <c r="G141" s="54"/>
      <c r="H141" s="54"/>
      <c r="I141" s="60">
        <f t="shared" ref="I141:I159" si="5">IF(A141&lt;&gt;0,(B141-(B140-D140))/(A141-A140),"")</f>
        <v>7.8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76</v>
      </c>
      <c r="C142" s="53">
        <v>3</v>
      </c>
      <c r="D142" s="63">
        <v>14</v>
      </c>
      <c r="E142" s="54"/>
      <c r="F142" s="54"/>
      <c r="G142" s="54"/>
      <c r="H142" s="54"/>
      <c r="I142" s="60">
        <f t="shared" si="5"/>
        <v>7.2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95</v>
      </c>
      <c r="C143" s="53">
        <v>4</v>
      </c>
      <c r="D143" s="63">
        <v>14</v>
      </c>
      <c r="E143" s="54"/>
      <c r="F143" s="54"/>
      <c r="G143" s="54"/>
      <c r="H143" s="54"/>
      <c r="I143" s="60">
        <f t="shared" si="5"/>
        <v>6.6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110</v>
      </c>
      <c r="C144" s="53">
        <v>5</v>
      </c>
      <c r="D144" s="63">
        <v>14</v>
      </c>
      <c r="E144" s="54"/>
      <c r="F144" s="54"/>
      <c r="G144" s="54"/>
      <c r="H144" s="54"/>
      <c r="I144" s="60">
        <f t="shared" si="5"/>
        <v>5.8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120</v>
      </c>
      <c r="C145" s="53">
        <v>6</v>
      </c>
      <c r="D145" s="63">
        <v>14</v>
      </c>
      <c r="E145" s="54"/>
      <c r="F145" s="54"/>
      <c r="G145" s="54"/>
      <c r="H145" s="54"/>
      <c r="I145" s="60">
        <f t="shared" si="5"/>
        <v>4.8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127</v>
      </c>
      <c r="C146" s="53">
        <v>7</v>
      </c>
      <c r="D146" s="63">
        <v>11</v>
      </c>
      <c r="E146" s="54"/>
      <c r="F146" s="54"/>
      <c r="G146" s="54"/>
      <c r="H146" s="54"/>
      <c r="I146" s="60">
        <f t="shared" si="5"/>
        <v>4.2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v>134</v>
      </c>
      <c r="C147" s="53">
        <v>8</v>
      </c>
      <c r="D147" s="63">
        <v>9</v>
      </c>
      <c r="E147" s="54"/>
      <c r="F147" s="54"/>
      <c r="G147" s="54"/>
      <c r="H147" s="54"/>
      <c r="I147" s="60">
        <f>IF(A147&lt;&gt;0,(B147-(B146-D146))/(A147-A146),"")</f>
        <v>3.6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3">
        <v>140</v>
      </c>
      <c r="C148" s="53">
        <v>9</v>
      </c>
      <c r="D148" s="63">
        <v>7</v>
      </c>
      <c r="E148" s="54"/>
      <c r="F148" s="54"/>
      <c r="G148" s="54"/>
      <c r="H148" s="54"/>
      <c r="I148" s="60">
        <f t="shared" si="5"/>
        <v>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63">
        <v>146</v>
      </c>
      <c r="C149" s="53">
        <v>10</v>
      </c>
      <c r="D149" s="63">
        <v>6</v>
      </c>
      <c r="E149" s="54"/>
      <c r="F149" s="54"/>
      <c r="G149" s="54"/>
      <c r="H149" s="54"/>
      <c r="I149" s="60">
        <f t="shared" si="5"/>
        <v>2.6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3">
        <v>150</v>
      </c>
      <c r="C150" s="53">
        <v>11</v>
      </c>
      <c r="D150" s="63">
        <v>5</v>
      </c>
      <c r="E150" s="54"/>
      <c r="F150" s="54"/>
      <c r="G150" s="54"/>
      <c r="H150" s="54"/>
      <c r="I150" s="60">
        <f t="shared" si="5"/>
        <v>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63">
        <v>155</v>
      </c>
      <c r="C151" s="53">
        <v>12</v>
      </c>
      <c r="D151" s="63">
        <v>4</v>
      </c>
      <c r="E151" s="54"/>
      <c r="F151" s="54"/>
      <c r="G151" s="54"/>
      <c r="H151" s="54"/>
      <c r="I151" s="60">
        <f t="shared" si="5"/>
        <v>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63">
        <v>159</v>
      </c>
      <c r="C152" s="53">
        <v>13</v>
      </c>
      <c r="D152" s="63">
        <v>159</v>
      </c>
      <c r="E152" s="57"/>
      <c r="F152" s="57"/>
      <c r="G152" s="57"/>
      <c r="H152" s="57"/>
      <c r="I152" s="60">
        <f t="shared" si="5"/>
        <v>1.6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Alisier torminal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3" t="s">
        <v>186</v>
      </c>
      <c r="D164" s="313"/>
      <c r="E164" s="314" t="s">
        <v>187</v>
      </c>
      <c r="F164" s="315"/>
      <c r="G164" s="315"/>
      <c r="H164" s="31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25</v>
      </c>
      <c r="B166" s="63">
        <v>71</v>
      </c>
      <c r="C166" s="63">
        <v>1</v>
      </c>
      <c r="D166" s="63">
        <v>8</v>
      </c>
      <c r="E166" s="54"/>
      <c r="F166" s="54"/>
      <c r="G166" s="54"/>
      <c r="H166" s="54"/>
      <c r="I166" s="52">
        <f>IFERROR(B166/A166,"")</f>
        <v>2.84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3">
        <v>98</v>
      </c>
      <c r="C167" s="63">
        <v>2</v>
      </c>
      <c r="D167" s="63">
        <v>21</v>
      </c>
      <c r="E167" s="54"/>
      <c r="F167" s="54"/>
      <c r="G167" s="54"/>
      <c r="H167" s="54"/>
      <c r="I167" s="52">
        <f t="shared" ref="I167:I185" si="6">IF(A167&lt;&gt;0,(B167-(B166-D166))/(A167-A166),"")</f>
        <v>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63">
        <v>116</v>
      </c>
      <c r="C168" s="63">
        <v>3</v>
      </c>
      <c r="D168" s="63">
        <v>21</v>
      </c>
      <c r="E168" s="54"/>
      <c r="F168" s="54"/>
      <c r="G168" s="54"/>
      <c r="H168" s="54"/>
      <c r="I168" s="52">
        <f t="shared" si="6"/>
        <v>7.8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40</v>
      </c>
      <c r="B169" s="63">
        <v>137</v>
      </c>
      <c r="C169" s="63">
        <v>4</v>
      </c>
      <c r="D169" s="63">
        <v>21</v>
      </c>
      <c r="E169" s="54"/>
      <c r="F169" s="54"/>
      <c r="G169" s="54"/>
      <c r="H169" s="54"/>
      <c r="I169" s="52">
        <f t="shared" si="6"/>
        <v>8.4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45</v>
      </c>
      <c r="B170" s="63">
        <v>158</v>
      </c>
      <c r="C170" s="63">
        <v>5</v>
      </c>
      <c r="D170" s="63">
        <v>21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50</v>
      </c>
      <c r="B171" s="63">
        <v>179</v>
      </c>
      <c r="C171" s="63">
        <v>6</v>
      </c>
      <c r="D171" s="63">
        <v>21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55</v>
      </c>
      <c r="B172" s="63">
        <v>198</v>
      </c>
      <c r="C172" s="63">
        <v>7</v>
      </c>
      <c r="D172" s="63">
        <v>21</v>
      </c>
      <c r="E172" s="54"/>
      <c r="F172" s="54"/>
      <c r="G172" s="54"/>
      <c r="H172" s="54"/>
      <c r="I172" s="52">
        <f t="shared" si="6"/>
        <v>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53">
        <v>214</v>
      </c>
      <c r="C173" s="53">
        <v>8</v>
      </c>
      <c r="D173" s="53">
        <v>21</v>
      </c>
      <c r="E173" s="54"/>
      <c r="F173" s="54"/>
      <c r="G173" s="54"/>
      <c r="H173" s="54"/>
      <c r="I173" s="52">
        <f t="shared" si="6"/>
        <v>7.4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65</v>
      </c>
      <c r="B174" s="53">
        <v>229</v>
      </c>
      <c r="C174" s="53">
        <v>9</v>
      </c>
      <c r="D174" s="53">
        <v>21</v>
      </c>
      <c r="E174" s="54"/>
      <c r="F174" s="54"/>
      <c r="G174" s="54"/>
      <c r="H174" s="54"/>
      <c r="I174" s="52">
        <f t="shared" si="6"/>
        <v>7.2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70</v>
      </c>
      <c r="B175" s="53">
        <v>242</v>
      </c>
      <c r="C175" s="53">
        <v>10</v>
      </c>
      <c r="D175" s="53">
        <v>21</v>
      </c>
      <c r="E175" s="54"/>
      <c r="F175" s="54"/>
      <c r="G175" s="54"/>
      <c r="H175" s="54"/>
      <c r="I175" s="52">
        <f t="shared" si="6"/>
        <v>6.8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75</v>
      </c>
      <c r="B176" s="53">
        <v>253</v>
      </c>
      <c r="C176" s="53">
        <v>11</v>
      </c>
      <c r="D176" s="53">
        <v>21</v>
      </c>
      <c r="E176" s="54"/>
      <c r="F176" s="54"/>
      <c r="G176" s="54"/>
      <c r="H176" s="54"/>
      <c r="I176" s="52">
        <f t="shared" si="6"/>
        <v>6.4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80</v>
      </c>
      <c r="B177" s="53">
        <v>262</v>
      </c>
      <c r="C177" s="53">
        <v>12</v>
      </c>
      <c r="D177" s="53">
        <v>21</v>
      </c>
      <c r="E177" s="54"/>
      <c r="F177" s="54"/>
      <c r="G177" s="54"/>
      <c r="H177" s="54"/>
      <c r="I177" s="52">
        <f t="shared" si="6"/>
        <v>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269</v>
      </c>
      <c r="C178" s="53">
        <v>13</v>
      </c>
      <c r="D178" s="53">
        <v>21</v>
      </c>
      <c r="E178" s="54"/>
      <c r="F178" s="54"/>
      <c r="G178" s="54"/>
      <c r="H178" s="54"/>
      <c r="I178" s="52">
        <f t="shared" si="6"/>
        <v>5.6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275</v>
      </c>
      <c r="C179" s="53">
        <v>14</v>
      </c>
      <c r="D179" s="53">
        <v>21</v>
      </c>
      <c r="E179" s="54"/>
      <c r="F179" s="54"/>
      <c r="G179" s="54"/>
      <c r="H179" s="54"/>
      <c r="I179" s="52">
        <f t="shared" si="6"/>
        <v>5.4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95</v>
      </c>
      <c r="B180" s="53">
        <v>279</v>
      </c>
      <c r="C180" s="53">
        <v>15</v>
      </c>
      <c r="D180" s="53">
        <v>21</v>
      </c>
      <c r="E180" s="54"/>
      <c r="F180" s="54"/>
      <c r="G180" s="54"/>
      <c r="H180" s="54"/>
      <c r="I180" s="52">
        <f t="shared" si="6"/>
        <v>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100</v>
      </c>
      <c r="B181" s="53">
        <v>282</v>
      </c>
      <c r="C181" s="53">
        <v>16</v>
      </c>
      <c r="D181" s="53">
        <v>21</v>
      </c>
      <c r="E181" s="54"/>
      <c r="F181" s="54"/>
      <c r="G181" s="54"/>
      <c r="H181" s="54"/>
      <c r="I181" s="52">
        <f t="shared" si="6"/>
        <v>4.8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105</v>
      </c>
      <c r="B182" s="53">
        <v>283</v>
      </c>
      <c r="C182" s="53">
        <v>17</v>
      </c>
      <c r="D182" s="53">
        <v>20</v>
      </c>
      <c r="E182" s="54"/>
      <c r="F182" s="54"/>
      <c r="G182" s="54"/>
      <c r="H182" s="54"/>
      <c r="I182" s="52">
        <f t="shared" si="6"/>
        <v>4.4000000000000004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110</v>
      </c>
      <c r="B183" s="53">
        <v>284</v>
      </c>
      <c r="C183" s="53">
        <v>18</v>
      </c>
      <c r="D183" s="53">
        <v>19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115</v>
      </c>
      <c r="B184" s="53">
        <v>284</v>
      </c>
      <c r="C184" s="53">
        <v>19</v>
      </c>
      <c r="D184" s="53">
        <v>18</v>
      </c>
      <c r="E184" s="54"/>
      <c r="F184" s="54"/>
      <c r="G184" s="54"/>
      <c r="H184" s="54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284</v>
      </c>
      <c r="C185" s="53">
        <v>20</v>
      </c>
      <c r="D185" s="53">
        <v>284</v>
      </c>
      <c r="E185" s="54"/>
      <c r="F185" s="54"/>
      <c r="G185" s="54"/>
      <c r="H185" s="54"/>
      <c r="I185" s="52">
        <f t="shared" si="6"/>
        <v>3.6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3" t="s">
        <v>186</v>
      </c>
      <c r="D190" s="313"/>
      <c r="E190" s="314" t="s">
        <v>187</v>
      </c>
      <c r="F190" s="315"/>
      <c r="G190" s="315"/>
      <c r="H190" s="31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3" t="s">
        <v>186</v>
      </c>
      <c r="D216" s="313"/>
      <c r="E216" s="314" t="s">
        <v>187</v>
      </c>
      <c r="F216" s="315"/>
      <c r="G216" s="315"/>
      <c r="H216" s="31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3" t="s">
        <v>186</v>
      </c>
      <c r="D242" s="313"/>
      <c r="E242" s="314" t="s">
        <v>187</v>
      </c>
      <c r="F242" s="315"/>
      <c r="G242" s="315"/>
      <c r="H242" s="31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3" t="s">
        <v>186</v>
      </c>
      <c r="D268" s="313"/>
      <c r="E268" s="314" t="s">
        <v>187</v>
      </c>
      <c r="F268" s="315"/>
      <c r="G268" s="315"/>
      <c r="H268" s="31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Chêne sessile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Charme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>Cormier</v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>Chêne pubescent</v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>Erable champêtre</v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>Alisier torminal</v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371.95849973474657</v>
      </c>
      <c r="T3" s="62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389.12604446638119</v>
      </c>
      <c r="AO3" s="62">
        <f>IF('Données projet'!E10&gt;30,$AM$33-$H$33,LOOKUP('Données projet'!$E$10,$A$3:$A$203,AM3:AM203)-LOOKUP('Données projet'!$E$10,$A$3:$A$203,$H$3:$H$203))</f>
        <v>243.23852967152732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434.82222444324242</v>
      </c>
      <c r="BJ3" s="62">
        <f>IF('Données projet'!E11&gt;30,$BH$33-$H$33,LOOKUP('Données projet'!$E$11,$A$3:$A$203,BH3:BH203)-LOOKUP('Données projet'!$E$11,$A$3:$A$203,$H$3:$H$203))</f>
        <v>269.61868559913393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310.75846525561843</v>
      </c>
      <c r="CE3" s="62">
        <f>IF('Données projet'!E12&gt;30,$CC$33-$H$33,LOOKUP('Données projet'!$E$12,$A$3:$A$203,CC3:CC203)-LOOKUP('Données projet'!$E$12,$A$3:$A$203,$H$3:$H$203))</f>
        <v>159.6134369231965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195.30963433439501</v>
      </c>
      <c r="CZ3" s="62">
        <f>IF('Données projet'!E13&gt;30,$CX$33-$H$33,LOOKUP('Données projet'!$E$13,$A$3:$A$203,CX3:CX203)-LOOKUP('Données projet'!$E$13,$A$3:$A$203,$H$3:$H$203))</f>
        <v>185.00219255324504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394.8445842828649</v>
      </c>
      <c r="DU3" s="62">
        <f>IF('Données projet'!E14&gt;30,$DS$33-$H$33,LOOKUP('Données projet'!$E$14,$A$3:$A$203,DS3:DS203)-LOOKUP('Données projet'!$E$14,$A$3:$A$203,$H$3:$H$203))</f>
        <v>246.54010105494143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260.61190763210914</v>
      </c>
      <c r="S4" s="62">
        <f ca="1">AVERAGE(OFFSET($R$3,0,0,'Données projet'!$E$9+1,1))-AVERAGE(OFFSET($H$3,0,0,'Données projet'!$E$9+1,1))</f>
        <v>371.95849973474657</v>
      </c>
      <c r="T4" s="62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1.1285083252605668</v>
      </c>
      <c r="AK4" s="14">
        <f>EXP(-1.0587+0.8836*LN(AJ4)+0.284)</f>
        <v>0.51279676560670906</v>
      </c>
      <c r="AL4" s="22">
        <f t="shared" ref="AL4:AL67" si="4">(AJ4+AK4)*0.475*44/12</f>
        <v>2.8586063665938393</v>
      </c>
      <c r="AM4" s="62">
        <f t="shared" ref="AM4:AM67" si="5">AL4+(AD4+AE4)*44/12</f>
        <v>260.7474952554827</v>
      </c>
      <c r="AN4" s="62">
        <f ca="1">AVERAGE(OFFSET($AM$3,0,0,'Données projet'!$E$10+1,1))-AVERAGE(OFFSET($H$3,0,0,'Données projet'!$E$10+1,1))</f>
        <v>389.12604446638119</v>
      </c>
      <c r="AO4" s="62">
        <f>$AO$3</f>
        <v>243.23852967152732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1.276509417098018</v>
      </c>
      <c r="BF4" s="14">
        <f>EXP(-1.0587+0.8836*LN(BE4)+0.284)</f>
        <v>0.57178780904389981</v>
      </c>
      <c r="BG4" s="22">
        <f t="shared" ref="BG4:BG67" si="7">(BE4+BF4)*0.475*44/12</f>
        <v>3.2191176688638401</v>
      </c>
      <c r="BH4" s="62">
        <f t="shared" ref="BH4:BH67" si="8">BG4+(AY4+AZ4)*44/12</f>
        <v>261.10800655775267</v>
      </c>
      <c r="BI4" s="62">
        <f ca="1">AVERAGE(OFFSET($BH$3,0,0,'Données projet'!$E$11+1,1))-AVERAGE(OFFSET($H$3,0,0,'Données projet'!$E$11+1,1))</f>
        <v>434.82222444324242</v>
      </c>
      <c r="BJ4" s="62">
        <f>$BJ$3</f>
        <v>269.61868559913393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</v>
      </c>
      <c r="BY4" s="13">
        <f>IF('Données projet'!$A$114&gt;35,BY3+BX4-CG3,IF(A4&lt;'Données projet'!$A$114,$BV$205^A4,IF(A4='Données projet'!$A$114,'Données projet'!$B$114,BY3+BX4-CG3)))</f>
        <v>1.1457367676485573</v>
      </c>
      <c r="BZ4" s="14">
        <f>BY4*VLOOKUP('Données projet'!$B$12,Paramètres!$A$1:$I$89,3,0)*VLOOKUP('Données projet'!$B$12,Paramètres!$A$1:$I$89,5,0)</f>
        <v>1.161777082395637</v>
      </c>
      <c r="CA4" s="14">
        <f>EXP(-1.0587+0.8836*LN(BZ4)+0.284)</f>
        <v>0.52613182870286601</v>
      </c>
      <c r="CB4" s="22">
        <f t="shared" ref="CB4:CB67" si="10">(BZ4+CA4)*0.475*44/12</f>
        <v>2.9397746868298928</v>
      </c>
      <c r="CC4" s="62">
        <f t="shared" ref="CC4:CC67" si="11">CB4+(BT4+BU4)*44/12</f>
        <v>260.82866357571874</v>
      </c>
      <c r="CD4" s="62">
        <f ca="1">AVERAGE(OFFSET($CC$3,0,0,'Données projet'!$E$12+1,1))-AVERAGE(OFFSET($H$3,0,0,'Données projet'!$E$12+1,1))</f>
        <v>310.75846525561843</v>
      </c>
      <c r="CE4" s="62">
        <f>$CE$3</f>
        <v>159.6134369231965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0.9</v>
      </c>
      <c r="CT4" s="13">
        <f>IF('Données projet'!$A$140&gt;35,CT3+CS4-DB3,IF(A4&lt;'Données projet'!$A$140,$CQ$205^A4,IF(A4='Données projet'!$A$140,'Données projet'!$B$140,CT3+CS4-DB3)))</f>
        <v>1.1554831727638066</v>
      </c>
      <c r="CU4" s="18">
        <f>CT4*VLOOKUP('Données projet'!$B$13,Paramètres!$A$1:$I$89,3,0)*VLOOKUP('Données projet'!$B$13,Paramètres!$A$1:$I$89,5,0)</f>
        <v>1.0094300997264616</v>
      </c>
      <c r="CV4" s="14">
        <f>EXP(-1.0587+0.8836*LN(CU4)+0.284)</f>
        <v>0.46467984937949935</v>
      </c>
      <c r="CW4" s="22">
        <f t="shared" ref="CW4:CW67" si="13">(CU4+CV4)*0.475*44/12</f>
        <v>2.5674081613595483</v>
      </c>
      <c r="CX4" s="62">
        <f t="shared" ref="CX4:CX67" si="14">CW4+(CO4+CP4)*44/12</f>
        <v>260.45629705024839</v>
      </c>
      <c r="CY4" s="62">
        <f ca="1">AVERAGE(OFFSET($CX$3,0,0,'Données projet'!$E$13+1,1))-AVERAGE(OFFSET($H$3,0,0,'Données projet'!$E$13+1,1))</f>
        <v>195.30963433439501</v>
      </c>
      <c r="CZ4" s="62">
        <f>$CZ$3</f>
        <v>185.00219255324504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2.84</v>
      </c>
      <c r="DO4" s="13">
        <f>IF('Données projet'!$A$166&gt;35,DO3+DN4-DW3,IF(A4&lt;'Données projet'!$A$166,$DL$205^A4,IF(A4='Données projet'!$A$166,'Données projet'!$B$166,DO3+DN4-DW3)))</f>
        <v>1.185906184594963</v>
      </c>
      <c r="DP4" s="18">
        <f>DO4*VLOOKUP('Données projet'!$B$14,Paramètres!$A$1:$I$89,3,0)*VLOOKUP('Données projet'!$B$14,Paramètres!$A$1:$I$89,5,0)</f>
        <v>1.1470084617402483</v>
      </c>
      <c r="DQ4" s="14">
        <f>EXP(-1.0587+0.8836*LN(DP4)+0.284)</f>
        <v>0.52021770868717121</v>
      </c>
      <c r="DR4" s="22">
        <f t="shared" ref="DR4:DR67" si="16">(DP4+DQ4)*0.475*44/12</f>
        <v>2.9037522468277555</v>
      </c>
      <c r="DS4" s="62">
        <f t="shared" ref="DS4:DS67" si="17">DR4+(DJ4+DK4)*44/12</f>
        <v>260.79264113571662</v>
      </c>
      <c r="DT4" s="62">
        <f ca="1">AVERAGE(OFFSET($DS$3,0,0,'Données projet'!$E$14+1,1))-AVERAGE(OFFSET($H$3,0,0,'Données projet'!$E$14+1,1))</f>
        <v>394.8445842828649</v>
      </c>
      <c r="DU4" s="62">
        <f>$DU$3</f>
        <v>246.54010105494143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262.32044908771906</v>
      </c>
      <c r="S5" s="62">
        <f ca="1">AVERAGE(OFFSET($R$3,0,0,'Données projet'!$E$9+1,1))-AVERAGE(OFFSET($H$3,0,0,'Données projet'!$E$9+1,1))</f>
        <v>371.95849973474657</v>
      </c>
      <c r="T5" s="62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1.3383050022934102</v>
      </c>
      <c r="AK5" s="14">
        <f t="shared" ref="AK5:AK68" si="35">EXP(-1.0587+0.8836*LN(AJ5)+0.284)</f>
        <v>0.59617828357056835</v>
      </c>
      <c r="AL5" s="22">
        <f t="shared" si="4"/>
        <v>3.3692250562130952</v>
      </c>
      <c r="AM5" s="62">
        <f t="shared" si="5"/>
        <v>262.48033616732425</v>
      </c>
      <c r="AN5" s="62">
        <f ca="1">AVERAGE(OFFSET($AM$3,0,0,'Données projet'!$E$10+1,1))-AVERAGE(OFFSET($H$3,0,0,'Données projet'!$E$10+1,1))</f>
        <v>389.12604446638119</v>
      </c>
      <c r="AO5" s="62">
        <f t="shared" ref="AO5:AO68" si="36">$AO$3</f>
        <v>243.23852967152732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1.5138204124302508</v>
      </c>
      <c r="BF5" s="14">
        <f t="shared" ref="BF5:BF68" si="37">EXP(-1.0587+0.8836*LN(BE5)+0.284)</f>
        <v>0.6647613585453318</v>
      </c>
      <c r="BG5" s="22">
        <f t="shared" si="7"/>
        <v>3.7943632511158056</v>
      </c>
      <c r="BH5" s="62">
        <f t="shared" si="8"/>
        <v>262.90547436222693</v>
      </c>
      <c r="BI5" s="62">
        <f ca="1">AVERAGE(OFFSET($BH$3,0,0,'Données projet'!$E$11+1,1))-AVERAGE(OFFSET($H$3,0,0,'Données projet'!$E$11+1,1))</f>
        <v>434.82222444324242</v>
      </c>
      <c r="BJ5" s="62">
        <f t="shared" ref="BJ5:BJ68" si="38">$BJ$3</f>
        <v>269.61868559913393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</v>
      </c>
      <c r="BY5" s="13">
        <f>IF('Données projet'!$A$114&gt;35,BY4+BX5-CG4,IF(A5&lt;'Données projet'!$A$114,$BV$205^A5,IF(A5='Données projet'!$A$114,'Données projet'!$B$114,BY4+BX5-CG4)))</f>
        <v>1.312712740741764</v>
      </c>
      <c r="BZ5" s="14">
        <f>BY5*VLOOKUP('Données projet'!$B$12,Paramètres!$A$1:$I$89,3,0)*VLOOKUP('Données projet'!$B$12,Paramètres!$A$1:$I$89,5,0)</f>
        <v>1.3310907191121488</v>
      </c>
      <c r="CA5" s="14">
        <f t="shared" ref="CA5:CA68" si="39">EXP(-1.0587+0.8836*LN(BZ5)+0.284)</f>
        <v>0.59333770733536928</v>
      </c>
      <c r="CB5" s="22">
        <f t="shared" si="10"/>
        <v>3.3517128427294267</v>
      </c>
      <c r="CC5" s="62">
        <f t="shared" si="11"/>
        <v>262.4628239538406</v>
      </c>
      <c r="CD5" s="62">
        <f ca="1">AVERAGE(OFFSET($CC$3,0,0,'Données projet'!$E$12+1,1))-AVERAGE(OFFSET($H$3,0,0,'Données projet'!$E$12+1,1))</f>
        <v>310.75846525561843</v>
      </c>
      <c r="CE5" s="62">
        <f t="shared" ref="CE5:CE68" si="40">$CE$3</f>
        <v>159.6134369231965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0.9</v>
      </c>
      <c r="CT5" s="13">
        <f>IF('Données projet'!$A$140&gt;35,CT4+CS5-DB4,IF(A5&lt;'Données projet'!$A$140,$CQ$205^A5,IF(A5='Données projet'!$A$140,'Données projet'!$B$140,CT4+CS5-DB4)))</f>
        <v>1.335141362540313</v>
      </c>
      <c r="CU5" s="18">
        <f>CT5*VLOOKUP('Données projet'!$B$13,Paramètres!$A$1:$I$89,3,0)*VLOOKUP('Données projet'!$B$13,Paramètres!$A$1:$I$89,5,0)</f>
        <v>1.1663794943152175</v>
      </c>
      <c r="CV5" s="14">
        <f t="shared" ref="CV5:CV68" si="41">EXP(-1.0587+0.8836*LN(CU5)+0.284)</f>
        <v>0.52797307958445927</v>
      </c>
      <c r="CW5" s="22">
        <f t="shared" si="13"/>
        <v>2.9509973995419365</v>
      </c>
      <c r="CX5" s="62">
        <f t="shared" si="14"/>
        <v>262.0621085106531</v>
      </c>
      <c r="CY5" s="62">
        <f ca="1">AVERAGE(OFFSET($CX$3,0,0,'Données projet'!$E$13+1,1))-AVERAGE(OFFSET($H$3,0,0,'Données projet'!$E$13+1,1))</f>
        <v>195.30963433439501</v>
      </c>
      <c r="CZ5" s="62">
        <f t="shared" ref="CZ5:CZ68" si="42">$CZ$3</f>
        <v>185.00219255324504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2.84</v>
      </c>
      <c r="DO5" s="13">
        <f>IF('Données projet'!$A$166&gt;35,DO4+DN5-DW4,IF(A5&lt;'Données projet'!$A$166,$DL$205^A5,IF(A5='Données projet'!$A$166,'Données projet'!$B$166,DO4+DN5-DW4)))</f>
        <v>1.4063734786605824</v>
      </c>
      <c r="DP5" s="18">
        <f>DO5*VLOOKUP('Données projet'!$B$14,Paramètres!$A$1:$I$89,3,0)*VLOOKUP('Données projet'!$B$14,Paramètres!$A$1:$I$89,5,0)</f>
        <v>1.3602444285605153</v>
      </c>
      <c r="DQ5" s="14">
        <f t="shared" ref="DQ5:DQ68" si="43">EXP(-1.0587+0.8836*LN(DP5)+0.284)</f>
        <v>0.60480588305035499</v>
      </c>
      <c r="DR5" s="22">
        <f t="shared" si="16"/>
        <v>3.4224626260555984</v>
      </c>
      <c r="DS5" s="62">
        <f t="shared" si="17"/>
        <v>262.53357373716676</v>
      </c>
      <c r="DT5" s="62">
        <f ca="1">AVERAGE(OFFSET($DS$3,0,0,'Données projet'!$E$14+1,1))-AVERAGE(OFFSET($H$3,0,0,'Données projet'!$E$14+1,1))</f>
        <v>394.8445842828649</v>
      </c>
      <c r="DU5" s="62">
        <f t="shared" ref="DU5:DU68" si="44">$DU$3</f>
        <v>246.54010105494143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264.1161634225117</v>
      </c>
      <c r="S6" s="62">
        <f ca="1">AVERAGE(OFFSET($R$3,0,0,'Données projet'!$E$9+1,1))-AVERAGE(OFFSET($H$3,0,0,'Données projet'!$E$9+1,1))</f>
        <v>371.95849973474657</v>
      </c>
      <c r="T6" s="62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1.5871041790941314</v>
      </c>
      <c r="AK6" s="14">
        <f t="shared" si="35"/>
        <v>0.69311776056276053</v>
      </c>
      <c r="AL6" s="22">
        <f t="shared" si="4"/>
        <v>3.9713865449024204</v>
      </c>
      <c r="AM6" s="62">
        <f t="shared" si="5"/>
        <v>264.30471987823574</v>
      </c>
      <c r="AN6" s="62">
        <f ca="1">AVERAGE(OFFSET($AM$3,0,0,'Données projet'!$E$10+1,1))-AVERAGE(OFFSET($H$3,0,0,'Données projet'!$E$10+1,1))</f>
        <v>389.12604446638119</v>
      </c>
      <c r="AO6" s="62">
        <f t="shared" si="36"/>
        <v>243.23852967152732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1.7952489894671322</v>
      </c>
      <c r="BF6" s="14">
        <f t="shared" si="37"/>
        <v>0.77285254569166117</v>
      </c>
      <c r="BG6" s="22">
        <f t="shared" si="7"/>
        <v>4.472776840401564</v>
      </c>
      <c r="BH6" s="62">
        <f t="shared" si="8"/>
        <v>264.80611017373485</v>
      </c>
      <c r="BI6" s="62">
        <f ca="1">AVERAGE(OFFSET($BH$3,0,0,'Données projet'!$E$11+1,1))-AVERAGE(OFFSET($H$3,0,0,'Données projet'!$E$11+1,1))</f>
        <v>434.82222444324242</v>
      </c>
      <c r="BJ6" s="62">
        <f t="shared" si="38"/>
        <v>269.61868559913393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</v>
      </c>
      <c r="BY6" s="13">
        <f>IF('Données projet'!$A$114&gt;35,BY5+BX6-CG5,IF(A6&lt;'Données projet'!$A$114,$BV$205^A6,IF(A6='Données projet'!$A$114,'Données projet'!$B$114,BY5+BX6-CG5)))</f>
        <v>1.5040232524285473</v>
      </c>
      <c r="BZ6" s="14">
        <f>BY6*VLOOKUP('Données projet'!$B$12,Paramètres!$A$1:$I$89,3,0)*VLOOKUP('Données projet'!$B$12,Paramètres!$A$1:$I$89,5,0)</f>
        <v>1.525079577962547</v>
      </c>
      <c r="CA6" s="14">
        <f t="shared" si="39"/>
        <v>0.6691281837366525</v>
      </c>
      <c r="CB6" s="22">
        <f t="shared" si="10"/>
        <v>3.8215785182927724</v>
      </c>
      <c r="CC6" s="62">
        <f t="shared" si="11"/>
        <v>264.15491185162608</v>
      </c>
      <c r="CD6" s="62">
        <f ca="1">AVERAGE(OFFSET($CC$3,0,0,'Données projet'!$E$12+1,1))-AVERAGE(OFFSET($H$3,0,0,'Données projet'!$E$12+1,1))</f>
        <v>310.75846525561843</v>
      </c>
      <c r="CE6" s="62">
        <f t="shared" si="40"/>
        <v>159.6134369231965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0.9</v>
      </c>
      <c r="CT6" s="13">
        <f>IF('Données projet'!$A$140&gt;35,CT5+CS6-DB5,IF(A6&lt;'Données projet'!$A$140,$CQ$205^A6,IF(A6='Données projet'!$A$140,'Données projet'!$B$140,CT5+CS6-DB5)))</f>
        <v>1.5427333776762726</v>
      </c>
      <c r="CU6" s="18">
        <f>CT6*VLOOKUP('Données projet'!$B$13,Paramètres!$A$1:$I$89,3,0)*VLOOKUP('Données projet'!$B$13,Paramètres!$A$1:$I$89,5,0)</f>
        <v>1.3477318787379919</v>
      </c>
      <c r="CV6" s="14">
        <f t="shared" si="41"/>
        <v>0.59988737006377257</v>
      </c>
      <c r="CW6" s="22">
        <f t="shared" si="13"/>
        <v>3.3921035249964064</v>
      </c>
      <c r="CX6" s="62">
        <f t="shared" si="14"/>
        <v>263.72543685832972</v>
      </c>
      <c r="CY6" s="62">
        <f ca="1">AVERAGE(OFFSET($CX$3,0,0,'Données projet'!$E$13+1,1))-AVERAGE(OFFSET($H$3,0,0,'Données projet'!$E$13+1,1))</f>
        <v>195.30963433439501</v>
      </c>
      <c r="CZ6" s="62">
        <f t="shared" si="42"/>
        <v>185.00219255324504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2.84</v>
      </c>
      <c r="DO6" s="13">
        <f>IF('Données projet'!$A$166&gt;35,DO5+DN6-DW5,IF(A6&lt;'Données projet'!$A$166,$DL$205^A6,IF(A6='Données projet'!$A$166,'Données projet'!$B$166,DO5+DN6-DW5)))</f>
        <v>1.6678270061939169</v>
      </c>
      <c r="DP6" s="18">
        <f>DO6*VLOOKUP('Données projet'!$B$14,Paramètres!$A$1:$I$89,3,0)*VLOOKUP('Données projet'!$B$14,Paramètres!$A$1:$I$89,5,0)</f>
        <v>1.6131222803907566</v>
      </c>
      <c r="DQ6" s="14">
        <f t="shared" si="43"/>
        <v>0.70314822056987081</v>
      </c>
      <c r="DR6" s="22">
        <f t="shared" si="16"/>
        <v>4.0341711225064261</v>
      </c>
      <c r="DS6" s="62">
        <f t="shared" si="17"/>
        <v>264.36750445583976</v>
      </c>
      <c r="DT6" s="62">
        <f ca="1">AVERAGE(OFFSET($DS$3,0,0,'Données projet'!$E$14+1,1))-AVERAGE(OFFSET($H$3,0,0,'Données projet'!$E$14+1,1))</f>
        <v>394.8445842828649</v>
      </c>
      <c r="DU6" s="62">
        <f t="shared" si="44"/>
        <v>246.54010105494143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266.01473029332345</v>
      </c>
      <c r="S7" s="62">
        <f ca="1">AVERAGE(OFFSET($R$3,0,0,'Données projet'!$E$9+1,1))-AVERAGE(OFFSET($H$3,0,0,'Données projet'!$E$9+1,1))</f>
        <v>371.95849973474657</v>
      </c>
      <c r="T7" s="62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1.882156661584242</v>
      </c>
      <c r="AK7" s="14">
        <f t="shared" si="35"/>
        <v>0.80581974091760233</v>
      </c>
      <c r="AL7" s="22">
        <f t="shared" si="4"/>
        <v>4.6815589010240446</v>
      </c>
      <c r="AM7" s="62">
        <f t="shared" si="5"/>
        <v>266.2371144565796</v>
      </c>
      <c r="AN7" s="62">
        <f ca="1">AVERAGE(OFFSET($AM$3,0,0,'Données projet'!$E$10+1,1))-AVERAGE(OFFSET($H$3,0,0,'Données projet'!$E$10+1,1))</f>
        <v>389.12604446638119</v>
      </c>
      <c r="AO7" s="62">
        <f t="shared" si="36"/>
        <v>243.23852967152732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2.1289968794969294</v>
      </c>
      <c r="BF7" s="14">
        <f t="shared" si="37"/>
        <v>0.89851952088359754</v>
      </c>
      <c r="BG7" s="22">
        <f t="shared" si="7"/>
        <v>5.272924397329418</v>
      </c>
      <c r="BH7" s="62">
        <f t="shared" si="8"/>
        <v>266.82847995288495</v>
      </c>
      <c r="BI7" s="62">
        <f ca="1">AVERAGE(OFFSET($BH$3,0,0,'Données projet'!$E$11+1,1))-AVERAGE(OFFSET($H$3,0,0,'Données projet'!$E$11+1,1))</f>
        <v>434.82222444324242</v>
      </c>
      <c r="BJ7" s="62">
        <f t="shared" si="38"/>
        <v>269.61868559913393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</v>
      </c>
      <c r="BY7" s="13">
        <f>IF('Données projet'!$A$114&gt;35,BY6+BX7-CG6,IF(A7&lt;'Données projet'!$A$114,$BV$205^A7,IF(A7='Données projet'!$A$114,'Données projet'!$B$114,BY6+BX7-CG6)))</f>
        <v>1.7232147397057538</v>
      </c>
      <c r="BZ7" s="14">
        <f>BY7*VLOOKUP('Données projet'!$B$12,Paramètres!$A$1:$I$89,3,0)*VLOOKUP('Données projet'!$B$12,Paramètres!$A$1:$I$89,5,0)</f>
        <v>1.7473397460616347</v>
      </c>
      <c r="CA7" s="14">
        <f t="shared" si="39"/>
        <v>0.7545998185105095</v>
      </c>
      <c r="CB7" s="22">
        <f t="shared" si="10"/>
        <v>4.3575447416298188</v>
      </c>
      <c r="CC7" s="62">
        <f t="shared" si="11"/>
        <v>265.91310029718534</v>
      </c>
      <c r="CD7" s="62">
        <f ca="1">AVERAGE(OFFSET($CC$3,0,0,'Données projet'!$E$12+1,1))-AVERAGE(OFFSET($H$3,0,0,'Données projet'!$E$12+1,1))</f>
        <v>310.75846525561843</v>
      </c>
      <c r="CE7" s="62">
        <f t="shared" si="40"/>
        <v>159.6134369231965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0.9</v>
      </c>
      <c r="CT7" s="13">
        <f>IF('Données projet'!$A$140&gt;35,CT6+CS7-DB6,IF(A7&lt;'Données projet'!$A$140,$CQ$205^A7,IF(A7='Données projet'!$A$140,'Données projet'!$B$140,CT6+CS7-DB6)))</f>
        <v>1.7826024579660036</v>
      </c>
      <c r="CU7" s="18">
        <f>CT7*VLOOKUP('Données projet'!$B$13,Paramètres!$A$1:$I$89,3,0)*VLOOKUP('Données projet'!$B$13,Paramètres!$A$1:$I$89,5,0)</f>
        <v>1.5572815072791011</v>
      </c>
      <c r="CV7" s="14">
        <f t="shared" si="41"/>
        <v>0.68159698037116012</v>
      </c>
      <c r="CW7" s="22">
        <f t="shared" si="13"/>
        <v>3.8993800326575379</v>
      </c>
      <c r="CX7" s="62">
        <f t="shared" si="14"/>
        <v>265.45493558821306</v>
      </c>
      <c r="CY7" s="62">
        <f ca="1">AVERAGE(OFFSET($CX$3,0,0,'Données projet'!$E$13+1,1))-AVERAGE(OFFSET($H$3,0,0,'Données projet'!$E$13+1,1))</f>
        <v>195.30963433439501</v>
      </c>
      <c r="CZ7" s="62">
        <f t="shared" si="42"/>
        <v>185.00219255324504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2.84</v>
      </c>
      <c r="DO7" s="13">
        <f>IF('Données projet'!$A$166&gt;35,DO6+DN7-DW6,IF(A7&lt;'Données projet'!$A$166,$DL$205^A7,IF(A7='Données projet'!$A$166,'Données projet'!$B$166,DO6+DN7-DW6)))</f>
        <v>1.9778863614798676</v>
      </c>
      <c r="DP7" s="18">
        <f>DO7*VLOOKUP('Données projet'!$B$14,Paramètres!$A$1:$I$89,3,0)*VLOOKUP('Données projet'!$B$14,Paramètres!$A$1:$I$89,5,0)</f>
        <v>1.9130116888233279</v>
      </c>
      <c r="DQ7" s="14">
        <f t="shared" si="43"/>
        <v>0.8174811686635185</v>
      </c>
      <c r="DR7" s="22">
        <f t="shared" si="16"/>
        <v>4.7556083934562574</v>
      </c>
      <c r="DS7" s="62">
        <f t="shared" si="17"/>
        <v>266.31116394901181</v>
      </c>
      <c r="DT7" s="62">
        <f ca="1">AVERAGE(OFFSET($DS$3,0,0,'Données projet'!$E$14+1,1))-AVERAGE(OFFSET($H$3,0,0,'Données projet'!$E$14+1,1))</f>
        <v>394.8445842828649</v>
      </c>
      <c r="DU7" s="62">
        <f t="shared" si="44"/>
        <v>246.54010105494143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268.03465872166612</v>
      </c>
      <c r="S8" s="62">
        <f ca="1">AVERAGE(OFFSET($R$3,0,0,'Données projet'!$E$9+1,1))-AVERAGE(OFFSET($H$3,0,0,'Données projet'!$E$9+1,1))</f>
        <v>371.95849973474657</v>
      </c>
      <c r="T8" s="62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2.2320612253493612</v>
      </c>
      <c r="AK8" s="14">
        <f t="shared" si="35"/>
        <v>0.93684723116212032</v>
      </c>
      <c r="AL8" s="22">
        <f t="shared" si="4"/>
        <v>5.5191822284241638</v>
      </c>
      <c r="AM8" s="62">
        <f t="shared" si="5"/>
        <v>268.29696000620191</v>
      </c>
      <c r="AN8" s="62">
        <f ca="1">AVERAGE(OFFSET($AM$3,0,0,'Données projet'!$E$10+1,1))-AVERAGE(OFFSET($H$3,0,0,'Données projet'!$E$10+1,1))</f>
        <v>389.12604446638119</v>
      </c>
      <c r="AO8" s="62">
        <f t="shared" si="36"/>
        <v>243.23852967152732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2.5247905663787855</v>
      </c>
      <c r="BF8" s="14">
        <f t="shared" si="37"/>
        <v>1.0446201334387359</v>
      </c>
      <c r="BG8" s="22">
        <f t="shared" si="7"/>
        <v>6.2167236355155167</v>
      </c>
      <c r="BH8" s="62">
        <f t="shared" si="8"/>
        <v>268.99450141329328</v>
      </c>
      <c r="BI8" s="62">
        <f ca="1">AVERAGE(OFFSET($BH$3,0,0,'Données projet'!$E$11+1,1))-AVERAGE(OFFSET($H$3,0,0,'Données projet'!$E$11+1,1))</f>
        <v>434.82222444324242</v>
      </c>
      <c r="BJ8" s="62">
        <f t="shared" si="38"/>
        <v>269.61868559913393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</v>
      </c>
      <c r="BY8" s="13">
        <f>IF('Données projet'!$A$114&gt;35,BY7+BX8-CG7,IF(A8&lt;'Données projet'!$A$114,$BV$205^A8,IF(A8='Données projet'!$A$114,'Données projet'!$B$114,BY7+BX8-CG7)))</f>
        <v>1.9743504858348202</v>
      </c>
      <c r="BZ8" s="14">
        <f>BY8*VLOOKUP('Données projet'!$B$12,Paramètres!$A$1:$I$89,3,0)*VLOOKUP('Données projet'!$B$12,Paramètres!$A$1:$I$89,5,0)</f>
        <v>2.0019913926365076</v>
      </c>
      <c r="CA8" s="14">
        <f t="shared" si="39"/>
        <v>0.85098924232460604</v>
      </c>
      <c r="CB8" s="22">
        <f t="shared" si="10"/>
        <v>4.9689412725572728</v>
      </c>
      <c r="CC8" s="62">
        <f t="shared" si="11"/>
        <v>267.74671905033506</v>
      </c>
      <c r="CD8" s="62">
        <f ca="1">AVERAGE(OFFSET($CC$3,0,0,'Données projet'!$E$12+1,1))-AVERAGE(OFFSET($H$3,0,0,'Données projet'!$E$12+1,1))</f>
        <v>310.75846525561843</v>
      </c>
      <c r="CE8" s="62">
        <f t="shared" si="40"/>
        <v>159.6134369231965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0.9</v>
      </c>
      <c r="CT8" s="13">
        <f>IF('Données projet'!$A$140&gt;35,CT7+CS8-DB7,IF(A8&lt;'Données projet'!$A$140,$CQ$205^A8,IF(A8='Données projet'!$A$140,'Données projet'!$B$140,CT7+CS8-DB7)))</f>
        <v>2.0597671439071181</v>
      </c>
      <c r="CU8" s="18">
        <f>CT8*VLOOKUP('Données projet'!$B$13,Paramètres!$A$1:$I$89,3,0)*VLOOKUP('Données projet'!$B$13,Paramètres!$A$1:$I$89,5,0)</f>
        <v>1.7994125769172586</v>
      </c>
      <c r="CV8" s="14">
        <f t="shared" si="41"/>
        <v>0.77443611390200762</v>
      </c>
      <c r="CW8" s="22">
        <f t="shared" si="13"/>
        <v>4.4827864698435551</v>
      </c>
      <c r="CX8" s="62">
        <f t="shared" si="14"/>
        <v>267.26056424762135</v>
      </c>
      <c r="CY8" s="62">
        <f ca="1">AVERAGE(OFFSET($CX$3,0,0,'Données projet'!$E$13+1,1))-AVERAGE(OFFSET($H$3,0,0,'Données projet'!$E$13+1,1))</f>
        <v>195.30963433439501</v>
      </c>
      <c r="CZ8" s="62">
        <f t="shared" si="42"/>
        <v>185.00219255324504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2.84</v>
      </c>
      <c r="DO8" s="13">
        <f>IF('Données projet'!$A$166&gt;35,DO7+DN8-DW7,IF(A8&lt;'Données projet'!$A$166,$DL$205^A8,IF(A8='Données projet'!$A$166,'Données projet'!$B$166,DO7+DN8-DW7)))</f>
        <v>2.3455876685050034</v>
      </c>
      <c r="DP8" s="18">
        <f>DO8*VLOOKUP('Données projet'!$B$14,Paramètres!$A$1:$I$89,3,0)*VLOOKUP('Données projet'!$B$14,Paramètres!$A$1:$I$89,5,0)</f>
        <v>2.2686523929780393</v>
      </c>
      <c r="DQ8" s="14">
        <f t="shared" si="43"/>
        <v>0.95040482443070706</v>
      </c>
      <c r="DR8" s="22">
        <f t="shared" si="16"/>
        <v>5.6065246536535662</v>
      </c>
      <c r="DS8" s="62">
        <f t="shared" si="17"/>
        <v>268.38430243143137</v>
      </c>
      <c r="DT8" s="62">
        <f ca="1">AVERAGE(OFFSET($DS$3,0,0,'Données projet'!$E$14+1,1))-AVERAGE(OFFSET($H$3,0,0,'Données projet'!$E$14+1,1))</f>
        <v>394.8445842828649</v>
      </c>
      <c r="DU8" s="62">
        <f t="shared" si="44"/>
        <v>246.54010105494143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270.19779917460153</v>
      </c>
      <c r="S9" s="62">
        <f ca="1">AVERAGE(OFFSET($R$3,0,0,'Données projet'!$E$9+1,1))-AVERAGE(OFFSET($H$3,0,0,'Données projet'!$E$9+1,1))</f>
        <v>371.95849973474657</v>
      </c>
      <c r="T9" s="62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2.6470152115364192</v>
      </c>
      <c r="AK9" s="14">
        <f t="shared" si="35"/>
        <v>1.0891799865025611</v>
      </c>
      <c r="AL9" s="22">
        <f t="shared" si="4"/>
        <v>6.5072066365845567</v>
      </c>
      <c r="AM9" s="62">
        <f t="shared" si="5"/>
        <v>270.50720663658456</v>
      </c>
      <c r="AN9" s="62">
        <f ca="1">AVERAGE(OFFSET($AM$3,0,0,'Données projet'!$E$10+1,1))-AVERAGE(OFFSET($H$3,0,0,'Données projet'!$E$10+1,1))</f>
        <v>389.12604446638119</v>
      </c>
      <c r="AO9" s="62">
        <f t="shared" si="36"/>
        <v>243.23852967152732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2.9941647474756214</v>
      </c>
      <c r="BF9" s="14">
        <f t="shared" si="37"/>
        <v>1.2144769232308428</v>
      </c>
      <c r="BG9" s="22">
        <f t="shared" si="7"/>
        <v>7.3300509098137594</v>
      </c>
      <c r="BH9" s="62">
        <f t="shared" si="8"/>
        <v>271.33005090981374</v>
      </c>
      <c r="BI9" s="62">
        <f ca="1">AVERAGE(OFFSET($BH$3,0,0,'Données projet'!$E$11+1,1))-AVERAGE(OFFSET($H$3,0,0,'Données projet'!$E$11+1,1))</f>
        <v>434.82222444324242</v>
      </c>
      <c r="BJ9" s="62">
        <f t="shared" si="38"/>
        <v>269.61868559913393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</v>
      </c>
      <c r="BY9" s="13">
        <f>IF('Données projet'!$A$114&gt;35,BY8+BX9-CG8,IF(A9&lt;'Données projet'!$A$114,$BV$205^A9,IF(A9='Données projet'!$A$114,'Données projet'!$B$114,BY8+BX9-CG8)))</f>
        <v>2.2620859438457455</v>
      </c>
      <c r="BZ9" s="14">
        <f>BY9*VLOOKUP('Données projet'!$B$12,Paramètres!$A$1:$I$89,3,0)*VLOOKUP('Données projet'!$B$12,Paramètres!$A$1:$I$89,5,0)</f>
        <v>2.2937551470595863</v>
      </c>
      <c r="CA9" s="14">
        <f t="shared" si="39"/>
        <v>0.95969104787443238</v>
      </c>
      <c r="CB9" s="22">
        <f t="shared" si="10"/>
        <v>5.6664187895100824</v>
      </c>
      <c r="CC9" s="62">
        <f t="shared" si="11"/>
        <v>269.66641878951009</v>
      </c>
      <c r="CD9" s="62">
        <f ca="1">AVERAGE(OFFSET($CC$3,0,0,'Données projet'!$E$12+1,1))-AVERAGE(OFFSET($H$3,0,0,'Données projet'!$E$12+1,1))</f>
        <v>310.75846525561843</v>
      </c>
      <c r="CE9" s="62">
        <f t="shared" si="40"/>
        <v>159.6134369231965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0.9</v>
      </c>
      <c r="CT9" s="13">
        <f>IF('Données projet'!$A$140&gt;35,CT8+CS9-DB8,IF(A9&lt;'Données projet'!$A$140,$CQ$205^A9,IF(A9='Données projet'!$A$140,'Données projet'!$B$140,CT8+CS9-DB8)))</f>
        <v>2.3800262745964411</v>
      </c>
      <c r="CU9" s="18">
        <f>CT9*VLOOKUP('Données projet'!$B$13,Paramètres!$A$1:$I$89,3,0)*VLOOKUP('Données projet'!$B$13,Paramètres!$A$1:$I$89,5,0)</f>
        <v>2.0791909534874513</v>
      </c>
      <c r="CV9" s="14">
        <f t="shared" si="41"/>
        <v>0.87992070356451979</v>
      </c>
      <c r="CW9" s="22">
        <f t="shared" si="13"/>
        <v>5.1537861360321822</v>
      </c>
      <c r="CX9" s="62">
        <f t="shared" si="14"/>
        <v>269.15378613603218</v>
      </c>
      <c r="CY9" s="62">
        <f ca="1">AVERAGE(OFFSET($CX$3,0,0,'Données projet'!$E$13+1,1))-AVERAGE(OFFSET($H$3,0,0,'Données projet'!$E$13+1,1))</f>
        <v>195.30963433439501</v>
      </c>
      <c r="CZ9" s="62">
        <f t="shared" si="42"/>
        <v>185.00219255324504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2.84</v>
      </c>
      <c r="DO9" s="13">
        <f>IF('Données projet'!$A$166&gt;35,DO8+DN9-DW8,IF(A9&lt;'Données projet'!$A$166,$DL$205^A9,IF(A9='Données projet'!$A$166,'Données projet'!$B$166,DO8+DN9-DW8)))</f>
        <v>2.7816469225897635</v>
      </c>
      <c r="DP9" s="18">
        <f>DO9*VLOOKUP('Données projet'!$B$14,Paramètres!$A$1:$I$89,3,0)*VLOOKUP('Données projet'!$B$14,Paramètres!$A$1:$I$89,5,0)</f>
        <v>2.690408903528819</v>
      </c>
      <c r="DQ9" s="14">
        <f t="shared" si="43"/>
        <v>1.1049420646323849</v>
      </c>
      <c r="DR9" s="22">
        <f t="shared" si="16"/>
        <v>6.6102362695474293</v>
      </c>
      <c r="DS9" s="62">
        <f t="shared" si="17"/>
        <v>270.61023626954744</v>
      </c>
      <c r="DT9" s="62">
        <f ca="1">AVERAGE(OFFSET($DS$3,0,0,'Données projet'!$E$14+1,1))-AVERAGE(OFFSET($H$3,0,0,'Données projet'!$E$14+1,1))</f>
        <v>394.8445842828649</v>
      </c>
      <c r="DU9" s="62">
        <f t="shared" si="44"/>
        <v>246.54010105494143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272.5299485819337</v>
      </c>
      <c r="S10" s="62">
        <f ca="1">AVERAGE(OFFSET($R$3,0,0,'Données projet'!$E$9+1,1))-AVERAGE(OFFSET($H$3,0,0,'Données projet'!$E$9+1,1))</f>
        <v>371.95849973474657</v>
      </c>
      <c r="T10" s="62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3.1391117100779837</v>
      </c>
      <c r="AK10" s="14">
        <f t="shared" si="35"/>
        <v>1.2662822747804323</v>
      </c>
      <c r="AL10" s="22">
        <f t="shared" si="4"/>
        <v>7.6727278569617399</v>
      </c>
      <c r="AM10" s="62">
        <f t="shared" si="5"/>
        <v>272.89495007918396</v>
      </c>
      <c r="AN10" s="62">
        <f ca="1">AVERAGE(OFFSET($AM$3,0,0,'Données projet'!$E$10+1,1))-AVERAGE(OFFSET($H$3,0,0,'Données projet'!$E$10+1,1))</f>
        <v>389.12604446638119</v>
      </c>
      <c r="AO10" s="62">
        <f t="shared" si="36"/>
        <v>243.23852967152732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3.5507984917275546</v>
      </c>
      <c r="BF10" s="14">
        <f t="shared" si="37"/>
        <v>1.4119526800665059</v>
      </c>
      <c r="BG10" s="22">
        <f t="shared" si="7"/>
        <v>8.6434582908746549</v>
      </c>
      <c r="BH10" s="62">
        <f t="shared" si="8"/>
        <v>273.86568051309689</v>
      </c>
      <c r="BI10" s="62">
        <f ca="1">AVERAGE(OFFSET($BH$3,0,0,'Données projet'!$E$11+1,1))-AVERAGE(OFFSET($H$3,0,0,'Données projet'!$E$11+1,1))</f>
        <v>434.82222444324242</v>
      </c>
      <c r="BJ10" s="62">
        <f t="shared" si="38"/>
        <v>269.61868559913393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</v>
      </c>
      <c r="BY10" s="13">
        <f>IF('Données projet'!$A$114&gt;35,BY9+BX10-CG9,IF(A10&lt;'Données projet'!$A$114,$BV$205^A10,IF(A10='Données projet'!$A$114,'Données projet'!$B$114,BY9+BX10-CG9)))</f>
        <v>2.5917550374450604</v>
      </c>
      <c r="BZ10" s="14">
        <f>BY10*VLOOKUP('Données projet'!$B$12,Paramètres!$A$1:$I$89,3,0)*VLOOKUP('Données projet'!$B$12,Paramètres!$A$1:$I$89,5,0)</f>
        <v>2.6280396079692911</v>
      </c>
      <c r="CA10" s="14">
        <f t="shared" si="39"/>
        <v>1.082277967291873</v>
      </c>
      <c r="CB10" s="22">
        <f t="shared" si="10"/>
        <v>6.4621364435798609</v>
      </c>
      <c r="CC10" s="62">
        <f t="shared" si="11"/>
        <v>271.68435866580211</v>
      </c>
      <c r="CD10" s="62">
        <f ca="1">AVERAGE(OFFSET($CC$3,0,0,'Données projet'!$E$12+1,1))-AVERAGE(OFFSET($H$3,0,0,'Données projet'!$E$12+1,1))</f>
        <v>310.75846525561843</v>
      </c>
      <c r="CE10" s="62">
        <f t="shared" si="40"/>
        <v>159.6134369231965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0.9</v>
      </c>
      <c r="CT10" s="13">
        <f>IF('Données projet'!$A$140&gt;35,CT9+CS10-DB9,IF(A10&lt;'Données projet'!$A$140,$CQ$205^A10,IF(A10='Données projet'!$A$140,'Données projet'!$B$140,CT9+CS10-DB9)))</f>
        <v>2.7500803110319185</v>
      </c>
      <c r="CU10" s="18">
        <f>CT10*VLOOKUP('Données projet'!$B$13,Paramètres!$A$1:$I$89,3,0)*VLOOKUP('Données projet'!$B$13,Paramètres!$A$1:$I$89,5,0)</f>
        <v>2.4024701597174842</v>
      </c>
      <c r="CV10" s="14">
        <f t="shared" si="41"/>
        <v>0.9997731648390682</v>
      </c>
      <c r="CW10" s="22">
        <f t="shared" si="13"/>
        <v>5.9255737902693291</v>
      </c>
      <c r="CX10" s="62">
        <f t="shared" si="14"/>
        <v>271.14779601249154</v>
      </c>
      <c r="CY10" s="62">
        <f ca="1">AVERAGE(OFFSET($CX$3,0,0,'Données projet'!$E$13+1,1))-AVERAGE(OFFSET($H$3,0,0,'Données projet'!$E$13+1,1))</f>
        <v>195.30963433439501</v>
      </c>
      <c r="CZ10" s="62">
        <f t="shared" si="42"/>
        <v>185.00219255324504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2.84</v>
      </c>
      <c r="DO10" s="13">
        <f>IF('Données projet'!$A$166&gt;35,DO9+DN10-DW9,IF(A10&lt;'Données projet'!$A$166,$DL$205^A10,IF(A10='Données projet'!$A$166,'Données projet'!$B$166,DO9+DN10-DW9)))</f>
        <v>3.2987722888587467</v>
      </c>
      <c r="DP10" s="18">
        <f>DO10*VLOOKUP('Données projet'!$B$14,Paramètres!$A$1:$I$89,3,0)*VLOOKUP('Données projet'!$B$14,Paramètres!$A$1:$I$89,5,0)</f>
        <v>3.1905725577841801</v>
      </c>
      <c r="DQ10" s="14">
        <f t="shared" si="43"/>
        <v>1.2846072902937917</v>
      </c>
      <c r="DR10" s="22">
        <f t="shared" si="16"/>
        <v>7.7942715687358017</v>
      </c>
      <c r="DS10" s="62">
        <f t="shared" si="17"/>
        <v>273.01649379095801</v>
      </c>
      <c r="DT10" s="62">
        <f ca="1">AVERAGE(OFFSET($DS$3,0,0,'Données projet'!$E$14+1,1))-AVERAGE(OFFSET($H$3,0,0,'Données projet'!$E$14+1,1))</f>
        <v>394.8445842828649</v>
      </c>
      <c r="DU10" s="62">
        <f t="shared" si="44"/>
        <v>246.54010105494143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275.06156519923923</v>
      </c>
      <c r="S11" s="62">
        <f ca="1">AVERAGE(OFFSET($R$3,0,0,'Données projet'!$E$9+1,1))-AVERAGE(OFFSET($H$3,0,0,'Données projet'!$E$9+1,1))</f>
        <v>371.95849973474657</v>
      </c>
      <c r="T11" s="62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3.7226919911159508</v>
      </c>
      <c r="AK11" s="14">
        <f t="shared" si="35"/>
        <v>1.4721816589487393</v>
      </c>
      <c r="AL11" s="22">
        <f t="shared" si="4"/>
        <v>9.0477382738626684</v>
      </c>
      <c r="AM11" s="62">
        <f t="shared" si="5"/>
        <v>275.49218271830711</v>
      </c>
      <c r="AN11" s="62">
        <f ca="1">AVERAGE(OFFSET($AM$3,0,0,'Données projet'!$E$10+1,1))-AVERAGE(OFFSET($H$3,0,0,'Données projet'!$E$10+1,1))</f>
        <v>389.12604446638119</v>
      </c>
      <c r="AO11" s="62">
        <f t="shared" si="36"/>
        <v>243.23852967152732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4.2109138915901738</v>
      </c>
      <c r="BF11" s="14">
        <f t="shared" si="37"/>
        <v>1.6415382891289827</v>
      </c>
      <c r="BG11" s="22">
        <f t="shared" si="7"/>
        <v>10.193020881419196</v>
      </c>
      <c r="BH11" s="62">
        <f t="shared" si="8"/>
        <v>276.63746532586367</v>
      </c>
      <c r="BI11" s="62">
        <f ca="1">AVERAGE(OFFSET($BH$3,0,0,'Données projet'!$E$11+1,1))-AVERAGE(OFFSET($H$3,0,0,'Données projet'!$E$11+1,1))</f>
        <v>434.82222444324242</v>
      </c>
      <c r="BJ11" s="62">
        <f t="shared" si="38"/>
        <v>269.61868559913393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</v>
      </c>
      <c r="BY11" s="13">
        <f>IF('Données projet'!$A$114&gt;35,BY10+BX11-CG10,IF(A11&lt;'Données projet'!$A$114,$BV$205^A11,IF(A11='Données projet'!$A$114,'Données projet'!$B$114,BY10+BX11-CG10)))</f>
        <v>2.9694690391391689</v>
      </c>
      <c r="BZ11" s="14">
        <f>BY11*VLOOKUP('Données projet'!$B$12,Paramètres!$A$1:$I$89,3,0)*VLOOKUP('Données projet'!$B$12,Paramètres!$A$1:$I$89,5,0)</f>
        <v>3.0110416056871174</v>
      </c>
      <c r="CA11" s="14">
        <f t="shared" si="39"/>
        <v>1.2205236269315363</v>
      </c>
      <c r="CB11" s="22">
        <f t="shared" si="10"/>
        <v>7.3699761134774882</v>
      </c>
      <c r="CC11" s="62">
        <f t="shared" si="11"/>
        <v>273.81442055792195</v>
      </c>
      <c r="CD11" s="62">
        <f ca="1">AVERAGE(OFFSET($CC$3,0,0,'Données projet'!$E$12+1,1))-AVERAGE(OFFSET($H$3,0,0,'Données projet'!$E$12+1,1))</f>
        <v>310.75846525561843</v>
      </c>
      <c r="CE11" s="62">
        <f t="shared" si="40"/>
        <v>159.6134369231965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0.9</v>
      </c>
      <c r="CT11" s="13">
        <f>IF('Données projet'!$A$140&gt;35,CT10+CS11-DB10,IF(A11&lt;'Données projet'!$A$140,$CQ$205^A11,IF(A11='Données projet'!$A$140,'Données projet'!$B$140,CT10+CS11-DB10)))</f>
        <v>3.1776715231464374</v>
      </c>
      <c r="CU11" s="18">
        <f>CT11*VLOOKUP('Données projet'!$B$13,Paramètres!$A$1:$I$89,3,0)*VLOOKUP('Données projet'!$B$13,Paramètres!$A$1:$I$89,5,0)</f>
        <v>2.7760138426207281</v>
      </c>
      <c r="CV11" s="14">
        <f t="shared" si="41"/>
        <v>1.135950520408497</v>
      </c>
      <c r="CW11" s="22">
        <f t="shared" si="13"/>
        <v>6.8133379322758998</v>
      </c>
      <c r="CX11" s="62">
        <f t="shared" si="14"/>
        <v>273.25778237672034</v>
      </c>
      <c r="CY11" s="62">
        <f ca="1">AVERAGE(OFFSET($CX$3,0,0,'Données projet'!$E$13+1,1))-AVERAGE(OFFSET($H$3,0,0,'Données projet'!$E$13+1,1))</f>
        <v>195.30963433439501</v>
      </c>
      <c r="CZ11" s="62">
        <f t="shared" si="42"/>
        <v>185.00219255324504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2.84</v>
      </c>
      <c r="DO11" s="13">
        <f>IF('Données projet'!$A$166&gt;35,DO10+DN11-DW10,IF(A11&lt;'Données projet'!$A$166,$DL$205^A11,IF(A11='Données projet'!$A$166,'Données projet'!$B$166,DO10+DN11-DW10)))</f>
        <v>3.9120344589280696</v>
      </c>
      <c r="DP11" s="18">
        <f>DO11*VLOOKUP('Données projet'!$B$14,Paramètres!$A$1:$I$89,3,0)*VLOOKUP('Données projet'!$B$14,Paramètres!$A$1:$I$89,5,0)</f>
        <v>3.7837197286752291</v>
      </c>
      <c r="DQ11" s="14">
        <f t="shared" si="43"/>
        <v>1.4934863492820201</v>
      </c>
      <c r="DR11" s="22">
        <f t="shared" si="16"/>
        <v>9.191133919108875</v>
      </c>
      <c r="DS11" s="62">
        <f t="shared" si="17"/>
        <v>275.63557836355335</v>
      </c>
      <c r="DT11" s="62">
        <f ca="1">AVERAGE(OFFSET($DS$3,0,0,'Données projet'!$E$14+1,1))-AVERAGE(OFFSET($H$3,0,0,'Données projet'!$E$14+1,1))</f>
        <v>394.8445842828649</v>
      </c>
      <c r="DU11" s="62">
        <f t="shared" si="44"/>
        <v>246.54010105494143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277.8286133100172</v>
      </c>
      <c r="S12" s="62">
        <f ca="1">AVERAGE(OFFSET($R$3,0,0,'Données projet'!$E$9+1,1))-AVERAGE(OFFSET($H$3,0,0,'Données projet'!$E$9+1,1))</f>
        <v>371.95849973474657</v>
      </c>
      <c r="T12" s="62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4.4147634556065434</v>
      </c>
      <c r="AK12" s="14">
        <f t="shared" si="35"/>
        <v>1.7115605896962163</v>
      </c>
      <c r="AL12" s="22">
        <f t="shared" si="4"/>
        <v>10.670014378902303</v>
      </c>
      <c r="AM12" s="62">
        <f t="shared" si="5"/>
        <v>278.33668104556898</v>
      </c>
      <c r="AN12" s="62">
        <f ca="1">AVERAGE(OFFSET($AM$3,0,0,'Données projet'!$E$10+1,1))-AVERAGE(OFFSET($H$3,0,0,'Données projet'!$E$10+1,1))</f>
        <v>389.12604446638119</v>
      </c>
      <c r="AO12" s="62">
        <f t="shared" si="36"/>
        <v>243.23852967152732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4.993748826833631</v>
      </c>
      <c r="BF12" s="14">
        <f t="shared" si="37"/>
        <v>1.9084548602220754</v>
      </c>
      <c r="BG12" s="22">
        <f t="shared" si="7"/>
        <v>12.021338088288688</v>
      </c>
      <c r="BH12" s="62">
        <f t="shared" si="8"/>
        <v>279.68800475495539</v>
      </c>
      <c r="BI12" s="62">
        <f ca="1">AVERAGE(OFFSET($BH$3,0,0,'Données projet'!$E$11+1,1))-AVERAGE(OFFSET($H$3,0,0,'Données projet'!$E$11+1,1))</f>
        <v>434.82222444324242</v>
      </c>
      <c r="BJ12" s="62">
        <f t="shared" si="38"/>
        <v>269.61868559913393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</v>
      </c>
      <c r="BY12" s="13">
        <f>IF('Données projet'!$A$114&gt;35,BY11+BX12-CG11,IF(A12&lt;'Données projet'!$A$114,$BV$205^A12,IF(A12='Données projet'!$A$114,'Données projet'!$B$114,BY11+BX12-CG11)))</f>
        <v>3.4022298585357786</v>
      </c>
      <c r="BZ12" s="14">
        <f>BY12*VLOOKUP('Données projet'!$B$12,Paramètres!$A$1:$I$89,3,0)*VLOOKUP('Données projet'!$B$12,Paramètres!$A$1:$I$89,5,0)</f>
        <v>3.4498610765552797</v>
      </c>
      <c r="CA12" s="14">
        <f t="shared" si="39"/>
        <v>1.3764282087582862</v>
      </c>
      <c r="CB12" s="22">
        <f t="shared" si="10"/>
        <v>8.4057871719211263</v>
      </c>
      <c r="CC12" s="62">
        <f t="shared" si="11"/>
        <v>276.07245383858782</v>
      </c>
      <c r="CD12" s="62">
        <f ca="1">AVERAGE(OFFSET($CC$3,0,0,'Données projet'!$E$12+1,1))-AVERAGE(OFFSET($H$3,0,0,'Données projet'!$E$12+1,1))</f>
        <v>310.75846525561843</v>
      </c>
      <c r="CE12" s="62">
        <f t="shared" si="40"/>
        <v>159.6134369231965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0.9</v>
      </c>
      <c r="CT12" s="13">
        <f>IF('Données projet'!$A$140&gt;35,CT11+CS12-DB11,IF(A12&lt;'Données projet'!$A$140,$CQ$205^A12,IF(A12='Données projet'!$A$140,'Données projet'!$B$140,CT11+CS12-DB11)))</f>
        <v>3.6717459735664435</v>
      </c>
      <c r="CU12" s="18">
        <f>CT12*VLOOKUP('Données projet'!$B$13,Paramètres!$A$1:$I$89,3,0)*VLOOKUP('Données projet'!$B$13,Paramètres!$A$1:$I$89,5,0)</f>
        <v>3.2076372825076458</v>
      </c>
      <c r="CV12" s="14">
        <f t="shared" si="41"/>
        <v>1.290676355595167</v>
      </c>
      <c r="CW12" s="22">
        <f t="shared" si="13"/>
        <v>7.834562919695732</v>
      </c>
      <c r="CX12" s="62">
        <f t="shared" si="14"/>
        <v>275.5012295863624</v>
      </c>
      <c r="CY12" s="62">
        <f ca="1">AVERAGE(OFFSET($CX$3,0,0,'Données projet'!$E$13+1,1))-AVERAGE(OFFSET($H$3,0,0,'Données projet'!$E$13+1,1))</f>
        <v>195.30963433439501</v>
      </c>
      <c r="CZ12" s="62">
        <f t="shared" si="42"/>
        <v>185.00219255324504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2.84</v>
      </c>
      <c r="DO12" s="13">
        <f>IF('Données projet'!$A$166&gt;35,DO11+DN12-DW11,IF(A12&lt;'Données projet'!$A$166,$DL$205^A12,IF(A12='Données projet'!$A$166,'Données projet'!$B$166,DO11+DN12-DW11)))</f>
        <v>4.6393058591914071</v>
      </c>
      <c r="DP12" s="18">
        <f>DO12*VLOOKUP('Données projet'!$B$14,Paramètres!$A$1:$I$89,3,0)*VLOOKUP('Données projet'!$B$14,Paramètres!$A$1:$I$89,5,0)</f>
        <v>4.4871366270099289</v>
      </c>
      <c r="DQ12" s="14">
        <f t="shared" si="43"/>
        <v>1.7363294544137422</v>
      </c>
      <c r="DR12" s="22">
        <f t="shared" si="16"/>
        <v>10.839203425146229</v>
      </c>
      <c r="DS12" s="62">
        <f t="shared" si="17"/>
        <v>278.50587009181294</v>
      </c>
      <c r="DT12" s="62">
        <f ca="1">AVERAGE(OFFSET($DS$3,0,0,'Données projet'!$E$14+1,1))-AVERAGE(OFFSET($H$3,0,0,'Données projet'!$E$14+1,1))</f>
        <v>394.8445842828649</v>
      </c>
      <c r="DU12" s="62">
        <f t="shared" si="44"/>
        <v>246.54010105494143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280.87356140756339</v>
      </c>
      <c r="S13" s="62">
        <f ca="1">AVERAGE(OFFSET($R$3,0,0,'Données projet'!$E$9+1,1))-AVERAGE(OFFSET($H$3,0,0,'Données projet'!$E$9+1,1))</f>
        <v>371.95849973474657</v>
      </c>
      <c r="T13" s="62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5.2354952855276293</v>
      </c>
      <c r="AK13" s="14">
        <f t="shared" si="35"/>
        <v>1.9898628911686913</v>
      </c>
      <c r="AL13" s="22">
        <f t="shared" si="4"/>
        <v>12.584165491079425</v>
      </c>
      <c r="AM13" s="62">
        <f t="shared" si="5"/>
        <v>281.47305437996829</v>
      </c>
      <c r="AN13" s="62">
        <f ca="1">AVERAGE(OFFSET($AM$3,0,0,'Données projet'!$E$10+1,1))-AVERAGE(OFFSET($H$3,0,0,'Données projet'!$E$10+1,1))</f>
        <v>389.12604446638119</v>
      </c>
      <c r="AO13" s="62">
        <f t="shared" si="36"/>
        <v>243.23852967152732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5.922117618055843</v>
      </c>
      <c r="BF13" s="14">
        <f t="shared" si="37"/>
        <v>2.2187724633811925</v>
      </c>
      <c r="BG13" s="22">
        <f t="shared" si="7"/>
        <v>14.178716891836169</v>
      </c>
      <c r="BH13" s="62">
        <f t="shared" si="8"/>
        <v>283.06760578072505</v>
      </c>
      <c r="BI13" s="62">
        <f ca="1">AVERAGE(OFFSET($BH$3,0,0,'Données projet'!$E$11+1,1))-AVERAGE(OFFSET($H$3,0,0,'Données projet'!$E$11+1,1))</f>
        <v>434.82222444324242</v>
      </c>
      <c r="BJ13" s="62">
        <f t="shared" si="38"/>
        <v>269.61868559913393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</v>
      </c>
      <c r="BY13" s="13">
        <f>IF('Données projet'!$A$114&gt;35,BY12+BX13-CG12,IF(A13&lt;'Données projet'!$A$114,$BV$205^A13,IF(A13='Données projet'!$A$114,'Données projet'!$B$114,BY12+BX13-CG12)))</f>
        <v>3.8980598409161908</v>
      </c>
      <c r="BZ13" s="14">
        <f>BY13*VLOOKUP('Données projet'!$B$12,Paramètres!$A$1:$I$89,3,0)*VLOOKUP('Données projet'!$B$12,Paramètres!$A$1:$I$89,5,0)</f>
        <v>3.9526326786890178</v>
      </c>
      <c r="CA13" s="14">
        <f t="shared" si="39"/>
        <v>1.552247389613062</v>
      </c>
      <c r="CB13" s="22">
        <f t="shared" si="10"/>
        <v>9.5876661189594543</v>
      </c>
      <c r="CC13" s="62">
        <f t="shared" si="11"/>
        <v>278.47655500784833</v>
      </c>
      <c r="CD13" s="62">
        <f ca="1">AVERAGE(OFFSET($CC$3,0,0,'Données projet'!$E$12+1,1))-AVERAGE(OFFSET($H$3,0,0,'Données projet'!$E$12+1,1))</f>
        <v>310.75846525561843</v>
      </c>
      <c r="CE13" s="62">
        <f t="shared" si="40"/>
        <v>159.6134369231965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0.9</v>
      </c>
      <c r="CT13" s="13">
        <f>IF('Données projet'!$A$140&gt;35,CT12+CS13-DB12,IF(A13&lt;'Données projet'!$A$140,$CQ$205^A13,IF(A13='Données projet'!$A$140,'Données projet'!$B$140,CT12+CS13-DB12)))</f>
        <v>4.2426406871192865</v>
      </c>
      <c r="CU13" s="18">
        <f>CT13*VLOOKUP('Données projet'!$B$13,Paramètres!$A$1:$I$89,3,0)*VLOOKUP('Données projet'!$B$13,Paramètres!$A$1:$I$89,5,0)</f>
        <v>3.7063709042674091</v>
      </c>
      <c r="CV13" s="14">
        <f t="shared" si="41"/>
        <v>1.4664771263922398</v>
      </c>
      <c r="CW13" s="22">
        <f t="shared" si="13"/>
        <v>9.0093769867322209</v>
      </c>
      <c r="CX13" s="62">
        <f t="shared" si="14"/>
        <v>277.89826587562106</v>
      </c>
      <c r="CY13" s="62">
        <f ca="1">AVERAGE(OFFSET($CX$3,0,0,'Données projet'!$E$13+1,1))-AVERAGE(OFFSET($H$3,0,0,'Données projet'!$E$13+1,1))</f>
        <v>195.30963433439501</v>
      </c>
      <c r="CZ13" s="62">
        <f t="shared" si="42"/>
        <v>185.00219255324504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2.84</v>
      </c>
      <c r="DO13" s="13">
        <f>IF('Données projet'!$A$166&gt;35,DO12+DN13-DW12,IF(A13&lt;'Données projet'!$A$166,$DL$205^A13,IF(A13='Données projet'!$A$166,'Données projet'!$B$166,DO12+DN13-DW12)))</f>
        <v>5.5017815106427381</v>
      </c>
      <c r="DP13" s="18">
        <f>DO13*VLOOKUP('Données projet'!$B$14,Paramètres!$A$1:$I$89,3,0)*VLOOKUP('Données projet'!$B$14,Paramètres!$A$1:$I$89,5,0)</f>
        <v>5.3213230770936564</v>
      </c>
      <c r="DQ13" s="14">
        <f t="shared" si="43"/>
        <v>2.0186592101856715</v>
      </c>
      <c r="DR13" s="22">
        <f t="shared" si="16"/>
        <v>12.783802483678164</v>
      </c>
      <c r="DS13" s="62">
        <f t="shared" si="17"/>
        <v>281.67269137256704</v>
      </c>
      <c r="DT13" s="62">
        <f ca="1">AVERAGE(OFFSET($DS$3,0,0,'Données projet'!$E$14+1,1))-AVERAGE(OFFSET($H$3,0,0,'Données projet'!$E$14+1,1))</f>
        <v>394.8445842828649</v>
      </c>
      <c r="DU13" s="62">
        <f t="shared" si="44"/>
        <v>246.54010105494143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284.24656181124851</v>
      </c>
      <c r="S14" s="62">
        <f ca="1">AVERAGE(OFFSET($R$3,0,0,'Données projet'!$E$9+1,1))-AVERAGE(OFFSET($H$3,0,0,'Données projet'!$E$9+1,1))</f>
        <v>371.95849973474657</v>
      </c>
      <c r="T14" s="62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6.2088062385249874</v>
      </c>
      <c r="AK14" s="14">
        <f t="shared" si="35"/>
        <v>2.3134175614273764</v>
      </c>
      <c r="AL14" s="22">
        <f t="shared" si="4"/>
        <v>14.842873118250367</v>
      </c>
      <c r="AM14" s="62">
        <f t="shared" si="5"/>
        <v>284.95398422936148</v>
      </c>
      <c r="AN14" s="62">
        <f ca="1">AVERAGE(OFFSET($AM$3,0,0,'Données projet'!$E$10+1,1))-AVERAGE(OFFSET($H$3,0,0,'Données projet'!$E$10+1,1))</f>
        <v>389.12604446638119</v>
      </c>
      <c r="AO14" s="62">
        <f t="shared" si="36"/>
        <v>243.23852967152732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7.023075909151216</v>
      </c>
      <c r="BF14" s="14">
        <f t="shared" si="37"/>
        <v>2.5795481710716444</v>
      </c>
      <c r="BG14" s="22">
        <f t="shared" si="7"/>
        <v>16.724570273054812</v>
      </c>
      <c r="BH14" s="62">
        <f t="shared" si="8"/>
        <v>286.83568138416598</v>
      </c>
      <c r="BI14" s="62">
        <f ca="1">AVERAGE(OFFSET($BH$3,0,0,'Données projet'!$E$11+1,1))-AVERAGE(OFFSET($H$3,0,0,'Données projet'!$E$11+1,1))</f>
        <v>434.82222444324242</v>
      </c>
      <c r="BJ14" s="62">
        <f t="shared" si="38"/>
        <v>269.61868559913393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</v>
      </c>
      <c r="BY14" s="13">
        <f>IF('Données projet'!$A$114&gt;35,BY13+BX14-CG13,IF(A14&lt;'Données projet'!$A$114,$BV$205^A14,IF(A14='Données projet'!$A$114,'Données projet'!$B$114,BY13+BX14-CG13)))</f>
        <v>4.4661504822319662</v>
      </c>
      <c r="BZ14" s="14">
        <f>BY14*VLOOKUP('Données projet'!$B$12,Paramètres!$A$1:$I$89,3,0)*VLOOKUP('Données projet'!$B$12,Paramètres!$A$1:$I$89,5,0)</f>
        <v>4.5286765889832141</v>
      </c>
      <c r="CA14" s="14">
        <f t="shared" si="39"/>
        <v>1.7505249770594407</v>
      </c>
      <c r="CB14" s="22">
        <f t="shared" si="10"/>
        <v>10.936276060857622</v>
      </c>
      <c r="CC14" s="62">
        <f t="shared" si="11"/>
        <v>281.04738717196875</v>
      </c>
      <c r="CD14" s="62">
        <f ca="1">AVERAGE(OFFSET($CC$3,0,0,'Données projet'!$E$12+1,1))-AVERAGE(OFFSET($H$3,0,0,'Données projet'!$E$12+1,1))</f>
        <v>310.75846525561843</v>
      </c>
      <c r="CE14" s="62">
        <f t="shared" si="40"/>
        <v>159.6134369231965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0.9</v>
      </c>
      <c r="CT14" s="13">
        <f>IF('Données projet'!$A$140&gt;35,CT13+CS14-DB13,IF(A14&lt;'Données projet'!$A$140,$CQ$205^A14,IF(A14='Données projet'!$A$140,'Données projet'!$B$140,CT13+CS14-DB13)))</f>
        <v>4.9022999220494095</v>
      </c>
      <c r="CU14" s="18">
        <f>CT14*VLOOKUP('Données projet'!$B$13,Paramètres!$A$1:$I$89,3,0)*VLOOKUP('Données projet'!$B$13,Paramètres!$A$1:$I$89,5,0)</f>
        <v>4.2826492119023651</v>
      </c>
      <c r="CV14" s="14">
        <f t="shared" si="41"/>
        <v>1.6662234129484463</v>
      </c>
      <c r="CW14" s="22">
        <f t="shared" si="13"/>
        <v>10.360953154948495</v>
      </c>
      <c r="CX14" s="62">
        <f t="shared" si="14"/>
        <v>280.47206426605965</v>
      </c>
      <c r="CY14" s="62">
        <f ca="1">AVERAGE(OFFSET($CX$3,0,0,'Données projet'!$E$13+1,1))-AVERAGE(OFFSET($H$3,0,0,'Données projet'!$E$13+1,1))</f>
        <v>195.30963433439501</v>
      </c>
      <c r="CZ14" s="62">
        <f t="shared" si="42"/>
        <v>185.00219255324504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2.84</v>
      </c>
      <c r="DO14" s="13">
        <f>IF('Données projet'!$A$166&gt;35,DO13+DN14-DW13,IF(A14&lt;'Données projet'!$A$166,$DL$205^A14,IF(A14='Données projet'!$A$166,'Données projet'!$B$166,DO13+DN14-DW13)))</f>
        <v>6.5245967197614414</v>
      </c>
      <c r="DP14" s="18">
        <f>DO14*VLOOKUP('Données projet'!$B$14,Paramètres!$A$1:$I$89,3,0)*VLOOKUP('Données projet'!$B$14,Paramètres!$A$1:$I$89,5,0)</f>
        <v>6.3105899473532663</v>
      </c>
      <c r="DQ14" s="14">
        <f t="shared" si="43"/>
        <v>2.3468962048123094</v>
      </c>
      <c r="DR14" s="22">
        <f t="shared" si="16"/>
        <v>15.078455048355044</v>
      </c>
      <c r="DS14" s="62">
        <f t="shared" si="17"/>
        <v>285.18956615946621</v>
      </c>
      <c r="DT14" s="62">
        <f ca="1">AVERAGE(OFFSET($DS$3,0,0,'Données projet'!$E$14+1,1))-AVERAGE(OFFSET($H$3,0,0,'Données projet'!$E$14+1,1))</f>
        <v>394.8445842828649</v>
      </c>
      <c r="DU14" s="62">
        <f t="shared" si="44"/>
        <v>246.54010105494143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288.00684477481775</v>
      </c>
      <c r="S15" s="62">
        <f ca="1">AVERAGE(OFFSET($R$3,0,0,'Données projet'!$E$9+1,1))-AVERAGE(OFFSET($H$3,0,0,'Données projet'!$E$9+1,1))</f>
        <v>371.95849973474657</v>
      </c>
      <c r="T15" s="62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7.3630617172185726</v>
      </c>
      <c r="AK15" s="14">
        <f t="shared" si="35"/>
        <v>2.6895827030460873</v>
      </c>
      <c r="AL15" s="22">
        <f t="shared" si="4"/>
        <v>17.508355698627614</v>
      </c>
      <c r="AM15" s="62">
        <f t="shared" si="5"/>
        <v>288.84168903196093</v>
      </c>
      <c r="AN15" s="62">
        <f ca="1">AVERAGE(OFFSET($AM$3,0,0,'Données projet'!$E$10+1,1))-AVERAGE(OFFSET($H$3,0,0,'Données projet'!$E$10+1,1))</f>
        <v>389.12604446638119</v>
      </c>
      <c r="AO15" s="62">
        <f t="shared" si="36"/>
        <v>243.23852967152732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8.3287091555423185</v>
      </c>
      <c r="BF15" s="14">
        <f t="shared" si="37"/>
        <v>2.99898654625401</v>
      </c>
      <c r="BG15" s="22">
        <f t="shared" si="7"/>
        <v>19.729070013961937</v>
      </c>
      <c r="BH15" s="62">
        <f t="shared" si="8"/>
        <v>291.06240334729523</v>
      </c>
      <c r="BI15" s="62">
        <f ca="1">AVERAGE(OFFSET($BH$3,0,0,'Données projet'!$E$11+1,1))-AVERAGE(OFFSET($H$3,0,0,'Données projet'!$E$11+1,1))</f>
        <v>434.82222444324242</v>
      </c>
      <c r="BJ15" s="62">
        <f t="shared" si="38"/>
        <v>269.61868559913393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</v>
      </c>
      <c r="BY15" s="13">
        <f>IF('Données projet'!$A$114&gt;35,BY14+BX15-CG14,IF(A15&lt;'Données projet'!$A$114,$BV$205^A15,IF(A15='Données projet'!$A$114,'Données projet'!$B$114,BY14+BX15-CG14)))</f>
        <v>5.1170328173444979</v>
      </c>
      <c r="BZ15" s="14">
        <f>BY15*VLOOKUP('Données projet'!$B$12,Paramètres!$A$1:$I$89,3,0)*VLOOKUP('Données projet'!$B$12,Paramètres!$A$1:$I$89,5,0)</f>
        <v>5.1886712767873213</v>
      </c>
      <c r="CA15" s="14">
        <f t="shared" si="39"/>
        <v>1.9741297139966976</v>
      </c>
      <c r="CB15" s="22">
        <f t="shared" si="10"/>
        <v>12.4752117256155</v>
      </c>
      <c r="CC15" s="62">
        <f t="shared" si="11"/>
        <v>283.80854505894882</v>
      </c>
      <c r="CD15" s="62">
        <f ca="1">AVERAGE(OFFSET($CC$3,0,0,'Données projet'!$E$12+1,1))-AVERAGE(OFFSET($H$3,0,0,'Données projet'!$E$12+1,1))</f>
        <v>310.75846525561843</v>
      </c>
      <c r="CE15" s="62">
        <f t="shared" si="40"/>
        <v>159.6134369231965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0.9</v>
      </c>
      <c r="CT15" s="13">
        <f>IF('Données projet'!$A$140&gt;35,CT14+CS15-DB14,IF(A15&lt;'Données projet'!$A$140,$CQ$205^A15,IF(A15='Données projet'!$A$140,'Données projet'!$B$140,CT14+CS15-DB14)))</f>
        <v>5.6645250677694134</v>
      </c>
      <c r="CU15" s="18">
        <f>CT15*VLOOKUP('Données projet'!$B$13,Paramètres!$A$1:$I$89,3,0)*VLOOKUP('Données projet'!$B$13,Paramètres!$A$1:$I$89,5,0)</f>
        <v>4.9485290992033608</v>
      </c>
      <c r="CV15" s="14">
        <f t="shared" si="41"/>
        <v>1.8931767921179217</v>
      </c>
      <c r="CW15" s="22">
        <f t="shared" si="13"/>
        <v>11.915971094051232</v>
      </c>
      <c r="CX15" s="62">
        <f t="shared" si="14"/>
        <v>283.24930442738457</v>
      </c>
      <c r="CY15" s="62">
        <f ca="1">AVERAGE(OFFSET($CX$3,0,0,'Données projet'!$E$13+1,1))-AVERAGE(OFFSET($H$3,0,0,'Données projet'!$E$13+1,1))</f>
        <v>195.30963433439501</v>
      </c>
      <c r="CZ15" s="62">
        <f t="shared" si="42"/>
        <v>185.00219255324504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2.84</v>
      </c>
      <c r="DO15" s="13">
        <f>IF('Données projet'!$A$166&gt;35,DO14+DN15-DW14,IF(A15&lt;'Données projet'!$A$166,$DL$205^A15,IF(A15='Données projet'!$A$166,'Données projet'!$B$166,DO14+DN15-DW14)))</f>
        <v>7.7375596019531026</v>
      </c>
      <c r="DP15" s="18">
        <f>DO15*VLOOKUP('Données projet'!$B$14,Paramètres!$A$1:$I$89,3,0)*VLOOKUP('Données projet'!$B$14,Paramètres!$A$1:$I$89,5,0)</f>
        <v>7.4837676470090404</v>
      </c>
      <c r="DQ15" s="14">
        <f t="shared" si="43"/>
        <v>2.7285050237161208</v>
      </c>
      <c r="DR15" s="22">
        <f t="shared" si="16"/>
        <v>17.786374901512989</v>
      </c>
      <c r="DS15" s="62">
        <f t="shared" si="17"/>
        <v>289.11970823484631</v>
      </c>
      <c r="DT15" s="62">
        <f ca="1">AVERAGE(OFFSET($DS$3,0,0,'Données projet'!$E$14+1,1))-AVERAGE(OFFSET($H$3,0,0,'Données projet'!$E$14+1,1))</f>
        <v>394.8445842828649</v>
      </c>
      <c r="DU15" s="62">
        <f t="shared" si="44"/>
        <v>246.54010105494143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292.22436618065581</v>
      </c>
      <c r="S16" s="62">
        <f ca="1">AVERAGE(OFFSET($R$3,0,0,'Données projet'!$E$9+1,1))-AVERAGE(OFFSET($H$3,0,0,'Données projet'!$E$9+1,1))</f>
        <v>371.95849973474657</v>
      </c>
      <c r="T16" s="62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8.7319004280039128</v>
      </c>
      <c r="AK16" s="14">
        <f t="shared" si="35"/>
        <v>3.1269128570379721</v>
      </c>
      <c r="AL16" s="22">
        <f t="shared" si="4"/>
        <v>20.654099804781278</v>
      </c>
      <c r="AM16" s="62">
        <f t="shared" si="5"/>
        <v>293.2096553603368</v>
      </c>
      <c r="AN16" s="62">
        <f ca="1">AVERAGE(OFFSET($AM$3,0,0,'Données projet'!$E$10+1,1))-AVERAGE(OFFSET($H$3,0,0,'Données projet'!$E$10+1,1))</f>
        <v>389.12604446638119</v>
      </c>
      <c r="AO16" s="62">
        <f t="shared" si="36"/>
        <v>243.23852967152732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9.8770676972503271</v>
      </c>
      <c r="BF16" s="14">
        <f t="shared" si="37"/>
        <v>3.4866262260480037</v>
      </c>
      <c r="BG16" s="22">
        <f t="shared" si="7"/>
        <v>23.275100249744593</v>
      </c>
      <c r="BH16" s="62">
        <f t="shared" si="8"/>
        <v>295.83065580530013</v>
      </c>
      <c r="BI16" s="62">
        <f ca="1">AVERAGE(OFFSET($BH$3,0,0,'Données projet'!$E$11+1,1))-AVERAGE(OFFSET($H$3,0,0,'Données projet'!$E$11+1,1))</f>
        <v>434.82222444324242</v>
      </c>
      <c r="BJ16" s="62">
        <f t="shared" si="38"/>
        <v>269.61868559913393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</v>
      </c>
      <c r="BY16" s="13">
        <f>IF('Données projet'!$A$114&gt;35,BY15+BX16-CG15,IF(A16&lt;'Données projet'!$A$114,$BV$205^A16,IF(A16='Données projet'!$A$114,'Données projet'!$B$114,BY15+BX16-CG15)))</f>
        <v>5.8627726400958746</v>
      </c>
      <c r="BZ16" s="14">
        <f>BY16*VLOOKUP('Données projet'!$B$12,Paramètres!$A$1:$I$89,3,0)*VLOOKUP('Données projet'!$B$12,Paramètres!$A$1:$I$89,5,0)</f>
        <v>5.9448514570572168</v>
      </c>
      <c r="CA16" s="14">
        <f t="shared" si="39"/>
        <v>2.2262967845401667</v>
      </c>
      <c r="CB16" s="22">
        <f t="shared" si="10"/>
        <v>14.231416520782107</v>
      </c>
      <c r="CC16" s="62">
        <f t="shared" si="11"/>
        <v>286.78697207633763</v>
      </c>
      <c r="CD16" s="62">
        <f ca="1">AVERAGE(OFFSET($CC$3,0,0,'Données projet'!$E$12+1,1))-AVERAGE(OFFSET($H$3,0,0,'Données projet'!$E$12+1,1))</f>
        <v>310.75846525561843</v>
      </c>
      <c r="CE16" s="62">
        <f t="shared" si="40"/>
        <v>159.6134369231965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0.9</v>
      </c>
      <c r="CT16" s="13">
        <f>IF('Données projet'!$A$140&gt;35,CT15+CS16-DB15,IF(A16&lt;'Données projet'!$A$140,$CQ$205^A16,IF(A16='Données projet'!$A$140,'Données projet'!$B$140,CT15+CS16-DB15)))</f>
        <v>6.5452633975063188</v>
      </c>
      <c r="CU16" s="18">
        <f>CT16*VLOOKUP('Données projet'!$B$13,Paramètres!$A$1:$I$89,3,0)*VLOOKUP('Données projet'!$B$13,Paramètres!$A$1:$I$89,5,0)</f>
        <v>5.717942104061521</v>
      </c>
      <c r="CV16" s="14">
        <f t="shared" si="41"/>
        <v>2.1510430944381391</v>
      </c>
      <c r="CW16" s="22">
        <f t="shared" si="13"/>
        <v>13.705149220720239</v>
      </c>
      <c r="CX16" s="62">
        <f t="shared" si="14"/>
        <v>286.26070477627576</v>
      </c>
      <c r="CY16" s="62">
        <f ca="1">AVERAGE(OFFSET($CX$3,0,0,'Données projet'!$E$13+1,1))-AVERAGE(OFFSET($H$3,0,0,'Données projet'!$E$13+1,1))</f>
        <v>195.30963433439501</v>
      </c>
      <c r="CZ16" s="62">
        <f t="shared" si="42"/>
        <v>185.00219255324504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2.84</v>
      </c>
      <c r="DO16" s="13">
        <f>IF('Données projet'!$A$166&gt;35,DO15+DN16-DW15,IF(A16&lt;'Données projet'!$A$166,$DL$205^A16,IF(A16='Données projet'!$A$166,'Données projet'!$B$166,DO15+DN16-DW15)))</f>
        <v>9.1760197856283234</v>
      </c>
      <c r="DP16" s="18">
        <f>DO16*VLOOKUP('Données projet'!$B$14,Paramètres!$A$1:$I$89,3,0)*VLOOKUP('Données projet'!$B$14,Paramètres!$A$1:$I$89,5,0)</f>
        <v>8.8750463366597145</v>
      </c>
      <c r="DQ16" s="14">
        <f t="shared" si="43"/>
        <v>3.1721640050287161</v>
      </c>
      <c r="DR16" s="22">
        <f t="shared" si="16"/>
        <v>20.98222467844068</v>
      </c>
      <c r="DS16" s="62">
        <f t="shared" si="17"/>
        <v>293.53778023399622</v>
      </c>
      <c r="DT16" s="62">
        <f ca="1">AVERAGE(OFFSET($DS$3,0,0,'Données projet'!$E$14+1,1))-AVERAGE(OFFSET($H$3,0,0,'Données projet'!$E$14+1,1))</f>
        <v>394.8445842828649</v>
      </c>
      <c r="DU16" s="62">
        <f t="shared" si="44"/>
        <v>246.54010105494143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296.98175505469334</v>
      </c>
      <c r="S17" s="62">
        <f ca="1">AVERAGE(OFFSET($R$3,0,0,'Données projet'!$E$9+1,1))-AVERAGE(OFFSET($H$3,0,0,'Données projet'!$E$9+1,1))</f>
        <v>371.95849973474657</v>
      </c>
      <c r="T17" s="62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10.355214720837244</v>
      </c>
      <c r="AK17" s="14">
        <f t="shared" si="35"/>
        <v>3.6353535455279977</v>
      </c>
      <c r="AL17" s="22">
        <f t="shared" si="4"/>
        <v>24.366906397252794</v>
      </c>
      <c r="AM17" s="62">
        <f t="shared" si="5"/>
        <v>298.14468417503059</v>
      </c>
      <c r="AN17" s="62">
        <f ca="1">AVERAGE(OFFSET($AM$3,0,0,'Données projet'!$E$10+1,1))-AVERAGE(OFFSET($H$3,0,0,'Données projet'!$E$10+1,1))</f>
        <v>389.12604446638119</v>
      </c>
      <c r="AO17" s="62">
        <f t="shared" si="36"/>
        <v>243.23852967152732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11.713275667832292</v>
      </c>
      <c r="BF17" s="14">
        <f t="shared" si="37"/>
        <v>4.0535568441780185</v>
      </c>
      <c r="BG17" s="22">
        <f t="shared" si="7"/>
        <v>27.460566625084624</v>
      </c>
      <c r="BH17" s="62">
        <f t="shared" si="8"/>
        <v>301.23834440286237</v>
      </c>
      <c r="BI17" s="62">
        <f ca="1">AVERAGE(OFFSET($BH$3,0,0,'Données projet'!$E$11+1,1))-AVERAGE(OFFSET($H$3,0,0,'Données projet'!$E$11+1,1))</f>
        <v>434.82222444324242</v>
      </c>
      <c r="BJ17" s="62">
        <f t="shared" si="38"/>
        <v>269.61868559913393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</v>
      </c>
      <c r="BY17" s="13">
        <f>IF('Données projet'!$A$114&gt;35,BY16+BX17-CG16,IF(A17&lt;'Données projet'!$A$114,$BV$205^A17,IF(A17='Données projet'!$A$114,'Données projet'!$B$114,BY16+BX17-CG16)))</f>
        <v>6.7171941741218459</v>
      </c>
      <c r="BZ17" s="14">
        <f>BY17*VLOOKUP('Données projet'!$B$12,Paramètres!$A$1:$I$89,3,0)*VLOOKUP('Données projet'!$B$12,Paramètres!$A$1:$I$89,5,0)</f>
        <v>6.8112348925595523</v>
      </c>
      <c r="CA17" s="14">
        <f t="shared" si="39"/>
        <v>2.5106746216891089</v>
      </c>
      <c r="CB17" s="22">
        <f t="shared" si="10"/>
        <v>16.235659070649749</v>
      </c>
      <c r="CC17" s="62">
        <f t="shared" si="11"/>
        <v>290.01343684842755</v>
      </c>
      <c r="CD17" s="62">
        <f ca="1">AVERAGE(OFFSET($CC$3,0,0,'Données projet'!$E$12+1,1))-AVERAGE(OFFSET($H$3,0,0,'Données projet'!$E$12+1,1))</f>
        <v>310.75846525561843</v>
      </c>
      <c r="CE17" s="62">
        <f t="shared" si="40"/>
        <v>159.6134369231965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0.9</v>
      </c>
      <c r="CT17" s="13">
        <f>IF('Données projet'!$A$140&gt;35,CT16+CS17-DB16,IF(A17&lt;'Données projet'!$A$140,$CQ$205^A17,IF(A17='Données projet'!$A$140,'Données projet'!$B$140,CT16+CS17-DB16)))</f>
        <v>7.5629417171254145</v>
      </c>
      <c r="CU17" s="18">
        <f>CT17*VLOOKUP('Données projet'!$B$13,Paramètres!$A$1:$I$89,3,0)*VLOOKUP('Données projet'!$B$13,Paramètres!$A$1:$I$89,5,0)</f>
        <v>6.6069858840807631</v>
      </c>
      <c r="CV17" s="14">
        <f t="shared" si="41"/>
        <v>2.4440329151477385</v>
      </c>
      <c r="CW17" s="22">
        <f t="shared" si="13"/>
        <v>15.763857741989639</v>
      </c>
      <c r="CX17" s="62">
        <f t="shared" si="14"/>
        <v>289.5416355197674</v>
      </c>
      <c r="CY17" s="62">
        <f ca="1">AVERAGE(OFFSET($CX$3,0,0,'Données projet'!$E$13+1,1))-AVERAGE(OFFSET($H$3,0,0,'Données projet'!$E$13+1,1))</f>
        <v>195.30963433439501</v>
      </c>
      <c r="CZ17" s="62">
        <f t="shared" si="42"/>
        <v>185.00219255324504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2.84</v>
      </c>
      <c r="DO17" s="13">
        <f>IF('Données projet'!$A$166&gt;35,DO16+DN17-DW16,IF(A17&lt;'Données projet'!$A$166,$DL$205^A17,IF(A17='Données projet'!$A$166,'Données projet'!$B$166,DO16+DN17-DW16)))</f>
        <v>10.881898613742376</v>
      </c>
      <c r="DP17" s="18">
        <f>DO17*VLOOKUP('Données projet'!$B$14,Paramètres!$A$1:$I$89,3,0)*VLOOKUP('Données projet'!$B$14,Paramètres!$A$1:$I$89,5,0)</f>
        <v>10.524972339211626</v>
      </c>
      <c r="DQ17" s="14">
        <f t="shared" si="43"/>
        <v>3.6879625975893942</v>
      </c>
      <c r="DR17" s="22">
        <f t="shared" si="16"/>
        <v>24.754195014928442</v>
      </c>
      <c r="DS17" s="62">
        <f t="shared" si="17"/>
        <v>298.5319727927062</v>
      </c>
      <c r="DT17" s="62">
        <f ca="1">AVERAGE(OFFSET($DS$3,0,0,'Données projet'!$E$14+1,1))-AVERAGE(OFFSET($H$3,0,0,'Données projet'!$E$14+1,1))</f>
        <v>394.8445842828649</v>
      </c>
      <c r="DU17" s="62">
        <f t="shared" si="44"/>
        <v>246.54010105494143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302.3766155842269</v>
      </c>
      <c r="S18" s="62">
        <f ca="1">AVERAGE(OFFSET($R$3,0,0,'Données projet'!$E$9+1,1))-AVERAGE(OFFSET($H$3,0,0,'Données projet'!$E$9+1,1))</f>
        <v>371.95849973474657</v>
      </c>
      <c r="T18" s="62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12.28031318024969</v>
      </c>
      <c r="AK18" s="14">
        <f t="shared" si="35"/>
        <v>4.2264674473537802</v>
      </c>
      <c r="AL18" s="22">
        <f t="shared" si="4"/>
        <v>28.749309593076038</v>
      </c>
      <c r="AM18" s="62">
        <f t="shared" si="5"/>
        <v>303.74930959307602</v>
      </c>
      <c r="AN18" s="62">
        <f ca="1">AVERAGE(OFFSET($AM$3,0,0,'Données projet'!$E$10+1,1))-AVERAGE(OFFSET($H$3,0,0,'Données projet'!$E$10+1,1))</f>
        <v>389.12604446638119</v>
      </c>
      <c r="AO18" s="62">
        <f t="shared" si="36"/>
        <v>243.23852967152732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13.890846056348009</v>
      </c>
      <c r="BF18" s="14">
        <f t="shared" si="37"/>
        <v>4.7126712253314631</v>
      </c>
      <c r="BG18" s="22">
        <f t="shared" si="7"/>
        <v>32.401125932258417</v>
      </c>
      <c r="BH18" s="62">
        <f t="shared" si="8"/>
        <v>307.40112593225842</v>
      </c>
      <c r="BI18" s="62">
        <f ca="1">AVERAGE(OFFSET($BH$3,0,0,'Données projet'!$E$11+1,1))-AVERAGE(OFFSET($H$3,0,0,'Données projet'!$E$11+1,1))</f>
        <v>434.82222444324242</v>
      </c>
      <c r="BJ18" s="62">
        <f t="shared" si="38"/>
        <v>269.61868559913393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</v>
      </c>
      <c r="BY18" s="13">
        <f>IF('Données projet'!$A$114&gt;35,BY17+BX18-CG17,IF(A18&lt;'Données projet'!$A$114,$BV$205^A18,IF(A18='Données projet'!$A$114,'Données projet'!$B$114,BY17+BX18-CG17)))</f>
        <v>7.6961363407260848</v>
      </c>
      <c r="BZ18" s="14">
        <f>BY18*VLOOKUP('Données projet'!$B$12,Paramètres!$A$1:$I$89,3,0)*VLOOKUP('Données projet'!$B$12,Paramètres!$A$1:$I$89,5,0)</f>
        <v>7.8038822494962501</v>
      </c>
      <c r="CA18" s="14">
        <f t="shared" si="39"/>
        <v>2.8313776940102406</v>
      </c>
      <c r="CB18" s="22">
        <f t="shared" si="10"/>
        <v>18.523077734940472</v>
      </c>
      <c r="CC18" s="62">
        <f t="shared" si="11"/>
        <v>293.52307773494044</v>
      </c>
      <c r="CD18" s="62">
        <f ca="1">AVERAGE(OFFSET($CC$3,0,0,'Données projet'!$E$12+1,1))-AVERAGE(OFFSET($H$3,0,0,'Données projet'!$E$12+1,1))</f>
        <v>310.75846525561843</v>
      </c>
      <c r="CE18" s="62">
        <f t="shared" si="40"/>
        <v>159.6134369231965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0.9</v>
      </c>
      <c r="CT18" s="13">
        <f>IF('Données projet'!$A$140&gt;35,CT17+CS18-DB17,IF(A18&lt;'Données projet'!$A$140,$CQ$205^A18,IF(A18='Données projet'!$A$140,'Données projet'!$B$140,CT17+CS18-DB17)))</f>
        <v>8.7388518907318247</v>
      </c>
      <c r="CU18" s="18">
        <f>CT18*VLOOKUP('Données projet'!$B$13,Paramètres!$A$1:$I$89,3,0)*VLOOKUP('Données projet'!$B$13,Paramètres!$A$1:$I$89,5,0)</f>
        <v>7.6342610117433241</v>
      </c>
      <c r="CV18" s="14">
        <f t="shared" si="41"/>
        <v>2.7769303673043324</v>
      </c>
      <c r="CW18" s="22">
        <f t="shared" si="13"/>
        <v>18.132824985174668</v>
      </c>
      <c r="CX18" s="62">
        <f t="shared" si="14"/>
        <v>293.13282498517469</v>
      </c>
      <c r="CY18" s="62">
        <f ca="1">AVERAGE(OFFSET($CX$3,0,0,'Données projet'!$E$13+1,1))-AVERAGE(OFFSET($H$3,0,0,'Données projet'!$E$13+1,1))</f>
        <v>195.30963433439501</v>
      </c>
      <c r="CZ18" s="62">
        <f t="shared" si="42"/>
        <v>185.00219255324504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2.84</v>
      </c>
      <c r="DO18" s="13">
        <f>IF('Données projet'!$A$166&gt;35,DO17+DN18-DW17,IF(A18&lt;'Données projet'!$A$166,$DL$205^A18,IF(A18='Données projet'!$A$166,'Données projet'!$B$166,DO17+DN18-DW17)))</f>
        <v>12.904910866172436</v>
      </c>
      <c r="DP18" s="18">
        <f>DO18*VLOOKUP('Données projet'!$B$14,Paramètres!$A$1:$I$89,3,0)*VLOOKUP('Données projet'!$B$14,Paramètres!$A$1:$I$89,5,0)</f>
        <v>12.481629789761982</v>
      </c>
      <c r="DQ18" s="14">
        <f t="shared" si="43"/>
        <v>4.2876308096482552</v>
      </c>
      <c r="DR18" s="22">
        <f t="shared" si="16"/>
        <v>29.206462210639497</v>
      </c>
      <c r="DS18" s="62">
        <f t="shared" si="17"/>
        <v>304.20646221063947</v>
      </c>
      <c r="DT18" s="62">
        <f ca="1">AVERAGE(OFFSET($DS$3,0,0,'Données projet'!$E$14+1,1))-AVERAGE(OFFSET($H$3,0,0,'Données projet'!$E$14+1,1))</f>
        <v>394.8445842828649</v>
      </c>
      <c r="DU18" s="62">
        <f t="shared" si="44"/>
        <v>246.54010105494143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308.52424831494073</v>
      </c>
      <c r="S19" s="62">
        <f ca="1">AVERAGE(OFFSET($R$3,0,0,'Données projet'!$E$9+1,1))-AVERAGE(OFFSET($H$3,0,0,'Données projet'!$E$9+1,1))</f>
        <v>371.95849973474657</v>
      </c>
      <c r="T19" s="62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14.563299349221147</v>
      </c>
      <c r="AK19" s="14">
        <f t="shared" si="35"/>
        <v>4.9136973501560082</v>
      </c>
      <c r="AL19" s="22">
        <f t="shared" si="4"/>
        <v>33.922435918081874</v>
      </c>
      <c r="AM19" s="62">
        <f t="shared" si="5"/>
        <v>310.1446581403041</v>
      </c>
      <c r="AN19" s="62">
        <f ca="1">AVERAGE(OFFSET($AM$3,0,0,'Données projet'!$E$10+1,1))-AVERAGE(OFFSET($H$3,0,0,'Données projet'!$E$10+1,1))</f>
        <v>389.12604446638119</v>
      </c>
      <c r="AO19" s="62">
        <f t="shared" si="36"/>
        <v>243.23852967152732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16.473240247479655</v>
      </c>
      <c r="BF19" s="14">
        <f t="shared" si="37"/>
        <v>5.4789585866954251</v>
      </c>
      <c r="BG19" s="22">
        <f t="shared" si="7"/>
        <v>38.233412969521595</v>
      </c>
      <c r="BH19" s="62">
        <f t="shared" si="8"/>
        <v>314.4556351917438</v>
      </c>
      <c r="BI19" s="62">
        <f ca="1">AVERAGE(OFFSET($BH$3,0,0,'Données projet'!$E$11+1,1))-AVERAGE(OFFSET($H$3,0,0,'Données projet'!$E$11+1,1))</f>
        <v>434.82222444324242</v>
      </c>
      <c r="BJ19" s="62">
        <f t="shared" si="38"/>
        <v>269.61868559913393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</v>
      </c>
      <c r="BY19" s="13">
        <f>IF('Données projet'!$A$114&gt;35,BY18+BX19-CG18,IF(A19&lt;'Données projet'!$A$114,$BV$205^A19,IF(A19='Données projet'!$A$114,'Données projet'!$B$114,BY18+BX19-CG18)))</f>
        <v>8.8177463744060987</v>
      </c>
      <c r="BZ19" s="14">
        <f>BY19*VLOOKUP('Données projet'!$B$12,Paramètres!$A$1:$I$89,3,0)*VLOOKUP('Données projet'!$B$12,Paramètres!$A$1:$I$89,5,0)</f>
        <v>8.9411948236477841</v>
      </c>
      <c r="CA19" s="14">
        <f t="shared" si="39"/>
        <v>3.1930460350713803</v>
      </c>
      <c r="CB19" s="22">
        <f t="shared" si="10"/>
        <v>21.133802828935874</v>
      </c>
      <c r="CC19" s="62">
        <f t="shared" si="11"/>
        <v>297.3560250511581</v>
      </c>
      <c r="CD19" s="62">
        <f ca="1">AVERAGE(OFFSET($CC$3,0,0,'Données projet'!$E$12+1,1))-AVERAGE(OFFSET($H$3,0,0,'Données projet'!$E$12+1,1))</f>
        <v>310.75846525561843</v>
      </c>
      <c r="CE19" s="62">
        <f t="shared" si="40"/>
        <v>159.6134369231965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0.9</v>
      </c>
      <c r="CT19" s="13">
        <f>IF('Données projet'!$A$140&gt;35,CT18+CS19-DB18,IF(A19&lt;'Données projet'!$A$140,$CQ$205^A19,IF(A19='Données projet'!$A$140,'Données projet'!$B$140,CT18+CS19-DB18)))</f>
        <v>10.097596309015799</v>
      </c>
      <c r="CU19" s="18">
        <f>CT19*VLOOKUP('Données projet'!$B$13,Paramètres!$A$1:$I$89,3,0)*VLOOKUP('Données projet'!$B$13,Paramètres!$A$1:$I$89,5,0)</f>
        <v>8.8212601355562033</v>
      </c>
      <c r="CV19" s="14">
        <f t="shared" si="41"/>
        <v>3.1551711996443523</v>
      </c>
      <c r="CW19" s="22">
        <f t="shared" si="13"/>
        <v>20.858951242140964</v>
      </c>
      <c r="CX19" s="62">
        <f t="shared" si="14"/>
        <v>297.08117346436319</v>
      </c>
      <c r="CY19" s="62">
        <f ca="1">AVERAGE(OFFSET($CX$3,0,0,'Données projet'!$E$13+1,1))-AVERAGE(OFFSET($H$3,0,0,'Données projet'!$E$13+1,1))</f>
        <v>195.30963433439501</v>
      </c>
      <c r="CZ19" s="62">
        <f t="shared" si="42"/>
        <v>185.00219255324504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2.84</v>
      </c>
      <c r="DO19" s="13">
        <f>IF('Données projet'!$A$166&gt;35,DO18+DN19-DW18,IF(A19&lt;'Données projet'!$A$166,$DL$205^A19,IF(A19='Données projet'!$A$166,'Données projet'!$B$166,DO18+DN19-DW18)))</f>
        <v>15.304013607840634</v>
      </c>
      <c r="DP19" s="18">
        <f>DO19*VLOOKUP('Données projet'!$B$14,Paramètres!$A$1:$I$89,3,0)*VLOOKUP('Données projet'!$B$14,Paramètres!$A$1:$I$89,5,0)</f>
        <v>14.802041961503461</v>
      </c>
      <c r="DQ19" s="14">
        <f t="shared" si="43"/>
        <v>4.984805966270196</v>
      </c>
      <c r="DR19" s="22">
        <f t="shared" si="16"/>
        <v>34.462093474205787</v>
      </c>
      <c r="DS19" s="62">
        <f t="shared" si="17"/>
        <v>310.68431569642803</v>
      </c>
      <c r="DT19" s="62">
        <f ca="1">AVERAGE(OFFSET($DS$3,0,0,'Données projet'!$E$14+1,1))-AVERAGE(OFFSET($H$3,0,0,'Données projet'!$E$14+1,1))</f>
        <v>394.8445842828649</v>
      </c>
      <c r="DU19" s="62">
        <f t="shared" si="44"/>
        <v>246.54010105494143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315.56086702747444</v>
      </c>
      <c r="S20" s="62">
        <f ca="1">AVERAGE(OFFSET($R$3,0,0,'Données projet'!$E$9+1,1))-AVERAGE(OFFSET($H$3,0,0,'Données projet'!$E$9+1,1))</f>
        <v>371.95849973474657</v>
      </c>
      <c r="T20" s="62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17.270706766349157</v>
      </c>
      <c r="AK20" s="14">
        <f t="shared" si="35"/>
        <v>5.7126718588704986</v>
      </c>
      <c r="AL20" s="22">
        <f t="shared" si="4"/>
        <v>40.029384438924232</v>
      </c>
      <c r="AM20" s="62">
        <f t="shared" si="5"/>
        <v>317.4738288833687</v>
      </c>
      <c r="AN20" s="62">
        <f ca="1">AVERAGE(OFFSET($AM$3,0,0,'Données projet'!$E$10+1,1))-AVERAGE(OFFSET($H$3,0,0,'Données projet'!$E$10+1,1))</f>
        <v>389.12604446638119</v>
      </c>
      <c r="AO20" s="62">
        <f t="shared" si="36"/>
        <v>243.23852967152732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19.535717489804782</v>
      </c>
      <c r="BF20" s="14">
        <f t="shared" si="37"/>
        <v>6.3698454144999568</v>
      </c>
      <c r="BG20" s="22">
        <f t="shared" si="7"/>
        <v>45.118855391664084</v>
      </c>
      <c r="BH20" s="62">
        <f t="shared" si="8"/>
        <v>322.56329983610851</v>
      </c>
      <c r="BI20" s="62">
        <f ca="1">AVERAGE(OFFSET($BH$3,0,0,'Données projet'!$E$11+1,1))-AVERAGE(OFFSET($H$3,0,0,'Données projet'!$E$11+1,1))</f>
        <v>434.82222444324242</v>
      </c>
      <c r="BJ20" s="62">
        <f t="shared" si="38"/>
        <v>269.61868559913393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</v>
      </c>
      <c r="BY20" s="13">
        <f>IF('Données projet'!$A$114&gt;35,BY19+BX20-CG19,IF(A20&lt;'Données projet'!$A$114,$BV$205^A20,IF(A20='Données projet'!$A$114,'Données projet'!$B$114,BY19+BX20-CG19)))</f>
        <v>10.102816228956828</v>
      </c>
      <c r="BZ20" s="14">
        <f>BY20*VLOOKUP('Données projet'!$B$12,Paramètres!$A$1:$I$89,3,0)*VLOOKUP('Données projet'!$B$12,Paramètres!$A$1:$I$89,5,0)</f>
        <v>10.244255656162224</v>
      </c>
      <c r="CA20" s="14">
        <f t="shared" si="39"/>
        <v>3.6009123769158946</v>
      </c>
      <c r="CB20" s="22">
        <f t="shared" si="10"/>
        <v>24.113667657611057</v>
      </c>
      <c r="CC20" s="62">
        <f t="shared" si="11"/>
        <v>301.55811210205553</v>
      </c>
      <c r="CD20" s="62">
        <f ca="1">AVERAGE(OFFSET($CC$3,0,0,'Données projet'!$E$12+1,1))-AVERAGE(OFFSET($H$3,0,0,'Données projet'!$E$12+1,1))</f>
        <v>310.75846525561843</v>
      </c>
      <c r="CE20" s="62">
        <f t="shared" si="40"/>
        <v>159.6134369231965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0.9</v>
      </c>
      <c r="CT20" s="13">
        <f>IF('Données projet'!$A$140&gt;35,CT19+CS20-DB19,IF(A20&lt;'Données projet'!$A$140,$CQ$205^A20,IF(A20='Données projet'!$A$140,'Données projet'!$B$140,CT19+CS20-DB19)))</f>
        <v>11.667602620429678</v>
      </c>
      <c r="CU20" s="18">
        <f>CT20*VLOOKUP('Données projet'!$B$13,Paramètres!$A$1:$I$89,3,0)*VLOOKUP('Données projet'!$B$13,Paramètres!$A$1:$I$89,5,0)</f>
        <v>10.192817649207369</v>
      </c>
      <c r="CV20" s="14">
        <f t="shared" si="41"/>
        <v>3.5849315547400531</v>
      </c>
      <c r="CW20" s="22">
        <f t="shared" si="13"/>
        <v>23.996246530208428</v>
      </c>
      <c r="CX20" s="62">
        <f t="shared" si="14"/>
        <v>301.44069097465291</v>
      </c>
      <c r="CY20" s="62">
        <f ca="1">AVERAGE(OFFSET($CX$3,0,0,'Données projet'!$E$13+1,1))-AVERAGE(OFFSET($H$3,0,0,'Données projet'!$E$13+1,1))</f>
        <v>195.30963433439501</v>
      </c>
      <c r="CZ20" s="62">
        <f t="shared" si="42"/>
        <v>185.00219255324504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2.84</v>
      </c>
      <c r="DO20" s="13">
        <f>IF('Données projet'!$A$166&gt;35,DO19+DN20-DW19,IF(A20&lt;'Données projet'!$A$166,$DL$205^A20,IF(A20='Données projet'!$A$166,'Données projet'!$B$166,DO19+DN20-DW19)))</f>
        <v>18.149124386663679</v>
      </c>
      <c r="DP20" s="18">
        <f>DO20*VLOOKUP('Données projet'!$B$14,Paramètres!$A$1:$I$89,3,0)*VLOOKUP('Données projet'!$B$14,Paramètres!$A$1:$I$89,5,0)</f>
        <v>17.553833106781113</v>
      </c>
      <c r="DQ20" s="14">
        <f t="shared" si="43"/>
        <v>5.7953428418902124</v>
      </c>
      <c r="DR20" s="22">
        <f t="shared" si="16"/>
        <v>40.666481443935886</v>
      </c>
      <c r="DS20" s="62">
        <f t="shared" si="17"/>
        <v>318.11092588838034</v>
      </c>
      <c r="DT20" s="62">
        <f ca="1">AVERAGE(OFFSET($DS$3,0,0,'Données projet'!$E$14+1,1))-AVERAGE(OFFSET($H$3,0,0,'Données projet'!$E$14+1,1))</f>
        <v>394.8445842828649</v>
      </c>
      <c r="DU20" s="62">
        <f t="shared" si="44"/>
        <v>246.54010105494143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323.64740178362257</v>
      </c>
      <c r="S21" s="62">
        <f ca="1">AVERAGE(OFFSET($R$3,0,0,'Données projet'!$E$9+1,1))-AVERAGE(OFFSET($H$3,0,0,'Données projet'!$E$9+1,1))</f>
        <v>371.95849973474657</v>
      </c>
      <c r="T21" s="62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20.481437966539538</v>
      </c>
      <c r="AK21" s="14">
        <f t="shared" si="35"/>
        <v>6.6415608128764356</v>
      </c>
      <c r="AL21" s="22">
        <f t="shared" si="4"/>
        <v>47.239222874149483</v>
      </c>
      <c r="AM21" s="62">
        <f t="shared" si="5"/>
        <v>325.90588954081619</v>
      </c>
      <c r="AN21" s="62">
        <f ca="1">AVERAGE(OFFSET($AM$3,0,0,'Données projet'!$E$10+1,1))-AVERAGE(OFFSET($H$3,0,0,'Données projet'!$E$10+1,1))</f>
        <v>389.12604446638119</v>
      </c>
      <c r="AO21" s="62">
        <f t="shared" si="36"/>
        <v>243.23852967152732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23.167528191659478</v>
      </c>
      <c r="BF21" s="14">
        <f t="shared" si="37"/>
        <v>7.4055917675951024</v>
      </c>
      <c r="BG21" s="22">
        <f t="shared" si="7"/>
        <v>53.248183929035058</v>
      </c>
      <c r="BH21" s="62">
        <f t="shared" si="8"/>
        <v>331.91485059570175</v>
      </c>
      <c r="BI21" s="62">
        <f ca="1">AVERAGE(OFFSET($BH$3,0,0,'Données projet'!$E$11+1,1))-AVERAGE(OFFSET($H$3,0,0,'Données projet'!$E$11+1,1))</f>
        <v>434.82222444324242</v>
      </c>
      <c r="BJ21" s="62">
        <f t="shared" si="38"/>
        <v>269.61868559913393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</v>
      </c>
      <c r="BY21" s="13">
        <f>IF('Données projet'!$A$114&gt;35,BY20+BX21-CG20,IF(A21&lt;'Données projet'!$A$114,$BV$205^A21,IF(A21='Données projet'!$A$114,'Données projet'!$B$114,BY20+BX21-CG20)))</f>
        <v>11.575168010312384</v>
      </c>
      <c r="BZ21" s="14">
        <f>BY21*VLOOKUP('Données projet'!$B$12,Paramètres!$A$1:$I$89,3,0)*VLOOKUP('Données projet'!$B$12,Paramètres!$A$1:$I$89,5,0)</f>
        <v>11.737220362456757</v>
      </c>
      <c r="CA21" s="14">
        <f t="shared" si="39"/>
        <v>4.0608778588863084</v>
      </c>
      <c r="CB21" s="22">
        <f t="shared" si="10"/>
        <v>27.515021068839172</v>
      </c>
      <c r="CC21" s="62">
        <f t="shared" si="11"/>
        <v>306.18168773550588</v>
      </c>
      <c r="CD21" s="62">
        <f ca="1">AVERAGE(OFFSET($CC$3,0,0,'Données projet'!$E$12+1,1))-AVERAGE(OFFSET($H$3,0,0,'Données projet'!$E$12+1,1))</f>
        <v>310.75846525561843</v>
      </c>
      <c r="CE21" s="62">
        <f t="shared" si="40"/>
        <v>159.6134369231965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0.9</v>
      </c>
      <c r="CT21" s="13">
        <f>IF('Données projet'!$A$140&gt;35,CT20+CS21-DB20,IF(A21&lt;'Données projet'!$A$140,$CQ$205^A21,IF(A21='Données projet'!$A$140,'Données projet'!$B$140,CT20+CS21-DB20)))</f>
        <v>13.48171849440139</v>
      </c>
      <c r="CU21" s="18">
        <f>CT21*VLOOKUP('Données projet'!$B$13,Paramètres!$A$1:$I$89,3,0)*VLOOKUP('Données projet'!$B$13,Paramètres!$A$1:$I$89,5,0)</f>
        <v>11.777629276709055</v>
      </c>
      <c r="CV21" s="14">
        <f t="shared" si="41"/>
        <v>4.0732288167499631</v>
      </c>
      <c r="CW21" s="22">
        <f t="shared" si="13"/>
        <v>27.606911179441123</v>
      </c>
      <c r="CX21" s="62">
        <f t="shared" si="14"/>
        <v>306.2735778461078</v>
      </c>
      <c r="CY21" s="62">
        <f ca="1">AVERAGE(OFFSET($CX$3,0,0,'Données projet'!$E$13+1,1))-AVERAGE(OFFSET($H$3,0,0,'Données projet'!$E$13+1,1))</f>
        <v>195.30963433439501</v>
      </c>
      <c r="CZ21" s="62">
        <f t="shared" si="42"/>
        <v>185.00219255324504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2.84</v>
      </c>
      <c r="DO21" s="13">
        <f>IF('Données projet'!$A$166&gt;35,DO20+DN21-DW20,IF(A21&lt;'Données projet'!$A$166,$DL$205^A21,IF(A21='Données projet'!$A$166,'Données projet'!$B$166,DO20+DN21-DW20)))</f>
        <v>21.523158855127722</v>
      </c>
      <c r="DP21" s="18">
        <f>DO21*VLOOKUP('Données projet'!$B$14,Paramètres!$A$1:$I$89,3,0)*VLOOKUP('Données projet'!$B$14,Paramètres!$A$1:$I$89,5,0)</f>
        <v>20.817199244679532</v>
      </c>
      <c r="DQ21" s="14">
        <f t="shared" si="43"/>
        <v>6.7376742208841316</v>
      </c>
      <c r="DR21" s="22">
        <f t="shared" si="16"/>
        <v>47.991404619190043</v>
      </c>
      <c r="DS21" s="62">
        <f t="shared" si="17"/>
        <v>326.65807128585675</v>
      </c>
      <c r="DT21" s="62">
        <f ca="1">AVERAGE(OFFSET($DS$3,0,0,'Données projet'!$E$14+1,1))-AVERAGE(OFFSET($H$3,0,0,'Données projet'!$E$14+1,1))</f>
        <v>394.8445842828649</v>
      </c>
      <c r="DU21" s="62">
        <f t="shared" si="44"/>
        <v>246.54010105494143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332.97399518503494</v>
      </c>
      <c r="S22" s="62">
        <f ca="1">AVERAGE(OFFSET($R$3,0,0,'Données projet'!$E$9+1,1))-AVERAGE(OFFSET($H$3,0,0,'Données projet'!$E$9+1,1))</f>
        <v>371.95849973474657</v>
      </c>
      <c r="T22" s="62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24.289063953917324</v>
      </c>
      <c r="AK22" s="14">
        <f t="shared" si="35"/>
        <v>7.7214884945023501</v>
      </c>
      <c r="AL22" s="22">
        <f t="shared" si="4"/>
        <v>55.7517121809976</v>
      </c>
      <c r="AM22" s="62">
        <f t="shared" si="5"/>
        <v>335.64060106988643</v>
      </c>
      <c r="AN22" s="62">
        <f ca="1">AVERAGE(OFFSET($AM$3,0,0,'Données projet'!$E$10+1,1))-AVERAGE(OFFSET($H$3,0,0,'Données projet'!$E$10+1,1))</f>
        <v>389.12604446638119</v>
      </c>
      <c r="AO22" s="62">
        <f t="shared" si="36"/>
        <v>243.23852967152732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27.474514964267133</v>
      </c>
      <c r="BF22" s="14">
        <f t="shared" si="37"/>
        <v>8.6097520205798528</v>
      </c>
      <c r="BG22" s="22">
        <f t="shared" si="7"/>
        <v>62.846764998608485</v>
      </c>
      <c r="BH22" s="62">
        <f t="shared" si="8"/>
        <v>342.73565388749734</v>
      </c>
      <c r="BI22" s="62">
        <f ca="1">AVERAGE(OFFSET($BH$3,0,0,'Données projet'!$E$11+1,1))-AVERAGE(OFFSET($H$3,0,0,'Données projet'!$E$11+1,1))</f>
        <v>434.82222444324242</v>
      </c>
      <c r="BJ22" s="62">
        <f t="shared" si="38"/>
        <v>269.61868559913393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</v>
      </c>
      <c r="BY22" s="13">
        <f>IF('Données projet'!$A$114&gt;35,BY21+BX22-CG21,IF(A22&lt;'Données projet'!$A$114,$BV$205^A22,IF(A22='Données projet'!$A$114,'Données projet'!$B$114,BY21+BX22-CG21)))</f>
        <v>13.262095581124292</v>
      </c>
      <c r="BZ22" s="14">
        <f>BY22*VLOOKUP('Données projet'!$B$12,Paramètres!$A$1:$I$89,3,0)*VLOOKUP('Données projet'!$B$12,Paramètres!$A$1:$I$89,5,0)</f>
        <v>13.447764919260033</v>
      </c>
      <c r="CA22" s="14">
        <f t="shared" si="39"/>
        <v>4.5795974071762906</v>
      </c>
      <c r="CB22" s="22">
        <f t="shared" si="10"/>
        <v>31.397656051876599</v>
      </c>
      <c r="CC22" s="62">
        <f t="shared" si="11"/>
        <v>311.28654494076545</v>
      </c>
      <c r="CD22" s="62">
        <f ca="1">AVERAGE(OFFSET($CC$3,0,0,'Données projet'!$E$12+1,1))-AVERAGE(OFFSET($H$3,0,0,'Données projet'!$E$12+1,1))</f>
        <v>310.75846525561843</v>
      </c>
      <c r="CE22" s="62">
        <f t="shared" si="40"/>
        <v>159.6134369231965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0.9</v>
      </c>
      <c r="CT22" s="13">
        <f>IF('Données projet'!$A$140&gt;35,CT21+CS22-DB21,IF(A22&lt;'Données projet'!$A$140,$CQ$205^A22,IF(A22='Données projet'!$A$140,'Données projet'!$B$140,CT21+CS22-DB21)))</f>
        <v>15.577898860219406</v>
      </c>
      <c r="CU22" s="18">
        <f>CT22*VLOOKUP('Données projet'!$B$13,Paramètres!$A$1:$I$89,3,0)*VLOOKUP('Données projet'!$B$13,Paramètres!$A$1:$I$89,5,0)</f>
        <v>13.608852444287676</v>
      </c>
      <c r="CV22" s="14">
        <f t="shared" si="41"/>
        <v>4.6280361954652021</v>
      </c>
      <c r="CW22" s="22">
        <f t="shared" si="13"/>
        <v>31.762581047569586</v>
      </c>
      <c r="CX22" s="62">
        <f t="shared" si="14"/>
        <v>311.65146993645845</v>
      </c>
      <c r="CY22" s="62">
        <f ca="1">AVERAGE(OFFSET($CX$3,0,0,'Données projet'!$E$13+1,1))-AVERAGE(OFFSET($H$3,0,0,'Données projet'!$E$13+1,1))</f>
        <v>195.30963433439501</v>
      </c>
      <c r="CZ22" s="62">
        <f t="shared" si="42"/>
        <v>185.00219255324504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2.84</v>
      </c>
      <c r="DO22" s="13">
        <f>IF('Données projet'!$A$166&gt;35,DO21+DN22-DW21,IF(A22&lt;'Données projet'!$A$166,$DL$205^A22,IF(A22='Données projet'!$A$166,'Données projet'!$B$166,DO21+DN22-DW21)))</f>
        <v>25.524447198315809</v>
      </c>
      <c r="DP22" s="18">
        <f>DO22*VLOOKUP('Données projet'!$B$14,Paramètres!$A$1:$I$89,3,0)*VLOOKUP('Données projet'!$B$14,Paramètres!$A$1:$I$89,5,0)</f>
        <v>24.687245330211052</v>
      </c>
      <c r="DQ22" s="14">
        <f t="shared" si="43"/>
        <v>7.8332300858252779</v>
      </c>
      <c r="DR22" s="22">
        <f t="shared" si="16"/>
        <v>56.639828016263273</v>
      </c>
      <c r="DS22" s="62">
        <f t="shared" si="17"/>
        <v>336.52871690515212</v>
      </c>
      <c r="DT22" s="62">
        <f ca="1">AVERAGE(OFFSET($DS$3,0,0,'Données projet'!$E$14+1,1))-AVERAGE(OFFSET($H$3,0,0,'Données projet'!$E$14+1,1))</f>
        <v>394.8445842828649</v>
      </c>
      <c r="DU22" s="62">
        <f t="shared" si="44"/>
        <v>246.54010105494143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343.76531847344569</v>
      </c>
      <c r="S23" s="62">
        <f ca="1">AVERAGE(OFFSET($R$3,0,0,'Données projet'!$E$9+1,1))-AVERAGE(OFFSET($H$3,0,0,'Données projet'!$E$9+1,1))</f>
        <v>371.95849973474657</v>
      </c>
      <c r="T23" s="62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28.804551160973141</v>
      </c>
      <c r="AK23" s="14">
        <f t="shared" si="35"/>
        <v>8.9770140258507016</v>
      </c>
      <c r="AL23" s="22">
        <f t="shared" si="4"/>
        <v>65.802892700384845</v>
      </c>
      <c r="AM23" s="62">
        <f t="shared" si="5"/>
        <v>346.914003811496</v>
      </c>
      <c r="AN23" s="62">
        <f ca="1">AVERAGE(OFFSET($AM$3,0,0,'Données projet'!$E$10+1,1))-AVERAGE(OFFSET($H$3,0,0,'Données projet'!$E$10+1,1))</f>
        <v>389.12604446638119</v>
      </c>
      <c r="AO23" s="62">
        <f t="shared" si="36"/>
        <v>243.23852967152732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32.582197214871258</v>
      </c>
      <c r="BF23" s="14">
        <f t="shared" si="37"/>
        <v>10.009710524450265</v>
      </c>
      <c r="BG23" s="22">
        <f t="shared" si="7"/>
        <v>74.180905979318311</v>
      </c>
      <c r="BH23" s="62">
        <f t="shared" si="8"/>
        <v>355.29201709042945</v>
      </c>
      <c r="BI23" s="62">
        <f ca="1">AVERAGE(OFFSET($BH$3,0,0,'Données projet'!$E$11+1,1))-AVERAGE(OFFSET($H$3,0,0,'Données projet'!$E$11+1,1))</f>
        <v>434.82222444324242</v>
      </c>
      <c r="BJ23" s="62">
        <f t="shared" si="38"/>
        <v>269.61868559913393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1.2</v>
      </c>
      <c r="BY23" s="13">
        <f>IF('Données projet'!$A$114&gt;35,BY22+BX23-CG22,IF(A23&lt;'Données projet'!$A$114,$BV$205^A23,IF(A23='Données projet'!$A$114,'Données projet'!$B$114,BY22+BX23-CG22)))</f>
        <v>15.194870523363559</v>
      </c>
      <c r="BZ23" s="14">
        <f>BY23*VLOOKUP('Données projet'!$B$12,Paramètres!$A$1:$I$89,3,0)*VLOOKUP('Données projet'!$B$12,Paramètres!$A$1:$I$89,5,0)</f>
        <v>15.407598710690648</v>
      </c>
      <c r="CA23" s="14">
        <f t="shared" si="39"/>
        <v>5.1645760204094255</v>
      </c>
      <c r="CB23" s="22">
        <f t="shared" si="10"/>
        <v>35.829870989999293</v>
      </c>
      <c r="CC23" s="62">
        <f t="shared" si="11"/>
        <v>316.94098210111042</v>
      </c>
      <c r="CD23" s="62">
        <f ca="1">AVERAGE(OFFSET($CC$3,0,0,'Données projet'!$E$12+1,1))-AVERAGE(OFFSET($H$3,0,0,'Données projet'!$E$12+1,1))</f>
        <v>310.75846525561843</v>
      </c>
      <c r="CE23" s="62">
        <f t="shared" si="40"/>
        <v>159.6134369231965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18</v>
      </c>
      <c r="CR23" s="13">
        <f>VLOOKUP(A23,'Données projet'!$A$139:$I$159,9,0)</f>
        <v>0.9</v>
      </c>
      <c r="CS23" s="13">
        <f t="array" ref="CS23">INDEX(CR:CR,MIN(IF(ISNUMBER(CR23:CR219),ROW(CR23:CR219),"")))</f>
        <v>0.9</v>
      </c>
      <c r="CT23" s="13">
        <f>IF('Données projet'!$A$140&gt;35,CT22+CS23-DB22,IF(A23&lt;'Données projet'!$A$140,$CQ$205^A23,IF(A23='Données projet'!$A$140,'Données projet'!$B$140,CT22+CS23-DB22)))</f>
        <v>18</v>
      </c>
      <c r="CU23" s="18">
        <f>CT23*VLOOKUP('Données projet'!$B$13,Paramètres!$A$1:$I$89,3,0)*VLOOKUP('Données projet'!$B$13,Paramètres!$A$1:$I$89,5,0)</f>
        <v>15.724800000000004</v>
      </c>
      <c r="CV23" s="14">
        <f t="shared" si="41"/>
        <v>5.2584129176484753</v>
      </c>
      <c r="CW23" s="22">
        <f t="shared" si="13"/>
        <v>36.545762498237771</v>
      </c>
      <c r="CX23" s="62">
        <f t="shared" si="14"/>
        <v>317.65687360934891</v>
      </c>
      <c r="CY23" s="62">
        <f ca="1">AVERAGE(OFFSET($CX$3,0,0,'Données projet'!$E$13+1,1))-AVERAGE(OFFSET($H$3,0,0,'Données projet'!$E$13+1,1))</f>
        <v>195.30963433439501</v>
      </c>
      <c r="CZ23" s="62">
        <f t="shared" si="42"/>
        <v>185.00219255324504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2.84</v>
      </c>
      <c r="DO23" s="13">
        <f>IF('Données projet'!$A$166&gt;35,DO22+DN23-DW22,IF(A23&lt;'Données projet'!$A$166,$DL$205^A23,IF(A23='Données projet'!$A$166,'Données projet'!$B$166,DO22+DN23-DW22)))</f>
        <v>30.269599790850293</v>
      </c>
      <c r="DP23" s="18">
        <f>DO23*VLOOKUP('Données projet'!$B$14,Paramètres!$A$1:$I$89,3,0)*VLOOKUP('Données projet'!$B$14,Paramètres!$A$1:$I$89,5,0)</f>
        <v>29.276756917710408</v>
      </c>
      <c r="DQ23" s="14">
        <f t="shared" si="43"/>
        <v>9.1069249663760985</v>
      </c>
      <c r="DR23" s="22">
        <f t="shared" si="16"/>
        <v>66.851579281450668</v>
      </c>
      <c r="DS23" s="62">
        <f t="shared" si="17"/>
        <v>347.9626903925618</v>
      </c>
      <c r="DT23" s="62">
        <f ca="1">AVERAGE(OFFSET($DS$3,0,0,'Données projet'!$E$14+1,1))-AVERAGE(OFFSET($H$3,0,0,'Données projet'!$E$14+1,1))</f>
        <v>394.8445842828649</v>
      </c>
      <c r="DU23" s="62">
        <f t="shared" si="44"/>
        <v>246.54010105494143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356.28685727778725</v>
      </c>
      <c r="S24" s="62">
        <f ca="1">AVERAGE(OFFSET($R$3,0,0,'Données projet'!$E$9+1,1))-AVERAGE(OFFSET($H$3,0,0,'Données projet'!$E$9+1,1))</f>
        <v>371.95849973474657</v>
      </c>
      <c r="T24" s="62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34.159495366280069</v>
      </c>
      <c r="AK24" s="14">
        <f t="shared" si="35"/>
        <v>10.436689878861767</v>
      </c>
      <c r="AL24" s="22">
        <f t="shared" si="4"/>
        <v>77.671689301955368</v>
      </c>
      <c r="AM24" s="62">
        <f t="shared" si="5"/>
        <v>360.0050226352887</v>
      </c>
      <c r="AN24" s="62">
        <f ca="1">AVERAGE(OFFSET($AM$3,0,0,'Données projet'!$E$10+1,1))-AVERAGE(OFFSET($H$3,0,0,'Données projet'!$E$10+1,1))</f>
        <v>389.12604446638119</v>
      </c>
      <c r="AO24" s="62">
        <f t="shared" si="36"/>
        <v>243.23852967152732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38.639429184808598</v>
      </c>
      <c r="BF24" s="14">
        <f t="shared" si="37"/>
        <v>11.637304366466807</v>
      </c>
      <c r="BG24" s="22">
        <f t="shared" si="7"/>
        <v>87.565310935137987</v>
      </c>
      <c r="BH24" s="62">
        <f t="shared" si="8"/>
        <v>369.89864426847129</v>
      </c>
      <c r="BI24" s="62">
        <f ca="1">AVERAGE(OFFSET($BH$3,0,0,'Données projet'!$E$11+1,1))-AVERAGE(OFFSET($H$3,0,0,'Données projet'!$E$11+1,1))</f>
        <v>434.82222444324242</v>
      </c>
      <c r="BJ24" s="62">
        <f t="shared" si="38"/>
        <v>269.61868559913393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1.2</v>
      </c>
      <c r="BY24" s="13">
        <f>IF('Données projet'!$A$114&gt;35,BY23+BX24-CG23,IF(A24&lt;'Données projet'!$A$114,$BV$205^A24,IF(A24='Données projet'!$A$114,'Données projet'!$B$114,BY23+BX24-CG23)))</f>
        <v>17.409321838276906</v>
      </c>
      <c r="BZ24" s="14">
        <f>BY24*VLOOKUP('Données projet'!$B$12,Paramètres!$A$1:$I$89,3,0)*VLOOKUP('Données projet'!$B$12,Paramètres!$A$1:$I$89,5,0)</f>
        <v>17.653052344012782</v>
      </c>
      <c r="CA24" s="14">
        <f t="shared" si="39"/>
        <v>5.8242773543349813</v>
      </c>
      <c r="CB24" s="22">
        <f t="shared" si="10"/>
        <v>40.889682557955688</v>
      </c>
      <c r="CC24" s="62">
        <f t="shared" si="11"/>
        <v>323.22301589128898</v>
      </c>
      <c r="CD24" s="62">
        <f ca="1">AVERAGE(OFFSET($CC$3,0,0,'Données projet'!$E$12+1,1))-AVERAGE(OFFSET($H$3,0,0,'Données projet'!$E$12+1,1))</f>
        <v>310.75846525561843</v>
      </c>
      <c r="CE24" s="62">
        <f t="shared" si="40"/>
        <v>159.6134369231965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7.8</v>
      </c>
      <c r="CT24" s="13">
        <f>IF('Données projet'!$A$140&gt;35,CT23+CS24-DB23,IF(A24&lt;'Données projet'!$A$140,$CQ$205^A24,IF(A24='Données projet'!$A$140,'Données projet'!$B$140,CT23+CS24-DB23)))</f>
        <v>22.8</v>
      </c>
      <c r="CU24" s="18">
        <f>CT24*VLOOKUP('Données projet'!$B$13,Paramètres!$A$1:$I$89,3,0)*VLOOKUP('Données projet'!$B$13,Paramètres!$A$1:$I$89,5,0)</f>
        <v>19.918080000000003</v>
      </c>
      <c r="CV24" s="14">
        <f t="shared" si="41"/>
        <v>6.4798825087607046</v>
      </c>
      <c r="CW24" s="22">
        <f t="shared" si="13"/>
        <v>45.976451369424893</v>
      </c>
      <c r="CX24" s="62">
        <f t="shared" si="14"/>
        <v>328.30978470275818</v>
      </c>
      <c r="CY24" s="62">
        <f ca="1">AVERAGE(OFFSET($CX$3,0,0,'Données projet'!$E$13+1,1))-AVERAGE(OFFSET($H$3,0,0,'Données projet'!$E$13+1,1))</f>
        <v>195.30963433439501</v>
      </c>
      <c r="CZ24" s="62">
        <f t="shared" si="42"/>
        <v>185.00219255324504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2.84</v>
      </c>
      <c r="DO24" s="13">
        <f>IF('Données projet'!$A$166&gt;35,DO23+DN24-DW23,IF(A24&lt;'Données projet'!$A$166,$DL$205^A24,IF(A24='Données projet'!$A$166,'Données projet'!$B$166,DO23+DN24-DW23)))</f>
        <v>35.896905597183761</v>
      </c>
      <c r="DP24" s="18">
        <f>DO24*VLOOKUP('Données projet'!$B$14,Paramètres!$A$1:$I$89,3,0)*VLOOKUP('Données projet'!$B$14,Paramètres!$A$1:$I$89,5,0)</f>
        <v>34.719487093596136</v>
      </c>
      <c r="DQ24" s="14">
        <f t="shared" si="43"/>
        <v>10.58772453183551</v>
      </c>
      <c r="DR24" s="22">
        <f t="shared" si="16"/>
        <v>78.910060247626788</v>
      </c>
      <c r="DS24" s="62">
        <f t="shared" si="17"/>
        <v>361.24339358096012</v>
      </c>
      <c r="DT24" s="62">
        <f ca="1">AVERAGE(OFFSET($DS$3,0,0,'Données projet'!$E$14+1,1))-AVERAGE(OFFSET($H$3,0,0,'Données projet'!$E$14+1,1))</f>
        <v>394.8445842828649</v>
      </c>
      <c r="DU24" s="62">
        <f t="shared" si="44"/>
        <v>246.54010105494143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370.85234423918513</v>
      </c>
      <c r="S25" s="62">
        <f ca="1">AVERAGE(OFFSET($R$3,0,0,'Données projet'!$E$9+1,1))-AVERAGE(OFFSET($H$3,0,0,'Données projet'!$E$9+1,1))</f>
        <v>371.95849973474657</v>
      </c>
      <c r="T25" s="62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40.509956817514514</v>
      </c>
      <c r="AK25" s="14">
        <f t="shared" si="35"/>
        <v>12.133711199945846</v>
      </c>
      <c r="AL25" s="22">
        <f t="shared" si="4"/>
        <v>91.68772179707679</v>
      </c>
      <c r="AM25" s="62">
        <f t="shared" si="5"/>
        <v>375.24327735263233</v>
      </c>
      <c r="AN25" s="62">
        <f ca="1">AVERAGE(OFFSET($AM$3,0,0,'Données projet'!$E$10+1,1))-AVERAGE(OFFSET($H$3,0,0,'Données projet'!$E$10+1,1))</f>
        <v>389.12604446638119</v>
      </c>
      <c r="AO25" s="62">
        <f t="shared" si="36"/>
        <v>243.23852967152732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45.822738039483632</v>
      </c>
      <c r="BF25" s="14">
        <f t="shared" si="37"/>
        <v>13.529547391703932</v>
      </c>
      <c r="BG25" s="22">
        <f t="shared" si="7"/>
        <v>103.371897125985</v>
      </c>
      <c r="BH25" s="62">
        <f t="shared" si="8"/>
        <v>386.92745268154056</v>
      </c>
      <c r="BI25" s="62">
        <f ca="1">AVERAGE(OFFSET($BH$3,0,0,'Données projet'!$E$11+1,1))-AVERAGE(OFFSET($H$3,0,0,'Données projet'!$E$11+1,1))</f>
        <v>434.82222444324242</v>
      </c>
      <c r="BJ25" s="62">
        <f t="shared" si="38"/>
        <v>269.61868559913393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1.2</v>
      </c>
      <c r="BY25" s="13">
        <f>IF('Données projet'!$A$114&gt;35,BY24+BX25-CG24,IF(A25&lt;'Données projet'!$A$114,$BV$205^A25,IF(A25='Données projet'!$A$114,'Données projet'!$B$114,BY24+BX25-CG24)))</f>
        <v>19.946500129940819</v>
      </c>
      <c r="BZ25" s="14">
        <f>BY25*VLOOKUP('Données projet'!$B$12,Paramètres!$A$1:$I$89,3,0)*VLOOKUP('Données projet'!$B$12,Paramètres!$A$1:$I$89,5,0)</f>
        <v>20.225751131759992</v>
      </c>
      <c r="CA25" s="14">
        <f t="shared" si="39"/>
        <v>6.5682461766784241</v>
      </c>
      <c r="CB25" s="22">
        <f t="shared" si="10"/>
        <v>46.666211978863579</v>
      </c>
      <c r="CC25" s="62">
        <f t="shared" si="11"/>
        <v>330.22176753441914</v>
      </c>
      <c r="CD25" s="62">
        <f ca="1">AVERAGE(OFFSET($CC$3,0,0,'Données projet'!$E$12+1,1))-AVERAGE(OFFSET($H$3,0,0,'Données projet'!$E$12+1,1))</f>
        <v>310.75846525561843</v>
      </c>
      <c r="CE25" s="62">
        <f t="shared" si="40"/>
        <v>159.6134369231965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7.8</v>
      </c>
      <c r="CT25" s="13">
        <f>IF('Données projet'!$A$140&gt;35,CT24+CS25-DB24,IF(A25&lt;'Données projet'!$A$140,$CQ$205^A25,IF(A25='Données projet'!$A$140,'Données projet'!$B$140,CT24+CS25-DB24)))</f>
        <v>30.6</v>
      </c>
      <c r="CU25" s="18">
        <f>CT25*VLOOKUP('Données projet'!$B$13,Paramètres!$A$1:$I$89,3,0)*VLOOKUP('Données projet'!$B$13,Paramètres!$A$1:$I$89,5,0)</f>
        <v>26.732160000000004</v>
      </c>
      <c r="CV25" s="14">
        <f t="shared" si="41"/>
        <v>8.4038705306032053</v>
      </c>
      <c r="CW25" s="22">
        <f t="shared" si="13"/>
        <v>61.195253174133917</v>
      </c>
      <c r="CX25" s="62">
        <f t="shared" si="14"/>
        <v>344.75080872968948</v>
      </c>
      <c r="CY25" s="62">
        <f ca="1">AVERAGE(OFFSET($CX$3,0,0,'Données projet'!$E$13+1,1))-AVERAGE(OFFSET($H$3,0,0,'Données projet'!$E$13+1,1))</f>
        <v>195.30963433439501</v>
      </c>
      <c r="CZ25" s="62">
        <f t="shared" si="42"/>
        <v>185.00219255324504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2.84</v>
      </c>
      <c r="DO25" s="13">
        <f>IF('Données projet'!$A$166&gt;35,DO24+DN25-DW24,IF(A25&lt;'Données projet'!$A$166,$DL$205^A25,IF(A25='Données projet'!$A$166,'Données projet'!$B$166,DO24+DN25-DW24)))</f>
        <v>42.570362355521766</v>
      </c>
      <c r="DP25" s="18">
        <f>DO25*VLOOKUP('Données projet'!$B$14,Paramètres!$A$1:$I$89,3,0)*VLOOKUP('Données projet'!$B$14,Paramètres!$A$1:$I$89,5,0)</f>
        <v>41.17405447026065</v>
      </c>
      <c r="DQ25" s="14">
        <f t="shared" si="43"/>
        <v>12.309304312478504</v>
      </c>
      <c r="DR25" s="22">
        <f t="shared" si="16"/>
        <v>93.150183213270694</v>
      </c>
      <c r="DS25" s="62">
        <f t="shared" si="17"/>
        <v>376.70573876882622</v>
      </c>
      <c r="DT25" s="62">
        <f ca="1">AVERAGE(OFFSET($DS$3,0,0,'Données projet'!$E$14+1,1))-AVERAGE(OFFSET($H$3,0,0,'Données projet'!$E$14+1,1))</f>
        <v>394.8445842828649</v>
      </c>
      <c r="DU25" s="62">
        <f t="shared" si="44"/>
        <v>246.54010105494143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387.83254820009637</v>
      </c>
      <c r="S26" s="62">
        <f ca="1">AVERAGE(OFFSET($R$3,0,0,'Données projet'!$E$9+1,1))-AVERAGE(OFFSET($H$3,0,0,'Données projet'!$E$9+1,1))</f>
        <v>371.95849973474657</v>
      </c>
      <c r="T26" s="62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48.041008327565343</v>
      </c>
      <c r="AK26" s="14">
        <f t="shared" si="35"/>
        <v>14.10667071576797</v>
      </c>
      <c r="AL26" s="22">
        <f t="shared" si="4"/>
        <v>108.24054100047216</v>
      </c>
      <c r="AM26" s="62">
        <f t="shared" si="5"/>
        <v>393.01831877824992</v>
      </c>
      <c r="AN26" s="62">
        <f ca="1">AVERAGE(OFFSET($AM$3,0,0,'Données projet'!$E$10+1,1))-AVERAGE(OFFSET($H$3,0,0,'Données projet'!$E$10+1,1))</f>
        <v>389.12604446638119</v>
      </c>
      <c r="AO26" s="62">
        <f t="shared" si="36"/>
        <v>243.23852967152732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54.341468436098509</v>
      </c>
      <c r="BF26" s="14">
        <f t="shared" si="37"/>
        <v>15.729471951582019</v>
      </c>
      <c r="BG26" s="22">
        <f t="shared" si="7"/>
        <v>122.04022117521025</v>
      </c>
      <c r="BH26" s="62">
        <f t="shared" si="8"/>
        <v>406.81799895298803</v>
      </c>
      <c r="BI26" s="62">
        <f ca="1">AVERAGE(OFFSET($BH$3,0,0,'Données projet'!$E$11+1,1))-AVERAGE(OFFSET($H$3,0,0,'Données projet'!$E$11+1,1))</f>
        <v>434.82222444324242</v>
      </c>
      <c r="BJ26" s="62">
        <f t="shared" si="38"/>
        <v>269.61868559913393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1.2</v>
      </c>
      <c r="BY26" s="13">
        <f>IF('Données projet'!$A$114&gt;35,BY25+BX26-CG25,IF(A26&lt;'Données projet'!$A$114,$BV$205^A26,IF(A26='Données projet'!$A$114,'Données projet'!$B$114,BY25+BX26-CG25)))</f>
        <v>22.853438584779923</v>
      </c>
      <c r="BZ26" s="14">
        <f>BY26*VLOOKUP('Données projet'!$B$12,Paramètres!$A$1:$I$89,3,0)*VLOOKUP('Données projet'!$B$12,Paramètres!$A$1:$I$89,5,0)</f>
        <v>23.173386724966843</v>
      </c>
      <c r="CA26" s="14">
        <f t="shared" si="39"/>
        <v>7.4072464638622444</v>
      </c>
      <c r="CB26" s="22">
        <f t="shared" si="10"/>
        <v>53.261269470543994</v>
      </c>
      <c r="CC26" s="62">
        <f t="shared" si="11"/>
        <v>338.03904724832176</v>
      </c>
      <c r="CD26" s="62">
        <f ca="1">AVERAGE(OFFSET($CC$3,0,0,'Données projet'!$E$12+1,1))-AVERAGE(OFFSET($H$3,0,0,'Données projet'!$E$12+1,1))</f>
        <v>310.75846525561843</v>
      </c>
      <c r="CE26" s="62">
        <f t="shared" si="40"/>
        <v>159.6134369231965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7.8</v>
      </c>
      <c r="CT26" s="13">
        <f>IF('Données projet'!$A$140&gt;35,CT25+CS26-DB25,IF(A26&lt;'Données projet'!$A$140,$CQ$205^A26,IF(A26='Données projet'!$A$140,'Données projet'!$B$140,CT25+CS26-DB25)))</f>
        <v>38.4</v>
      </c>
      <c r="CU26" s="18">
        <f>CT26*VLOOKUP('Données projet'!$B$13,Paramètres!$A$1:$I$89,3,0)*VLOOKUP('Données projet'!$B$13,Paramètres!$A$1:$I$89,5,0)</f>
        <v>33.546240000000004</v>
      </c>
      <c r="CV26" s="14">
        <f t="shared" si="41"/>
        <v>10.270958406379922</v>
      </c>
      <c r="CW26" s="22">
        <f t="shared" si="13"/>
        <v>76.314953891111699</v>
      </c>
      <c r="CX26" s="62">
        <f t="shared" si="14"/>
        <v>361.09273166888948</v>
      </c>
      <c r="CY26" s="62">
        <f ca="1">AVERAGE(OFFSET($CX$3,0,0,'Données projet'!$E$13+1,1))-AVERAGE(OFFSET($H$3,0,0,'Données projet'!$E$13+1,1))</f>
        <v>195.30963433439501</v>
      </c>
      <c r="CZ26" s="62">
        <f t="shared" si="42"/>
        <v>185.00219255324504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2.84</v>
      </c>
      <c r="DO26" s="13">
        <f>IF('Données projet'!$A$166&gt;35,DO25+DN26-DW25,IF(A26&lt;'Données projet'!$A$166,$DL$205^A26,IF(A26='Données projet'!$A$166,'Données projet'!$B$166,DO25+DN26-DW25)))</f>
        <v>50.484455997861858</v>
      </c>
      <c r="DP26" s="18">
        <f>DO26*VLOOKUP('Données projet'!$B$14,Paramètres!$A$1:$I$89,3,0)*VLOOKUP('Données projet'!$B$14,Paramètres!$A$1:$I$89,5,0)</f>
        <v>48.82856584113199</v>
      </c>
      <c r="DQ26" s="14">
        <f t="shared" si="43"/>
        <v>14.310815529966783</v>
      </c>
      <c r="DR26" s="22">
        <f t="shared" si="16"/>
        <v>109.96775588799703</v>
      </c>
      <c r="DS26" s="62">
        <f t="shared" si="17"/>
        <v>394.74553366577481</v>
      </c>
      <c r="DT26" s="62">
        <f ca="1">AVERAGE(OFFSET($DS$3,0,0,'Données projet'!$E$14+1,1))-AVERAGE(OFFSET($H$3,0,0,'Données projet'!$E$14+1,1))</f>
        <v>394.8445842828649</v>
      </c>
      <c r="DU26" s="62">
        <f t="shared" si="44"/>
        <v>246.54010105494143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407.66566805259345</v>
      </c>
      <c r="S27" s="62">
        <f ca="1">AVERAGE(OFFSET($R$3,0,0,'Données projet'!$E$9+1,1))-AVERAGE(OFFSET($H$3,0,0,'Données projet'!$E$9+1,1))</f>
        <v>371.95849973474657</v>
      </c>
      <c r="T27" s="62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56.972128889837862</v>
      </c>
      <c r="AK27" s="14">
        <f t="shared" si="35"/>
        <v>16.400436387837694</v>
      </c>
      <c r="AL27" s="22">
        <f t="shared" si="4"/>
        <v>127.79055119195162</v>
      </c>
      <c r="AM27" s="62">
        <f t="shared" si="5"/>
        <v>413.79055119195164</v>
      </c>
      <c r="AN27" s="62">
        <f ca="1">AVERAGE(OFFSET($AM$3,0,0,'Données projet'!$E$10+1,1))-AVERAGE(OFFSET($H$3,0,0,'Données projet'!$E$10+1,1))</f>
        <v>389.12604446638119</v>
      </c>
      <c r="AO27" s="62">
        <f t="shared" si="36"/>
        <v>243.23852967152732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64.443883498341179</v>
      </c>
      <c r="BF27" s="14">
        <f t="shared" si="37"/>
        <v>18.287107521964597</v>
      </c>
      <c r="BG27" s="22">
        <f t="shared" si="7"/>
        <v>144.08980936036588</v>
      </c>
      <c r="BH27" s="62">
        <f t="shared" si="8"/>
        <v>430.08980936036585</v>
      </c>
      <c r="BI27" s="62">
        <f ca="1">AVERAGE(OFFSET($BH$3,0,0,'Données projet'!$E$11+1,1))-AVERAGE(OFFSET($H$3,0,0,'Données projet'!$E$11+1,1))</f>
        <v>434.82222444324242</v>
      </c>
      <c r="BJ27" s="62">
        <f t="shared" si="38"/>
        <v>269.61868559913393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1.2</v>
      </c>
      <c r="BY27" s="13">
        <f>IF('Données projet'!$A$114&gt;35,BY26+BX27-CG26,IF(A27&lt;'Données projet'!$A$114,$BV$205^A27,IF(A27='Données projet'!$A$114,'Données projet'!$B$114,BY26+BX27-CG26)))</f>
        <v>26.184024853780567</v>
      </c>
      <c r="BZ27" s="14">
        <f>BY27*VLOOKUP('Données projet'!$B$12,Paramètres!$A$1:$I$89,3,0)*VLOOKUP('Données projet'!$B$12,Paramètres!$A$1:$I$89,5,0)</f>
        <v>26.550601201733496</v>
      </c>
      <c r="CA27" s="14">
        <f t="shared" si="39"/>
        <v>8.3534171376241328</v>
      </c>
      <c r="CB27" s="22">
        <f t="shared" si="10"/>
        <v>60.7911652743812</v>
      </c>
      <c r="CC27" s="62">
        <f t="shared" si="11"/>
        <v>346.79116527438123</v>
      </c>
      <c r="CD27" s="62">
        <f ca="1">AVERAGE(OFFSET($CC$3,0,0,'Données projet'!$E$12+1,1))-AVERAGE(OFFSET($H$3,0,0,'Données projet'!$E$12+1,1))</f>
        <v>310.75846525561843</v>
      </c>
      <c r="CE27" s="62">
        <f t="shared" si="40"/>
        <v>159.6134369231965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7.8</v>
      </c>
      <c r="CT27" s="13">
        <f>IF('Données projet'!$A$140&gt;35,CT26+CS27-DB26,IF(A27&lt;'Données projet'!$A$140,$CQ$205^A27,IF(A27='Données projet'!$A$140,'Données projet'!$B$140,CT26+CS27-DB26)))</f>
        <v>46.199999999999996</v>
      </c>
      <c r="CU27" s="18">
        <f>CT27*VLOOKUP('Données projet'!$B$13,Paramètres!$A$1:$I$89,3,0)*VLOOKUP('Données projet'!$B$13,Paramètres!$A$1:$I$89,5,0)</f>
        <v>40.360320000000002</v>
      </c>
      <c r="CV27" s="14">
        <f t="shared" si="41"/>
        <v>12.09409986057485</v>
      </c>
      <c r="CW27" s="22">
        <f t="shared" si="13"/>
        <v>91.358114590501202</v>
      </c>
      <c r="CX27" s="62">
        <f t="shared" si="14"/>
        <v>377.3581145905012</v>
      </c>
      <c r="CY27" s="62">
        <f ca="1">AVERAGE(OFFSET($CX$3,0,0,'Données projet'!$E$13+1,1))-AVERAGE(OFFSET($H$3,0,0,'Données projet'!$E$13+1,1))</f>
        <v>195.30963433439501</v>
      </c>
      <c r="CZ27" s="62">
        <f t="shared" si="42"/>
        <v>185.00219255324504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2.84</v>
      </c>
      <c r="DO27" s="13">
        <f>IF('Données projet'!$A$166&gt;35,DO26+DN27-DW26,IF(A27&lt;'Données projet'!$A$166,$DL$205^A27,IF(A27='Données projet'!$A$166,'Données projet'!$B$166,DO26+DN27-DW26)))</f>
        <v>59.869828593776646</v>
      </c>
      <c r="DP27" s="18">
        <f>DO27*VLOOKUP('Données projet'!$B$14,Paramètres!$A$1:$I$89,3,0)*VLOOKUP('Données projet'!$B$14,Paramètres!$A$1:$I$89,5,0)</f>
        <v>57.906098215900776</v>
      </c>
      <c r="DQ27" s="14">
        <f t="shared" si="43"/>
        <v>16.637775452924981</v>
      </c>
      <c r="DR27" s="22">
        <f t="shared" si="16"/>
        <v>129.83057997320486</v>
      </c>
      <c r="DS27" s="62">
        <f t="shared" si="17"/>
        <v>415.83057997320486</v>
      </c>
      <c r="DT27" s="62">
        <f ca="1">AVERAGE(OFFSET($DS$3,0,0,'Données projet'!$E$14+1,1))-AVERAGE(OFFSET($H$3,0,0,'Données projet'!$E$14+1,1))</f>
        <v>394.8445842828649</v>
      </c>
      <c r="DU27" s="62">
        <f t="shared" si="44"/>
        <v>246.54010105494143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430.86962479673792</v>
      </c>
      <c r="S28" s="62">
        <f ca="1">AVERAGE(OFFSET($R$3,0,0,'Données projet'!$E$9+1,1))-AVERAGE(OFFSET($H$3,0,0,'Données projet'!$E$9+1,1))</f>
        <v>371.95849973474657</v>
      </c>
      <c r="T28" s="62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67.563600000000008</v>
      </c>
      <c r="AK28" s="14">
        <f t="shared" si="35"/>
        <v>19.06717177504256</v>
      </c>
      <c r="AL28" s="22">
        <f t="shared" si="4"/>
        <v>150.88192750819914</v>
      </c>
      <c r="AM28" s="62">
        <f t="shared" si="5"/>
        <v>438.10414973042134</v>
      </c>
      <c r="AN28" s="62">
        <f ca="1">AVERAGE(OFFSET($AM$3,0,0,'Données projet'!$E$10+1,1))-AVERAGE(OFFSET($H$3,0,0,'Données projet'!$E$10+1,1))</f>
        <v>389.12604446638119</v>
      </c>
      <c r="AO28" s="62">
        <f t="shared" si="36"/>
        <v>243.23852967152732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76.424399999999991</v>
      </c>
      <c r="BF28" s="14">
        <f t="shared" si="37"/>
        <v>21.260618446015851</v>
      </c>
      <c r="BG28" s="22">
        <f t="shared" si="7"/>
        <v>170.13474046014426</v>
      </c>
      <c r="BH28" s="62">
        <f t="shared" si="8"/>
        <v>457.35696268236649</v>
      </c>
      <c r="BI28" s="62">
        <f ca="1">AVERAGE(OFFSET($BH$3,0,0,'Données projet'!$E$11+1,1))-AVERAGE(OFFSET($H$3,0,0,'Données projet'!$E$11+1,1))</f>
        <v>434.82222444324242</v>
      </c>
      <c r="BJ28" s="62">
        <f t="shared" si="38"/>
        <v>269.61868559913393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30</v>
      </c>
      <c r="BW28" s="13">
        <f>VLOOKUP(A28,'Données projet'!$A$113:$I$133,9,0)</f>
        <v>1.2</v>
      </c>
      <c r="BX28" s="13">
        <f t="array" ref="BX28">INDEX(BW:BW,MIN(IF(ISNUMBER(BW28:BW224),ROW(BW28:BW224),"")))</f>
        <v>1.2</v>
      </c>
      <c r="BY28" s="13">
        <f>IF('Données projet'!$A$114&gt;35,BY27+BX28-CG27,IF(A28&lt;'Données projet'!$A$114,$BV$205^A28,IF(A28='Données projet'!$A$114,'Données projet'!$B$114,BY27+BX28-CG27)))</f>
        <v>30</v>
      </c>
      <c r="BZ28" s="14">
        <f>BY28*VLOOKUP('Données projet'!$B$12,Paramètres!$A$1:$I$89,3,0)*VLOOKUP('Données projet'!$B$12,Paramètres!$A$1:$I$89,5,0)</f>
        <v>30.42</v>
      </c>
      <c r="CA28" s="14">
        <f t="shared" si="39"/>
        <v>9.4204476947792024</v>
      </c>
      <c r="CB28" s="22">
        <f t="shared" si="10"/>
        <v>69.388779735073783</v>
      </c>
      <c r="CC28" s="62">
        <f t="shared" si="11"/>
        <v>356.61100195729603</v>
      </c>
      <c r="CD28" s="62">
        <f ca="1">AVERAGE(OFFSET($CC$3,0,0,'Données projet'!$E$12+1,1))-AVERAGE(OFFSET($H$3,0,0,'Données projet'!$E$12+1,1))</f>
        <v>310.75846525561843</v>
      </c>
      <c r="CE28" s="62">
        <f t="shared" si="40"/>
        <v>159.6134369231965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54</v>
      </c>
      <c r="CR28" s="13">
        <f>VLOOKUP(A28,'Données projet'!$A$139:$I$159,9,0)</f>
        <v>7.8</v>
      </c>
      <c r="CS28" s="13">
        <f t="array" ref="CS28">INDEX(CR:CR,MIN(IF(ISNUMBER(CR28:CR224),ROW(CR28:CR224),"")))</f>
        <v>7.8</v>
      </c>
      <c r="CT28" s="13">
        <f>IF('Données projet'!$A$140&gt;35,CT27+CS28-DB27,IF(A28&lt;'Données projet'!$A$140,$CQ$205^A28,IF(A28='Données projet'!$A$140,'Données projet'!$B$140,CT27+CS28-DB27)))</f>
        <v>53.999999999999993</v>
      </c>
      <c r="CU28" s="18">
        <f>CT28*VLOOKUP('Données projet'!$B$13,Paramètres!$A$1:$I$89,3,0)*VLOOKUP('Données projet'!$B$13,Paramètres!$A$1:$I$89,5,0)</f>
        <v>47.174399999999999</v>
      </c>
      <c r="CV28" s="14">
        <f t="shared" si="41"/>
        <v>13.881584044427933</v>
      </c>
      <c r="CW28" s="22">
        <f t="shared" si="13"/>
        <v>106.33917221071198</v>
      </c>
      <c r="CX28" s="62">
        <f t="shared" si="14"/>
        <v>393.56139443293421</v>
      </c>
      <c r="CY28" s="62">
        <f ca="1">AVERAGE(OFFSET($CX$3,0,0,'Données projet'!$E$13+1,1))-AVERAGE(OFFSET($H$3,0,0,'Données projet'!$E$13+1,1))</f>
        <v>195.30963433439501</v>
      </c>
      <c r="CZ28" s="62">
        <f t="shared" si="42"/>
        <v>185.00219255324504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14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71</v>
      </c>
      <c r="DM28" s="13">
        <f>VLOOKUP(A28,'Données projet'!$A$165:$I$185,9,0)</f>
        <v>2.84</v>
      </c>
      <c r="DN28" s="13">
        <f t="array" ref="DN28">INDEX(DM:DM,MIN(IF(ISNUMBER(DM28:DM224),ROW(DM28:DM224),"")))</f>
        <v>2.84</v>
      </c>
      <c r="DO28" s="13">
        <f>IF('Données projet'!$A$166&gt;35,DO27+DN28-DW27,IF(A28&lt;'Données projet'!$A$166,$DL$205^A28,IF(A28='Données projet'!$A$166,'Données projet'!$B$166,DO27+DN28-DW27)))</f>
        <v>71</v>
      </c>
      <c r="DP28" s="18">
        <f>DO28*VLOOKUP('Données projet'!$B$14,Paramètres!$A$1:$I$89,3,0)*VLOOKUP('Données projet'!$B$14,Paramètres!$A$1:$I$89,5,0)</f>
        <v>68.671200000000013</v>
      </c>
      <c r="DQ28" s="14">
        <f t="shared" si="43"/>
        <v>19.343102525659866</v>
      </c>
      <c r="DR28" s="22">
        <f t="shared" si="16"/>
        <v>153.29157689885758</v>
      </c>
      <c r="DS28" s="62">
        <f t="shared" si="17"/>
        <v>440.51379912107984</v>
      </c>
      <c r="DT28" s="62">
        <f ca="1">AVERAGE(OFFSET($DS$3,0,0,'Données projet'!$E$14+1,1))-AVERAGE(OFFSET($H$3,0,0,'Données projet'!$E$14+1,1))</f>
        <v>394.8445842828649</v>
      </c>
      <c r="DU28" s="62">
        <f t="shared" si="44"/>
        <v>246.54010105494143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371.95849973474657</v>
      </c>
      <c r="T29" s="62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66.611999999999995</v>
      </c>
      <c r="AK29" s="14">
        <f t="shared" si="35"/>
        <v>18.829683939536395</v>
      </c>
      <c r="AL29" s="22">
        <f t="shared" si="4"/>
        <v>148.81093286135922</v>
      </c>
      <c r="AM29" s="62">
        <f t="shared" si="5"/>
        <v>437.25537730580368</v>
      </c>
      <c r="AN29" s="62">
        <f ca="1">AVERAGE(OFFSET($AM$3,0,0,'Données projet'!$E$10+1,1))-AVERAGE(OFFSET($H$3,0,0,'Données projet'!$E$10+1,1))</f>
        <v>389.12604446638119</v>
      </c>
      <c r="AO29" s="62">
        <f t="shared" si="36"/>
        <v>243.23852967152732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75.347999999999999</v>
      </c>
      <c r="BF29" s="14">
        <f t="shared" si="37"/>
        <v>20.99581051771704</v>
      </c>
      <c r="BG29" s="22">
        <f t="shared" si="7"/>
        <v>167.79880331835713</v>
      </c>
      <c r="BH29" s="62">
        <f t="shared" si="8"/>
        <v>456.24324776280162</v>
      </c>
      <c r="BI29" s="62">
        <f ca="1">AVERAGE(OFFSET($BH$3,0,0,'Données projet'!$E$11+1,1))-AVERAGE(OFFSET($H$3,0,0,'Données projet'!$E$11+1,1))</f>
        <v>434.82222444324242</v>
      </c>
      <c r="BJ29" s="62">
        <f t="shared" si="38"/>
        <v>269.61868559913393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4.8</v>
      </c>
      <c r="BY29" s="13">
        <f>IF('Données projet'!$A$114&gt;35,BY28+BX29-CG28,IF(A29&lt;'Données projet'!$A$114,$BV$205^A29,IF(A29='Données projet'!$A$114,'Données projet'!$B$114,BY28+BX29-CG28)))</f>
        <v>34.799999999999997</v>
      </c>
      <c r="BZ29" s="14">
        <f>BY29*VLOOKUP('Données projet'!$B$12,Paramètres!$A$1:$I$89,3,0)*VLOOKUP('Données projet'!$B$12,Paramètres!$A$1:$I$89,5,0)</f>
        <v>35.287199999999999</v>
      </c>
      <c r="CA29" s="14">
        <f t="shared" si="39"/>
        <v>10.740552489323523</v>
      </c>
      <c r="CB29" s="22">
        <f t="shared" si="10"/>
        <v>80.165002252238452</v>
      </c>
      <c r="CC29" s="62">
        <f t="shared" si="11"/>
        <v>368.60944669668288</v>
      </c>
      <c r="CD29" s="62">
        <f ca="1">AVERAGE(OFFSET($CC$3,0,0,'Données projet'!$E$12+1,1))-AVERAGE(OFFSET($H$3,0,0,'Données projet'!$E$12+1,1))</f>
        <v>310.75846525561843</v>
      </c>
      <c r="CE29" s="62">
        <f t="shared" si="40"/>
        <v>159.6134369231965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7.2</v>
      </c>
      <c r="CT29" s="13">
        <f>IF('Données projet'!$A$140&gt;35,CT28+CS29-DB28,IF(A29&lt;'Données projet'!$A$140,$CQ$205^A29,IF(A29='Données projet'!$A$140,'Données projet'!$B$140,CT28+CS29-DB28)))</f>
        <v>47.199999999999996</v>
      </c>
      <c r="CU29" s="18">
        <f>CT29*VLOOKUP('Données projet'!$B$13,Paramètres!$A$1:$I$89,3,0)*VLOOKUP('Données projet'!$B$13,Paramètres!$A$1:$I$89,5,0)</f>
        <v>41.233919999999998</v>
      </c>
      <c r="CV29" s="14">
        <f t="shared" si="41"/>
        <v>12.325116999638462</v>
      </c>
      <c r="CW29" s="22">
        <f t="shared" si="13"/>
        <v>93.28198944103697</v>
      </c>
      <c r="CX29" s="62">
        <f t="shared" si="14"/>
        <v>381.72643388548141</v>
      </c>
      <c r="CY29" s="62">
        <f ca="1">AVERAGE(OFFSET($CX$3,0,0,'Données projet'!$E$13+1,1))-AVERAGE(OFFSET($H$3,0,0,'Données projet'!$E$13+1,1))</f>
        <v>195.30963433439501</v>
      </c>
      <c r="CZ29" s="62">
        <f t="shared" si="42"/>
        <v>185.00219255324504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70</v>
      </c>
      <c r="DP29" s="18">
        <f>DO29*VLOOKUP('Données projet'!$B$14,Paramètres!$A$1:$I$89,3,0)*VLOOKUP('Données projet'!$B$14,Paramètres!$A$1:$I$89,5,0)</f>
        <v>67.703999999999994</v>
      </c>
      <c r="DQ29" s="14">
        <f t="shared" si="43"/>
        <v>19.102177882771514</v>
      </c>
      <c r="DR29" s="22">
        <f t="shared" si="16"/>
        <v>151.18742647916039</v>
      </c>
      <c r="DS29" s="62">
        <f t="shared" si="17"/>
        <v>439.63187092360488</v>
      </c>
      <c r="DT29" s="62">
        <f ca="1">AVERAGE(OFFSET($DS$3,0,0,'Données projet'!$E$14+1,1))-AVERAGE(OFFSET($H$3,0,0,'Données projet'!$E$14+1,1))</f>
        <v>394.8445842828649</v>
      </c>
      <c r="DU29" s="62">
        <f t="shared" si="44"/>
        <v>246.54010105494143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371.95849973474657</v>
      </c>
      <c r="T30" s="62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73.273200000000003</v>
      </c>
      <c r="AK30" s="14">
        <f t="shared" si="35"/>
        <v>20.484133942460197</v>
      </c>
      <c r="AL30" s="22">
        <f t="shared" si="4"/>
        <v>163.29402328311821</v>
      </c>
      <c r="AM30" s="62">
        <f t="shared" si="5"/>
        <v>452.96068994978486</v>
      </c>
      <c r="AN30" s="62">
        <f ca="1">AVERAGE(OFFSET($AM$3,0,0,'Données projet'!$E$10+1,1))-AVERAGE(OFFSET($H$3,0,0,'Données projet'!$E$10+1,1))</f>
        <v>389.12604446638119</v>
      </c>
      <c r="AO30" s="62">
        <f t="shared" si="36"/>
        <v>243.23852967152732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82.882799999999989</v>
      </c>
      <c r="BF30" s="14">
        <f t="shared" si="37"/>
        <v>22.840584911380041</v>
      </c>
      <c r="BG30" s="22">
        <f t="shared" si="7"/>
        <v>184.1348953873202</v>
      </c>
      <c r="BH30" s="62">
        <f t="shared" si="8"/>
        <v>473.80156205398691</v>
      </c>
      <c r="BI30" s="62">
        <f ca="1">AVERAGE(OFFSET($BH$3,0,0,'Données projet'!$E$11+1,1))-AVERAGE(OFFSET($H$3,0,0,'Données projet'!$E$11+1,1))</f>
        <v>434.82222444324242</v>
      </c>
      <c r="BJ30" s="62">
        <f t="shared" si="38"/>
        <v>269.61868559913393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4.8</v>
      </c>
      <c r="BY30" s="13">
        <f>IF('Données projet'!$A$114&gt;35,BY29+BX30-CG29,IF(A30&lt;'Données projet'!$A$114,$BV$205^A30,IF(A30='Données projet'!$A$114,'Données projet'!$B$114,BY29+BX30-CG29)))</f>
        <v>39.599999999999994</v>
      </c>
      <c r="BZ30" s="14">
        <f>BY30*VLOOKUP('Données projet'!$B$12,Paramètres!$A$1:$I$89,3,0)*VLOOKUP('Données projet'!$B$12,Paramètres!$A$1:$I$89,5,0)</f>
        <v>40.154399999999995</v>
      </c>
      <c r="CA30" s="14">
        <f t="shared" si="39"/>
        <v>12.039561463286329</v>
      </c>
      <c r="CB30" s="22">
        <f t="shared" si="10"/>
        <v>90.90448288189036</v>
      </c>
      <c r="CC30" s="62">
        <f t="shared" si="11"/>
        <v>380.57114954855706</v>
      </c>
      <c r="CD30" s="62">
        <f ca="1">AVERAGE(OFFSET($CC$3,0,0,'Données projet'!$E$12+1,1))-AVERAGE(OFFSET($H$3,0,0,'Données projet'!$E$12+1,1))</f>
        <v>310.75846525561843</v>
      </c>
      <c r="CE30" s="62">
        <f t="shared" si="40"/>
        <v>159.6134369231965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7.2</v>
      </c>
      <c r="CT30" s="13">
        <f>IF('Données projet'!$A$140&gt;35,CT29+CS30-DB29,IF(A30&lt;'Données projet'!$A$140,$CQ$205^A30,IF(A30='Données projet'!$A$140,'Données projet'!$B$140,CT29+CS30-DB29)))</f>
        <v>54.4</v>
      </c>
      <c r="CU30" s="18">
        <f>CT30*VLOOKUP('Données projet'!$B$13,Paramètres!$A$1:$I$89,3,0)*VLOOKUP('Données projet'!$B$13,Paramètres!$A$1:$I$89,5,0)</f>
        <v>47.523840000000007</v>
      </c>
      <c r="CV30" s="14">
        <f t="shared" si="41"/>
        <v>13.972402520519896</v>
      </c>
      <c r="CW30" s="22">
        <f t="shared" si="13"/>
        <v>107.10595572323882</v>
      </c>
      <c r="CX30" s="62">
        <f t="shared" si="14"/>
        <v>396.77262238990551</v>
      </c>
      <c r="CY30" s="62">
        <f ca="1">AVERAGE(OFFSET($CX$3,0,0,'Données projet'!$E$13+1,1))-AVERAGE(OFFSET($H$3,0,0,'Données projet'!$E$13+1,1))</f>
        <v>195.30963433439501</v>
      </c>
      <c r="CZ30" s="62">
        <f t="shared" si="42"/>
        <v>185.00219255324504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77</v>
      </c>
      <c r="DP30" s="18">
        <f>DO30*VLOOKUP('Données projet'!$B$14,Paramètres!$A$1:$I$89,3,0)*VLOOKUP('Données projet'!$B$14,Paramètres!$A$1:$I$89,5,0)</f>
        <v>74.474400000000003</v>
      </c>
      <c r="DQ30" s="14">
        <f t="shared" si="43"/>
        <v>20.780570274034375</v>
      </c>
      <c r="DR30" s="22">
        <f t="shared" si="16"/>
        <v>165.90240656060988</v>
      </c>
      <c r="DS30" s="62">
        <f t="shared" si="17"/>
        <v>455.56907322727659</v>
      </c>
      <c r="DT30" s="62">
        <f ca="1">AVERAGE(OFFSET($DS$3,0,0,'Données projet'!$E$14+1,1))-AVERAGE(OFFSET($H$3,0,0,'Données projet'!$E$14+1,1))</f>
        <v>394.8445842828649</v>
      </c>
      <c r="DU30" s="62">
        <f t="shared" si="44"/>
        <v>246.54010105494143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371.95849973474657</v>
      </c>
      <c r="T31" s="62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79.934400000000011</v>
      </c>
      <c r="AK31" s="14">
        <f t="shared" si="35"/>
        <v>22.121143821921812</v>
      </c>
      <c r="AL31" s="22">
        <f t="shared" si="4"/>
        <v>177.74673882318049</v>
      </c>
      <c r="AM31" s="62">
        <f t="shared" si="5"/>
        <v>468.63562771206932</v>
      </c>
      <c r="AN31" s="62">
        <f ca="1">AVERAGE(OFFSET($AM$3,0,0,'Données projet'!$E$10+1,1))-AVERAGE(OFFSET($H$3,0,0,'Données projet'!$E$10+1,1))</f>
        <v>389.12604446638119</v>
      </c>
      <c r="AO31" s="62">
        <f t="shared" si="36"/>
        <v>243.23852967152732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90.417599999999993</v>
      </c>
      <c r="BF31" s="14">
        <f t="shared" si="37"/>
        <v>24.665912907068826</v>
      </c>
      <c r="BG31" s="22">
        <f t="shared" si="7"/>
        <v>200.43711831314488</v>
      </c>
      <c r="BH31" s="62">
        <f t="shared" si="8"/>
        <v>491.32600720203374</v>
      </c>
      <c r="BI31" s="62">
        <f ca="1">AVERAGE(OFFSET($BH$3,0,0,'Données projet'!$E$11+1,1))-AVERAGE(OFFSET($H$3,0,0,'Données projet'!$E$11+1,1))</f>
        <v>434.82222444324242</v>
      </c>
      <c r="BJ31" s="62">
        <f t="shared" si="38"/>
        <v>269.61868559913393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4.8</v>
      </c>
      <c r="BY31" s="13">
        <f>IF('Données projet'!$A$114&gt;35,BY30+BX31-CG30,IF(A31&lt;'Données projet'!$A$114,$BV$205^A31,IF(A31='Données projet'!$A$114,'Données projet'!$B$114,BY30+BX31-CG30)))</f>
        <v>44.399999999999991</v>
      </c>
      <c r="BZ31" s="14">
        <f>BY31*VLOOKUP('Données projet'!$B$12,Paramètres!$A$1:$I$89,3,0)*VLOOKUP('Données projet'!$B$12,Paramètres!$A$1:$I$89,5,0)</f>
        <v>45.021599999999992</v>
      </c>
      <c r="CA31" s="14">
        <f t="shared" si="39"/>
        <v>13.320324173992205</v>
      </c>
      <c r="CB31" s="22">
        <f t="shared" si="10"/>
        <v>101.6121846030364</v>
      </c>
      <c r="CC31" s="62">
        <f t="shared" si="11"/>
        <v>392.50107349192524</v>
      </c>
      <c r="CD31" s="62">
        <f ca="1">AVERAGE(OFFSET($CC$3,0,0,'Données projet'!$E$12+1,1))-AVERAGE(OFFSET($H$3,0,0,'Données projet'!$E$12+1,1))</f>
        <v>310.75846525561843</v>
      </c>
      <c r="CE31" s="62">
        <f t="shared" si="40"/>
        <v>159.6134369231965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7.2</v>
      </c>
      <c r="CT31" s="13">
        <f>IF('Données projet'!$A$140&gt;35,CT30+CS31-DB30,IF(A31&lt;'Données projet'!$A$140,$CQ$205^A31,IF(A31='Données projet'!$A$140,'Données projet'!$B$140,CT30+CS31-DB30)))</f>
        <v>61.6</v>
      </c>
      <c r="CU31" s="18">
        <f>CT31*VLOOKUP('Données projet'!$B$13,Paramètres!$A$1:$I$89,3,0)*VLOOKUP('Données projet'!$B$13,Paramètres!$A$1:$I$89,5,0)</f>
        <v>53.813760000000002</v>
      </c>
      <c r="CV31" s="14">
        <f t="shared" si="41"/>
        <v>15.594426863248383</v>
      </c>
      <c r="CW31" s="22">
        <f t="shared" si="13"/>
        <v>120.88592545349094</v>
      </c>
      <c r="CX31" s="62">
        <f t="shared" si="14"/>
        <v>411.77481434237978</v>
      </c>
      <c r="CY31" s="62">
        <f ca="1">AVERAGE(OFFSET($CX$3,0,0,'Données projet'!$E$13+1,1))-AVERAGE(OFFSET($H$3,0,0,'Données projet'!$E$13+1,1))</f>
        <v>195.30963433439501</v>
      </c>
      <c r="CZ31" s="62">
        <f t="shared" si="42"/>
        <v>185.00219255324504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84</v>
      </c>
      <c r="DP31" s="18">
        <f>DO31*VLOOKUP('Données projet'!$B$14,Paramètres!$A$1:$I$89,3,0)*VLOOKUP('Données projet'!$B$14,Paramètres!$A$1:$I$89,5,0)</f>
        <v>81.244799999999998</v>
      </c>
      <c r="DQ31" s="14">
        <f t="shared" si="43"/>
        <v>22.441270156928962</v>
      </c>
      <c r="DR31" s="22">
        <f t="shared" si="16"/>
        <v>180.58657218998462</v>
      </c>
      <c r="DS31" s="62">
        <f t="shared" si="17"/>
        <v>471.47546107887348</v>
      </c>
      <c r="DT31" s="62">
        <f ca="1">AVERAGE(OFFSET($DS$3,0,0,'Données projet'!$E$14+1,1))-AVERAGE(OFFSET($H$3,0,0,'Données projet'!$E$14+1,1))</f>
        <v>394.8445842828649</v>
      </c>
      <c r="DU31" s="62">
        <f t="shared" si="44"/>
        <v>246.54010105494143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371.95849973474657</v>
      </c>
      <c r="T32" s="62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86.595600000000005</v>
      </c>
      <c r="AK32" s="14">
        <f t="shared" si="35"/>
        <v>23.742332153806089</v>
      </c>
      <c r="AL32" s="22">
        <f t="shared" si="4"/>
        <v>192.17189850121227</v>
      </c>
      <c r="AM32" s="62">
        <f t="shared" si="5"/>
        <v>484.28300961232344</v>
      </c>
      <c r="AN32" s="62">
        <f ca="1">AVERAGE(OFFSET($AM$3,0,0,'Données projet'!$E$10+1,1))-AVERAGE(OFFSET($H$3,0,0,'Données projet'!$E$10+1,1))</f>
        <v>389.12604446638119</v>
      </c>
      <c r="AO32" s="62">
        <f t="shared" si="36"/>
        <v>243.23852967152732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97.952399999999997</v>
      </c>
      <c r="BF32" s="14">
        <f t="shared" si="37"/>
        <v>26.473599278177087</v>
      </c>
      <c r="BG32" s="22">
        <f t="shared" si="7"/>
        <v>216.70861540949173</v>
      </c>
      <c r="BH32" s="62">
        <f t="shared" si="8"/>
        <v>508.8197265206029</v>
      </c>
      <c r="BI32" s="62">
        <f ca="1">AVERAGE(OFFSET($BH$3,0,0,'Données projet'!$E$11+1,1))-AVERAGE(OFFSET($H$3,0,0,'Données projet'!$E$11+1,1))</f>
        <v>434.82222444324242</v>
      </c>
      <c r="BJ32" s="62">
        <f t="shared" si="38"/>
        <v>269.61868559913393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4.8</v>
      </c>
      <c r="BY32" s="13">
        <f>IF('Données projet'!$A$114&gt;35,BY31+BX32-CG31,IF(A32&lt;'Données projet'!$A$114,$BV$205^A32,IF(A32='Données projet'!$A$114,'Données projet'!$B$114,BY31+BX32-CG31)))</f>
        <v>49.199999999999989</v>
      </c>
      <c r="BZ32" s="14">
        <f>BY32*VLOOKUP('Données projet'!$B$12,Paramètres!$A$1:$I$89,3,0)*VLOOKUP('Données projet'!$B$12,Paramètres!$A$1:$I$89,5,0)</f>
        <v>49.888799999999989</v>
      </c>
      <c r="CA32" s="14">
        <f t="shared" si="39"/>
        <v>14.585038058304724</v>
      </c>
      <c r="CB32" s="22">
        <f t="shared" si="10"/>
        <v>112.29193461821403</v>
      </c>
      <c r="CC32" s="62">
        <f t="shared" si="11"/>
        <v>404.40304572932519</v>
      </c>
      <c r="CD32" s="62">
        <f ca="1">AVERAGE(OFFSET($CC$3,0,0,'Données projet'!$E$12+1,1))-AVERAGE(OFFSET($H$3,0,0,'Données projet'!$E$12+1,1))</f>
        <v>310.75846525561843</v>
      </c>
      <c r="CE32" s="62">
        <f t="shared" si="40"/>
        <v>159.6134369231965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7.2</v>
      </c>
      <c r="CT32" s="13">
        <f>IF('Données projet'!$A$140&gt;35,CT31+CS32-DB31,IF(A32&lt;'Données projet'!$A$140,$CQ$205^A32,IF(A32='Données projet'!$A$140,'Données projet'!$B$140,CT31+CS32-DB31)))</f>
        <v>68.8</v>
      </c>
      <c r="CU32" s="18">
        <f>CT32*VLOOKUP('Données projet'!$B$13,Paramètres!$A$1:$I$89,3,0)*VLOOKUP('Données projet'!$B$13,Paramètres!$A$1:$I$89,5,0)</f>
        <v>60.103679999999997</v>
      </c>
      <c r="CV32" s="14">
        <f t="shared" si="41"/>
        <v>17.194479934863121</v>
      </c>
      <c r="CW32" s="22">
        <f t="shared" si="13"/>
        <v>134.62762855321992</v>
      </c>
      <c r="CX32" s="62">
        <f t="shared" si="14"/>
        <v>426.73873966433109</v>
      </c>
      <c r="CY32" s="62">
        <f ca="1">AVERAGE(OFFSET($CX$3,0,0,'Données projet'!$E$13+1,1))-AVERAGE(OFFSET($H$3,0,0,'Données projet'!$E$13+1,1))</f>
        <v>195.30963433439501</v>
      </c>
      <c r="CZ32" s="62">
        <f t="shared" si="42"/>
        <v>185.00219255324504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91</v>
      </c>
      <c r="DP32" s="18">
        <f>DO32*VLOOKUP('Données projet'!$B$14,Paramètres!$A$1:$I$89,3,0)*VLOOKUP('Données projet'!$B$14,Paramètres!$A$1:$I$89,5,0)</f>
        <v>88.015200000000007</v>
      </c>
      <c r="DQ32" s="14">
        <f t="shared" si="43"/>
        <v>24.085919530575829</v>
      </c>
      <c r="DR32" s="22">
        <f t="shared" si="16"/>
        <v>195.24278318241954</v>
      </c>
      <c r="DS32" s="62">
        <f t="shared" si="17"/>
        <v>487.35389429353069</v>
      </c>
      <c r="DT32" s="62">
        <f ca="1">AVERAGE(OFFSET($DS$3,0,0,'Données projet'!$E$14+1,1))-AVERAGE(OFFSET($H$3,0,0,'Données projet'!$E$14+1,1))</f>
        <v>394.8445842828649</v>
      </c>
      <c r="DU32" s="62">
        <f t="shared" si="44"/>
        <v>246.54010105494143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371.95849973474657</v>
      </c>
      <c r="T33" s="62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93.256799999999998</v>
      </c>
      <c r="AK33" s="14">
        <f t="shared" si="35"/>
        <v>25.34905435685781</v>
      </c>
      <c r="AL33" s="22">
        <f t="shared" si="4"/>
        <v>206.57186300486069</v>
      </c>
      <c r="AM33" s="62">
        <f t="shared" si="5"/>
        <v>499.905196338194</v>
      </c>
      <c r="AN33" s="62">
        <f ca="1">AVERAGE(OFFSET($AM$3,0,0,'Données projet'!$E$10+1,1))-AVERAGE(OFFSET($H$3,0,0,'Données projet'!$E$10+1,1))</f>
        <v>389.12604446638119</v>
      </c>
      <c r="AO33" s="62">
        <f t="shared" si="36"/>
        <v>243.23852967152732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105.48719999999999</v>
      </c>
      <c r="BF33" s="14">
        <f t="shared" si="37"/>
        <v>28.265155367923839</v>
      </c>
      <c r="BG33" s="22">
        <f t="shared" si="7"/>
        <v>232.95201893246733</v>
      </c>
      <c r="BH33" s="62">
        <f t="shared" si="8"/>
        <v>526.28535226580061</v>
      </c>
      <c r="BI33" s="62">
        <f ca="1">AVERAGE(OFFSET($BH$3,0,0,'Données projet'!$E$11+1,1))-AVERAGE(OFFSET($H$3,0,0,'Données projet'!$E$11+1,1))</f>
        <v>434.82222444324242</v>
      </c>
      <c r="BJ33" s="62">
        <f t="shared" si="38"/>
        <v>269.61868559913393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4.8</v>
      </c>
      <c r="BX33" s="13">
        <f t="array" ref="BX33">INDEX(BW:BW,MIN(IF(ISNUMBER(BW33:BW229),ROW(BW33:BW229),"")))</f>
        <v>4.8</v>
      </c>
      <c r="BY33" s="13">
        <f>IF('Données projet'!$A$114&gt;35,BY32+BX33-CG32,IF(A33&lt;'Données projet'!$A$114,$BV$205^A33,IF(A33='Données projet'!$A$114,'Données projet'!$B$114,BY32+BX33-CG32)))</f>
        <v>53.999999999999986</v>
      </c>
      <c r="BZ33" s="14">
        <f>BY33*VLOOKUP('Données projet'!$B$12,Paramètres!$A$1:$I$89,3,0)*VLOOKUP('Données projet'!$B$12,Paramètres!$A$1:$I$89,5,0)</f>
        <v>54.755999999999993</v>
      </c>
      <c r="CA33" s="14">
        <f t="shared" si="39"/>
        <v>15.835447037242044</v>
      </c>
      <c r="CB33" s="22">
        <f t="shared" si="10"/>
        <v>122.94677025652987</v>
      </c>
      <c r="CC33" s="62">
        <f t="shared" si="11"/>
        <v>416.28010358986319</v>
      </c>
      <c r="CD33" s="62">
        <f ca="1">AVERAGE(OFFSET($CC$3,0,0,'Données projet'!$E$12+1,1))-AVERAGE(OFFSET($H$3,0,0,'Données projet'!$E$12+1,1))</f>
        <v>310.75846525561843</v>
      </c>
      <c r="CE33" s="62">
        <f t="shared" si="40"/>
        <v>159.6134369231965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76</v>
      </c>
      <c r="CR33" s="13">
        <f>VLOOKUP(A33,'Données projet'!$A$139:$I$159,9,0)</f>
        <v>7.2</v>
      </c>
      <c r="CS33" s="13">
        <f t="array" ref="CS33">INDEX(CR:CR,MIN(IF(ISNUMBER(CR33:CR229),ROW(CR33:CR229),"")))</f>
        <v>7.2</v>
      </c>
      <c r="CT33" s="13">
        <f>IF('Données projet'!$A$140&gt;35,CT32+CS33-DB32,IF(A33&lt;'Données projet'!$A$140,$CQ$205^A33,IF(A33='Données projet'!$A$140,'Données projet'!$B$140,CT32+CS33-DB32)))</f>
        <v>76</v>
      </c>
      <c r="CU33" s="18">
        <f>CT33*VLOOKUP('Données projet'!$B$13,Paramètres!$A$1:$I$89,3,0)*VLOOKUP('Données projet'!$B$13,Paramètres!$A$1:$I$89,5,0)</f>
        <v>66.393600000000006</v>
      </c>
      <c r="CV33" s="14">
        <f t="shared" si="41"/>
        <v>18.775122997078544</v>
      </c>
      <c r="CW33" s="22">
        <f t="shared" si="13"/>
        <v>148.33552588657844</v>
      </c>
      <c r="CX33" s="62">
        <f t="shared" si="14"/>
        <v>441.66885921991172</v>
      </c>
      <c r="CY33" s="62">
        <f ca="1">AVERAGE(OFFSET($CX$3,0,0,'Données projet'!$E$13+1,1))-AVERAGE(OFFSET($H$3,0,0,'Données projet'!$E$13+1,1))</f>
        <v>195.30963433439501</v>
      </c>
      <c r="CZ33" s="62">
        <f t="shared" si="42"/>
        <v>185.00219255324504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14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98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98</v>
      </c>
      <c r="DP33" s="18">
        <f>DO33*VLOOKUP('Données projet'!$B$14,Paramètres!$A$1:$I$89,3,0)*VLOOKUP('Données projet'!$B$14,Paramètres!$A$1:$I$89,5,0)</f>
        <v>94.785600000000002</v>
      </c>
      <c r="DQ33" s="14">
        <f t="shared" si="43"/>
        <v>25.715893428674526</v>
      </c>
      <c r="DR33" s="22">
        <f t="shared" si="16"/>
        <v>209.87343438827483</v>
      </c>
      <c r="DS33" s="62">
        <f t="shared" si="17"/>
        <v>503.20676772160812</v>
      </c>
      <c r="DT33" s="62">
        <f ca="1">AVERAGE(OFFSET($DS$3,0,0,'Données projet'!$E$14+1,1))-AVERAGE(OFFSET($H$3,0,0,'Données projet'!$E$14+1,1))</f>
        <v>394.8445842828649</v>
      </c>
      <c r="DU33" s="62">
        <f t="shared" si="44"/>
        <v>246.54010105494143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371.95849973474657</v>
      </c>
      <c r="T34" s="62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80.695679999999996</v>
      </c>
      <c r="AK34" s="14">
        <f t="shared" si="35"/>
        <v>22.307195695097128</v>
      </c>
      <c r="AL34" s="22">
        <f t="shared" si="4"/>
        <v>179.3966751689608</v>
      </c>
      <c r="AM34" s="62">
        <f t="shared" si="5"/>
        <v>472.73000850229414</v>
      </c>
      <c r="AN34" s="62">
        <f ca="1">AVERAGE(OFFSET($AM$3,0,0,'Données projet'!$E$10+1,1))-AVERAGE(OFFSET($H$3,0,0,'Données projet'!$E$10+1,1))</f>
        <v>389.12604446638119</v>
      </c>
      <c r="AO34" s="62">
        <f t="shared" si="36"/>
        <v>243.23852967152732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91.278719999999993</v>
      </c>
      <c r="BF34" s="14">
        <f t="shared" si="37"/>
        <v>24.873367789912262</v>
      </c>
      <c r="BG34" s="22">
        <f t="shared" si="7"/>
        <v>202.29821956743049</v>
      </c>
      <c r="BH34" s="62">
        <f t="shared" si="8"/>
        <v>495.63155290076384</v>
      </c>
      <c r="BI34" s="62">
        <f ca="1">AVERAGE(OFFSET($BH$3,0,0,'Données projet'!$E$11+1,1))-AVERAGE(OFFSET($H$3,0,0,'Données projet'!$E$11+1,1))</f>
        <v>434.82222444324242</v>
      </c>
      <c r="BJ34" s="62">
        <f t="shared" si="38"/>
        <v>269.61868559913393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58.999999999999986</v>
      </c>
      <c r="BZ34" s="14">
        <f>BY34*VLOOKUP('Données projet'!$B$12,Paramètres!$A$1:$I$89,3,0)*VLOOKUP('Données projet'!$B$12,Paramètres!$A$1:$I$89,5,0)</f>
        <v>59.825999999999993</v>
      </c>
      <c r="CA34" s="14">
        <f t="shared" si="39"/>
        <v>17.124268920142534</v>
      </c>
      <c r="CB34" s="22">
        <f t="shared" si="10"/>
        <v>134.02171836924822</v>
      </c>
      <c r="CC34" s="62">
        <f t="shared" si="11"/>
        <v>427.35505170258153</v>
      </c>
      <c r="CD34" s="62">
        <f ca="1">AVERAGE(OFFSET($CC$3,0,0,'Données projet'!$E$12+1,1))-AVERAGE(OFFSET($H$3,0,0,'Données projet'!$E$12+1,1))</f>
        <v>310.75846525561843</v>
      </c>
      <c r="CE34" s="62">
        <f t="shared" si="40"/>
        <v>159.6134369231965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6.6</v>
      </c>
      <c r="CT34" s="13">
        <f>IF('Données projet'!$A$140&gt;35,CT33+CS34-DB33,IF(A34&lt;'Données projet'!$A$140,$CQ$205^A34,IF(A34='Données projet'!$A$140,'Données projet'!$B$140,CT33+CS34-DB33)))</f>
        <v>68.599999999999994</v>
      </c>
      <c r="CU34" s="18">
        <f>CT34*VLOOKUP('Données projet'!$B$13,Paramètres!$A$1:$I$89,3,0)*VLOOKUP('Données projet'!$B$13,Paramètres!$A$1:$I$89,5,0)</f>
        <v>59.928960000000011</v>
      </c>
      <c r="CV34" s="14">
        <f t="shared" si="41"/>
        <v>17.150306633391633</v>
      </c>
      <c r="CW34" s="22">
        <f t="shared" si="13"/>
        <v>134.24638938649042</v>
      </c>
      <c r="CX34" s="62">
        <f t="shared" si="14"/>
        <v>427.57972271982374</v>
      </c>
      <c r="CY34" s="62">
        <f ca="1">AVERAGE(OFFSET($CX$3,0,0,'Données projet'!$E$13+1,1))-AVERAGE(OFFSET($H$3,0,0,'Données projet'!$E$13+1,1))</f>
        <v>195.30963433439501</v>
      </c>
      <c r="CZ34" s="62">
        <f t="shared" si="42"/>
        <v>185.00219255324504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7.8</v>
      </c>
      <c r="DO34" s="13">
        <f>IF('Données projet'!$A$166&gt;35,DO33+DN34-DW33,IF(A34&lt;'Données projet'!$A$166,$DL$205^A34,IF(A34='Données projet'!$A$166,'Données projet'!$B$166,DO33+DN34-DW33)))</f>
        <v>84.8</v>
      </c>
      <c r="DP34" s="18">
        <f>DO34*VLOOKUP('Données projet'!$B$14,Paramètres!$A$1:$I$89,3,0)*VLOOKUP('Données projet'!$B$14,Paramètres!$A$1:$I$89,5,0)</f>
        <v>82.018560000000008</v>
      </c>
      <c r="DQ34" s="14">
        <f t="shared" si="43"/>
        <v>22.630014481487464</v>
      </c>
      <c r="DR34" s="22">
        <f t="shared" si="16"/>
        <v>182.26293388859065</v>
      </c>
      <c r="DS34" s="62">
        <f t="shared" si="17"/>
        <v>475.59626722192399</v>
      </c>
      <c r="DT34" s="62">
        <f ca="1">AVERAGE(OFFSET($DS$3,0,0,'Données projet'!$E$14+1,1))-AVERAGE(OFFSET($H$3,0,0,'Données projet'!$E$14+1,1))</f>
        <v>394.8445842828649</v>
      </c>
      <c r="DU34" s="62">
        <f t="shared" si="44"/>
        <v>246.54010105494143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371.95849973474657</v>
      </c>
      <c r="T35" s="62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88.118160000000003</v>
      </c>
      <c r="AK35" s="14">
        <f t="shared" si="35"/>
        <v>24.110813848758355</v>
      </c>
      <c r="AL35" s="22">
        <f t="shared" si="4"/>
        <v>195.46546278658749</v>
      </c>
      <c r="AM35" s="62">
        <f t="shared" si="5"/>
        <v>488.79879611992078</v>
      </c>
      <c r="AN35" s="62">
        <f ca="1">AVERAGE(OFFSET($AM$3,0,0,'Données projet'!$E$10+1,1))-AVERAGE(OFFSET($H$3,0,0,'Données projet'!$E$10+1,1))</f>
        <v>389.12604446638119</v>
      </c>
      <c r="AO35" s="62">
        <f t="shared" si="36"/>
        <v>243.23852967152732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99.674639999999997</v>
      </c>
      <c r="BF35" s="14">
        <f t="shared" si="37"/>
        <v>26.884470319417503</v>
      </c>
      <c r="BG35" s="22">
        <f t="shared" si="7"/>
        <v>220.42378380631877</v>
      </c>
      <c r="BH35" s="62">
        <f t="shared" si="8"/>
        <v>513.75711713965211</v>
      </c>
      <c r="BI35" s="62">
        <f ca="1">AVERAGE(OFFSET($BH$3,0,0,'Données projet'!$E$11+1,1))-AVERAGE(OFFSET($H$3,0,0,'Données projet'!$E$11+1,1))</f>
        <v>434.82222444324242</v>
      </c>
      <c r="BJ35" s="62">
        <f t="shared" si="38"/>
        <v>269.61868559913393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63.999999999999986</v>
      </c>
      <c r="BZ35" s="14">
        <f>BY35*VLOOKUP('Données projet'!$B$12,Paramètres!$A$1:$I$89,3,0)*VLOOKUP('Données projet'!$B$12,Paramètres!$A$1:$I$89,5,0)</f>
        <v>64.895999999999987</v>
      </c>
      <c r="CA35" s="14">
        <f t="shared" si="39"/>
        <v>18.400423846102949</v>
      </c>
      <c r="CB35" s="22">
        <f t="shared" si="10"/>
        <v>145.07460486529592</v>
      </c>
      <c r="CC35" s="62">
        <f t="shared" si="11"/>
        <v>438.40793819862927</v>
      </c>
      <c r="CD35" s="62">
        <f ca="1">AVERAGE(OFFSET($CC$3,0,0,'Données projet'!$E$12+1,1))-AVERAGE(OFFSET($H$3,0,0,'Données projet'!$E$12+1,1))</f>
        <v>310.75846525561843</v>
      </c>
      <c r="CE35" s="62">
        <f t="shared" si="40"/>
        <v>159.6134369231965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6.6</v>
      </c>
      <c r="CT35" s="13">
        <f>IF('Données projet'!$A$140&gt;35,CT34+CS35-DB34,IF(A35&lt;'Données projet'!$A$140,$CQ$205^A35,IF(A35='Données projet'!$A$140,'Données projet'!$B$140,CT34+CS35-DB34)))</f>
        <v>75.199999999999989</v>
      </c>
      <c r="CU35" s="18">
        <f>CT35*VLOOKUP('Données projet'!$B$13,Paramètres!$A$1:$I$89,3,0)*VLOOKUP('Données projet'!$B$13,Paramètres!$A$1:$I$89,5,0)</f>
        <v>65.69471999999999</v>
      </c>
      <c r="CV35" s="14">
        <f t="shared" si="41"/>
        <v>18.60038718561951</v>
      </c>
      <c r="CW35" s="22">
        <f t="shared" si="13"/>
        <v>146.81397834828729</v>
      </c>
      <c r="CX35" s="62">
        <f t="shared" si="14"/>
        <v>440.14731168162064</v>
      </c>
      <c r="CY35" s="62">
        <f ca="1">AVERAGE(OFFSET($CX$3,0,0,'Données projet'!$E$13+1,1))-AVERAGE(OFFSET($H$3,0,0,'Données projet'!$E$13+1,1))</f>
        <v>195.30963433439501</v>
      </c>
      <c r="CZ35" s="62">
        <f t="shared" si="42"/>
        <v>185.00219255324504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7.8</v>
      </c>
      <c r="DO35" s="13">
        <f>IF('Données projet'!$A$166&gt;35,DO34+DN35-DW34,IF(A35&lt;'Données projet'!$A$166,$DL$205^A35,IF(A35='Données projet'!$A$166,'Données projet'!$B$166,DO34+DN35-DW34)))</f>
        <v>92.6</v>
      </c>
      <c r="DP35" s="18">
        <f>DO35*VLOOKUP('Données projet'!$B$14,Paramètres!$A$1:$I$89,3,0)*VLOOKUP('Données projet'!$B$14,Paramètres!$A$1:$I$89,5,0)</f>
        <v>89.562719999999999</v>
      </c>
      <c r="DQ35" s="14">
        <f t="shared" si="43"/>
        <v>24.459733711744541</v>
      </c>
      <c r="DR35" s="22">
        <f t="shared" si="16"/>
        <v>198.58910688128836</v>
      </c>
      <c r="DS35" s="62">
        <f t="shared" si="17"/>
        <v>491.9224402146217</v>
      </c>
      <c r="DT35" s="62">
        <f ca="1">AVERAGE(OFFSET($DS$3,0,0,'Données projet'!$E$14+1,1))-AVERAGE(OFFSET($H$3,0,0,'Données projet'!$E$14+1,1))</f>
        <v>394.8445842828649</v>
      </c>
      <c r="DU35" s="62">
        <f t="shared" si="44"/>
        <v>246.54010105494143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371.95849973474657</v>
      </c>
      <c r="T36" s="62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95.540639999999996</v>
      </c>
      <c r="AK36" s="14">
        <f t="shared" si="35"/>
        <v>25.89681240703468</v>
      </c>
      <c r="AL36" s="22">
        <f t="shared" si="4"/>
        <v>211.50356294225205</v>
      </c>
      <c r="AM36" s="62">
        <f t="shared" si="5"/>
        <v>504.83689627558533</v>
      </c>
      <c r="AN36" s="62">
        <f ca="1">AVERAGE(OFFSET($AM$3,0,0,'Données projet'!$E$10+1,1))-AVERAGE(OFFSET($H$3,0,0,'Données projet'!$E$10+1,1))</f>
        <v>389.12604446638119</v>
      </c>
      <c r="AO36" s="62">
        <f t="shared" si="36"/>
        <v>243.23852967152732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108.07055999999997</v>
      </c>
      <c r="BF36" s="14">
        <f t="shared" si="37"/>
        <v>28.875926332959533</v>
      </c>
      <c r="BG36" s="22">
        <f t="shared" si="7"/>
        <v>238.51513036323777</v>
      </c>
      <c r="BH36" s="62">
        <f t="shared" si="8"/>
        <v>531.84846369657112</v>
      </c>
      <c r="BI36" s="62">
        <f ca="1">AVERAGE(OFFSET($BH$3,0,0,'Données projet'!$E$11+1,1))-AVERAGE(OFFSET($H$3,0,0,'Données projet'!$E$11+1,1))</f>
        <v>434.82222444324242</v>
      </c>
      <c r="BJ36" s="62">
        <f t="shared" si="38"/>
        <v>269.61868559913393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68.999999999999986</v>
      </c>
      <c r="BZ36" s="14">
        <f>BY36*VLOOKUP('Données projet'!$B$12,Paramètres!$A$1:$I$89,3,0)*VLOOKUP('Données projet'!$B$12,Paramètres!$A$1:$I$89,5,0)</f>
        <v>69.965999999999994</v>
      </c>
      <c r="CA36" s="14">
        <f t="shared" si="39"/>
        <v>19.665013934342461</v>
      </c>
      <c r="CB36" s="22">
        <f t="shared" si="10"/>
        <v>156.10734926897979</v>
      </c>
      <c r="CC36" s="62">
        <f t="shared" si="11"/>
        <v>449.44068260231313</v>
      </c>
      <c r="CD36" s="62">
        <f ca="1">AVERAGE(OFFSET($CC$3,0,0,'Données projet'!$E$12+1,1))-AVERAGE(OFFSET($H$3,0,0,'Données projet'!$E$12+1,1))</f>
        <v>310.75846525561843</v>
      </c>
      <c r="CE36" s="62">
        <f t="shared" si="40"/>
        <v>159.6134369231965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6.6</v>
      </c>
      <c r="CT36" s="13">
        <f>IF('Données projet'!$A$140&gt;35,CT35+CS36-DB35,IF(A36&lt;'Données projet'!$A$140,$CQ$205^A36,IF(A36='Données projet'!$A$140,'Données projet'!$B$140,CT35+CS36-DB35)))</f>
        <v>81.799999999999983</v>
      </c>
      <c r="CU36" s="18">
        <f>CT36*VLOOKUP('Données projet'!$B$13,Paramètres!$A$1:$I$89,3,0)*VLOOKUP('Données projet'!$B$13,Paramètres!$A$1:$I$89,5,0)</f>
        <v>71.46047999999999</v>
      </c>
      <c r="CV36" s="14">
        <f t="shared" si="41"/>
        <v>20.035709203981977</v>
      </c>
      <c r="CW36" s="22">
        <f t="shared" si="13"/>
        <v>159.35586286360191</v>
      </c>
      <c r="CX36" s="62">
        <f t="shared" si="14"/>
        <v>452.6891961969352</v>
      </c>
      <c r="CY36" s="62">
        <f ca="1">AVERAGE(OFFSET($CX$3,0,0,'Données projet'!$E$13+1,1))-AVERAGE(OFFSET($H$3,0,0,'Données projet'!$E$13+1,1))</f>
        <v>195.30963433439501</v>
      </c>
      <c r="CZ36" s="62">
        <f t="shared" si="42"/>
        <v>185.00219255324504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7.8</v>
      </c>
      <c r="DO36" s="13">
        <f>IF('Données projet'!$A$166&gt;35,DO35+DN36-DW35,IF(A36&lt;'Données projet'!$A$166,$DL$205^A36,IF(A36='Données projet'!$A$166,'Données projet'!$B$166,DO35+DN36-DW35)))</f>
        <v>100.39999999999999</v>
      </c>
      <c r="DP36" s="18">
        <f>DO36*VLOOKUP('Données projet'!$B$14,Paramètres!$A$1:$I$89,3,0)*VLOOKUP('Données projet'!$B$14,Paramètres!$A$1:$I$89,5,0)</f>
        <v>97.106880000000004</v>
      </c>
      <c r="DQ36" s="14">
        <f t="shared" si="43"/>
        <v>26.271578364481066</v>
      </c>
      <c r="DR36" s="22">
        <f t="shared" si="16"/>
        <v>214.88414831813785</v>
      </c>
      <c r="DS36" s="62">
        <f t="shared" si="17"/>
        <v>508.21748165147119</v>
      </c>
      <c r="DT36" s="62">
        <f ca="1">AVERAGE(OFFSET($DS$3,0,0,'Données projet'!$E$14+1,1))-AVERAGE(OFFSET($H$3,0,0,'Données projet'!$E$14+1,1))</f>
        <v>394.8445842828649</v>
      </c>
      <c r="DU36" s="62">
        <f t="shared" si="44"/>
        <v>246.54010105494143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371.95849973474657</v>
      </c>
      <c r="T37" s="62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102.96311999999999</v>
      </c>
      <c r="AK37" s="14">
        <f t="shared" si="35"/>
        <v>27.666715856510024</v>
      </c>
      <c r="AL37" s="22">
        <f t="shared" si="4"/>
        <v>227.51363078342158</v>
      </c>
      <c r="AM37" s="62">
        <f t="shared" si="5"/>
        <v>520.84696411675486</v>
      </c>
      <c r="AN37" s="62">
        <f ca="1">AVERAGE(OFFSET($AM$3,0,0,'Données projet'!$E$10+1,1))-AVERAGE(OFFSET($H$3,0,0,'Données projet'!$E$10+1,1))</f>
        <v>389.12604446638119</v>
      </c>
      <c r="AO37" s="62">
        <f t="shared" si="36"/>
        <v>243.23852967152732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116.46647999999999</v>
      </c>
      <c r="BF37" s="14">
        <f t="shared" si="37"/>
        <v>30.849435690799186</v>
      </c>
      <c r="BG37" s="22">
        <f t="shared" si="7"/>
        <v>256.57521982814194</v>
      </c>
      <c r="BH37" s="62">
        <f t="shared" si="8"/>
        <v>549.90855316147531</v>
      </c>
      <c r="BI37" s="62">
        <f ca="1">AVERAGE(OFFSET($BH$3,0,0,'Données projet'!$E$11+1,1))-AVERAGE(OFFSET($H$3,0,0,'Données projet'!$E$11+1,1))</f>
        <v>434.82222444324242</v>
      </c>
      <c r="BJ37" s="62">
        <f t="shared" si="38"/>
        <v>269.61868559913393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73.999999999999986</v>
      </c>
      <c r="BZ37" s="14">
        <f>BY37*VLOOKUP('Données projet'!$B$12,Paramètres!$A$1:$I$89,3,0)*VLOOKUP('Données projet'!$B$12,Paramètres!$A$1:$I$89,5,0)</f>
        <v>75.035999999999987</v>
      </c>
      <c r="CA37" s="14">
        <f t="shared" si="39"/>
        <v>20.918972521981534</v>
      </c>
      <c r="CB37" s="22">
        <f t="shared" si="10"/>
        <v>167.12157714245114</v>
      </c>
      <c r="CC37" s="62">
        <f t="shared" si="11"/>
        <v>460.45491047578446</v>
      </c>
      <c r="CD37" s="62">
        <f ca="1">AVERAGE(OFFSET($CC$3,0,0,'Données projet'!$E$12+1,1))-AVERAGE(OFFSET($H$3,0,0,'Données projet'!$E$12+1,1))</f>
        <v>310.75846525561843</v>
      </c>
      <c r="CE37" s="62">
        <f t="shared" si="40"/>
        <v>159.6134369231965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6.6</v>
      </c>
      <c r="CT37" s="13">
        <f>IF('Données projet'!$A$140&gt;35,CT36+CS37-DB36,IF(A37&lt;'Données projet'!$A$140,$CQ$205^A37,IF(A37='Données projet'!$A$140,'Données projet'!$B$140,CT36+CS37-DB36)))</f>
        <v>88.399999999999977</v>
      </c>
      <c r="CU37" s="18">
        <f>CT37*VLOOKUP('Données projet'!$B$13,Paramètres!$A$1:$I$89,3,0)*VLOOKUP('Données projet'!$B$13,Paramètres!$A$1:$I$89,5,0)</f>
        <v>77.22623999999999</v>
      </c>
      <c r="CV37" s="14">
        <f t="shared" si="41"/>
        <v>21.457598855530147</v>
      </c>
      <c r="CW37" s="22">
        <f t="shared" si="13"/>
        <v>171.87435267338165</v>
      </c>
      <c r="CX37" s="62">
        <f t="shared" si="14"/>
        <v>465.20768600671499</v>
      </c>
      <c r="CY37" s="62">
        <f ca="1">AVERAGE(OFFSET($CX$3,0,0,'Données projet'!$E$13+1,1))-AVERAGE(OFFSET($H$3,0,0,'Données projet'!$E$13+1,1))</f>
        <v>195.30963433439501</v>
      </c>
      <c r="CZ37" s="62">
        <f t="shared" si="42"/>
        <v>185.00219255324504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7.8</v>
      </c>
      <c r="DO37" s="13">
        <f>IF('Données projet'!$A$166&gt;35,DO36+DN37-DW36,IF(A37&lt;'Données projet'!$A$166,$DL$205^A37,IF(A37='Données projet'!$A$166,'Données projet'!$B$166,DO36+DN37-DW36)))</f>
        <v>108.19999999999999</v>
      </c>
      <c r="DP37" s="18">
        <f>DO37*VLOOKUP('Données projet'!$B$14,Paramètres!$A$1:$I$89,3,0)*VLOOKUP('Données projet'!$B$14,Paramètres!$A$1:$I$89,5,0)</f>
        <v>104.65103999999998</v>
      </c>
      <c r="DQ37" s="14">
        <f t="shared" si="43"/>
        <v>28.067094987902482</v>
      </c>
      <c r="DR37" s="22">
        <f t="shared" si="16"/>
        <v>231.15075177059677</v>
      </c>
      <c r="DS37" s="62">
        <f t="shared" si="17"/>
        <v>524.48408510393006</v>
      </c>
      <c r="DT37" s="62">
        <f ca="1">AVERAGE(OFFSET($DS$3,0,0,'Données projet'!$E$14+1,1))-AVERAGE(OFFSET($H$3,0,0,'Données projet'!$E$14+1,1))</f>
        <v>394.8445842828649</v>
      </c>
      <c r="DU37" s="62">
        <f t="shared" si="44"/>
        <v>246.54010105494143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371.95849973474657</v>
      </c>
      <c r="T38" s="62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110.3856</v>
      </c>
      <c r="AK38" s="14">
        <f t="shared" si="35"/>
        <v>29.421816429201407</v>
      </c>
      <c r="AL38" s="22">
        <f t="shared" si="4"/>
        <v>243.49791694752571</v>
      </c>
      <c r="AM38" s="62">
        <f t="shared" si="5"/>
        <v>536.83125028085897</v>
      </c>
      <c r="AN38" s="62">
        <f ca="1">AVERAGE(OFFSET($AM$3,0,0,'Données projet'!$E$10+1,1))-AVERAGE(OFFSET($H$3,0,0,'Données projet'!$E$10+1,1))</f>
        <v>389.12604446638119</v>
      </c>
      <c r="AO38" s="62">
        <f t="shared" si="36"/>
        <v>243.23852967152732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124.86239999999997</v>
      </c>
      <c r="BF38" s="14">
        <f t="shared" si="37"/>
        <v>32.80643928056157</v>
      </c>
      <c r="BG38" s="22">
        <f t="shared" si="7"/>
        <v>274.606561746978</v>
      </c>
      <c r="BH38" s="62">
        <f t="shared" si="8"/>
        <v>567.93989508031132</v>
      </c>
      <c r="BI38" s="62">
        <f ca="1">AVERAGE(OFFSET($BH$3,0,0,'Données projet'!$E$11+1,1))-AVERAGE(OFFSET($H$3,0,0,'Données projet'!$E$11+1,1))</f>
        <v>434.82222444324242</v>
      </c>
      <c r="BJ38" s="62">
        <f t="shared" si="38"/>
        <v>269.61868559913393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79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78.999999999999986</v>
      </c>
      <c r="BZ38" s="14">
        <f>BY38*VLOOKUP('Données projet'!$B$12,Paramètres!$A$1:$I$89,3,0)*VLOOKUP('Données projet'!$B$12,Paramètres!$A$1:$I$89,5,0)</f>
        <v>80.105999999999995</v>
      </c>
      <c r="CA38" s="14">
        <f t="shared" si="39"/>
        <v>22.163099682076496</v>
      </c>
      <c r="CB38" s="22">
        <f t="shared" si="10"/>
        <v>178.11868194628323</v>
      </c>
      <c r="CC38" s="62">
        <f t="shared" si="11"/>
        <v>471.45201527961655</v>
      </c>
      <c r="CD38" s="62">
        <f ca="1">AVERAGE(OFFSET($CC$3,0,0,'Données projet'!$E$12+1,1))-AVERAGE(OFFSET($H$3,0,0,'Données projet'!$E$12+1,1))</f>
        <v>310.75846525561843</v>
      </c>
      <c r="CE38" s="62">
        <f t="shared" si="40"/>
        <v>159.6134369231965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13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95</v>
      </c>
      <c r="CR38" s="13">
        <f>VLOOKUP(A38,'Données projet'!$A$139:$I$159,9,0)</f>
        <v>6.6</v>
      </c>
      <c r="CS38" s="13">
        <f t="array" ref="CS38">INDEX(CR:CR,MIN(IF(ISNUMBER(CR38:CR234),ROW(CR38:CR234),"")))</f>
        <v>6.6</v>
      </c>
      <c r="CT38" s="13">
        <f>IF('Données projet'!$A$140&gt;35,CT37+CS38-DB37,IF(A38&lt;'Données projet'!$A$140,$CQ$205^A38,IF(A38='Données projet'!$A$140,'Données projet'!$B$140,CT37+CS38-DB37)))</f>
        <v>94.999999999999972</v>
      </c>
      <c r="CU38" s="18">
        <f>CT38*VLOOKUP('Données projet'!$B$13,Paramètres!$A$1:$I$89,3,0)*VLOOKUP('Données projet'!$B$13,Paramètres!$A$1:$I$89,5,0)</f>
        <v>82.99199999999999</v>
      </c>
      <c r="CV38" s="14">
        <f t="shared" si="41"/>
        <v>22.867173045817303</v>
      </c>
      <c r="CW38" s="22">
        <f t="shared" si="13"/>
        <v>184.37139305479846</v>
      </c>
      <c r="CX38" s="62">
        <f t="shared" si="14"/>
        <v>477.7047263881318</v>
      </c>
      <c r="CY38" s="62">
        <f ca="1">AVERAGE(OFFSET($CX$3,0,0,'Données projet'!$E$13+1,1))-AVERAGE(OFFSET($H$3,0,0,'Données projet'!$E$13+1,1))</f>
        <v>195.30963433439501</v>
      </c>
      <c r="CZ38" s="62">
        <f t="shared" si="42"/>
        <v>185.00219255324504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14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7.8</v>
      </c>
      <c r="DN38" s="13">
        <f t="array" ref="DN38">INDEX(DM:DM,MIN(IF(ISNUMBER(DM38:DM234),ROW(DM38:DM234),"")))</f>
        <v>7.8</v>
      </c>
      <c r="DO38" s="13">
        <f>IF('Données projet'!$A$166&gt;35,DO37+DN38-DW37,IF(A38&lt;'Données projet'!$A$166,$DL$205^A38,IF(A38='Données projet'!$A$166,'Données projet'!$B$166,DO37+DN38-DW37)))</f>
        <v>115.99999999999999</v>
      </c>
      <c r="DP38" s="18">
        <f>DO38*VLOOKUP('Données projet'!$B$14,Paramètres!$A$1:$I$89,3,0)*VLOOKUP('Données projet'!$B$14,Paramètres!$A$1:$I$89,5,0)</f>
        <v>112.19519999999999</v>
      </c>
      <c r="DQ38" s="14">
        <f t="shared" si="43"/>
        <v>29.847594514573263</v>
      </c>
      <c r="DR38" s="22">
        <f t="shared" si="16"/>
        <v>247.39120044621504</v>
      </c>
      <c r="DS38" s="62">
        <f t="shared" si="17"/>
        <v>540.72453377954832</v>
      </c>
      <c r="DT38" s="62">
        <f ca="1">AVERAGE(OFFSET($DS$3,0,0,'Données projet'!$E$14+1,1))-AVERAGE(OFFSET($H$3,0,0,'Données projet'!$E$14+1,1))</f>
        <v>394.8445842828649</v>
      </c>
      <c r="DU38" s="62">
        <f t="shared" si="44"/>
        <v>246.54010105494143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21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371.95849973474657</v>
      </c>
      <c r="T39" s="62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98.395439999999994</v>
      </c>
      <c r="AK39" s="14">
        <f t="shared" si="35"/>
        <v>26.57937412584554</v>
      </c>
      <c r="AL39" s="22">
        <f t="shared" si="4"/>
        <v>217.66446793584763</v>
      </c>
      <c r="AM39" s="62">
        <f t="shared" si="5"/>
        <v>510.99780126918097</v>
      </c>
      <c r="AN39" s="62">
        <f ca="1">AVERAGE(OFFSET($AM$3,0,0,'Données projet'!$E$10+1,1))-AVERAGE(OFFSET($H$3,0,0,'Données projet'!$E$10+1,1))</f>
        <v>389.12604446638119</v>
      </c>
      <c r="AO39" s="62">
        <f t="shared" si="36"/>
        <v>243.23852967152732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111.29975999999999</v>
      </c>
      <c r="BF39" s="14">
        <f t="shared" si="37"/>
        <v>29.637008492427388</v>
      </c>
      <c r="BG39" s="22">
        <f t="shared" si="7"/>
        <v>245.46487179097767</v>
      </c>
      <c r="BH39" s="62">
        <f t="shared" si="8"/>
        <v>538.79820512431093</v>
      </c>
      <c r="BI39" s="62">
        <f ca="1">AVERAGE(OFFSET($BH$3,0,0,'Données projet'!$E$11+1,1))-AVERAGE(OFFSET($H$3,0,0,'Données projet'!$E$11+1,1))</f>
        <v>434.82222444324242</v>
      </c>
      <c r="BJ39" s="62">
        <f t="shared" si="38"/>
        <v>269.61868559913393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5.4</v>
      </c>
      <c r="BY39" s="13">
        <f>IF('Données projet'!$A$114&gt;35,BY38+BX39-CG38,IF(A39&lt;'Données projet'!$A$114,$BV$205^A39,IF(A39='Données projet'!$A$114,'Données projet'!$B$114,BY38+BX39-CG38)))</f>
        <v>71.399999999999991</v>
      </c>
      <c r="BZ39" s="14">
        <f>BY39*VLOOKUP('Données projet'!$B$12,Paramètres!$A$1:$I$89,3,0)*VLOOKUP('Données projet'!$B$12,Paramètres!$A$1:$I$89,5,0)</f>
        <v>72.399599999999992</v>
      </c>
      <c r="CA39" s="14">
        <f t="shared" si="39"/>
        <v>20.268188832715463</v>
      </c>
      <c r="CB39" s="22">
        <f t="shared" si="10"/>
        <v>161.3963988836461</v>
      </c>
      <c r="CC39" s="62">
        <f t="shared" si="11"/>
        <v>454.72973221697941</v>
      </c>
      <c r="CD39" s="62">
        <f ca="1">AVERAGE(OFFSET($CC$3,0,0,'Données projet'!$E$12+1,1))-AVERAGE(OFFSET($H$3,0,0,'Données projet'!$E$12+1,1))</f>
        <v>310.75846525561843</v>
      </c>
      <c r="CE39" s="62">
        <f t="shared" si="40"/>
        <v>159.6134369231965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5.8</v>
      </c>
      <c r="CT39" s="13">
        <f>IF('Données projet'!$A$140&gt;35,CT38+CS39-DB38,IF(A39&lt;'Données projet'!$A$140,$CQ$205^A39,IF(A39='Données projet'!$A$140,'Données projet'!$B$140,CT38+CS39-DB38)))</f>
        <v>86.799999999999969</v>
      </c>
      <c r="CU39" s="18">
        <f>CT39*VLOOKUP('Données projet'!$B$13,Paramètres!$A$1:$I$89,3,0)*VLOOKUP('Données projet'!$B$13,Paramètres!$A$1:$I$89,5,0)</f>
        <v>75.828479999999985</v>
      </c>
      <c r="CV39" s="14">
        <f t="shared" si="41"/>
        <v>21.114068675464956</v>
      </c>
      <c r="CW39" s="22">
        <f t="shared" si="13"/>
        <v>168.8416056097681</v>
      </c>
      <c r="CX39" s="62">
        <f t="shared" si="14"/>
        <v>462.17493894310144</v>
      </c>
      <c r="CY39" s="62">
        <f ca="1">AVERAGE(OFFSET($CX$3,0,0,'Données projet'!$E$13+1,1))-AVERAGE(OFFSET($H$3,0,0,'Données projet'!$E$13+1,1))</f>
        <v>195.30963433439501</v>
      </c>
      <c r="CZ39" s="62">
        <f t="shared" si="42"/>
        <v>185.00219255324504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103.39999999999999</v>
      </c>
      <c r="DP39" s="18">
        <f>DO39*VLOOKUP('Données projet'!$B$14,Paramètres!$A$1:$I$89,3,0)*VLOOKUP('Données projet'!$B$14,Paramètres!$A$1:$I$89,5,0)</f>
        <v>100.00847999999999</v>
      </c>
      <c r="DQ39" s="14">
        <f t="shared" si="43"/>
        <v>26.964017781444337</v>
      </c>
      <c r="DR39" s="22">
        <f t="shared" si="16"/>
        <v>221.14376696934883</v>
      </c>
      <c r="DS39" s="62">
        <f t="shared" si="17"/>
        <v>514.47710030268217</v>
      </c>
      <c r="DT39" s="62">
        <f ca="1">AVERAGE(OFFSET($DS$3,0,0,'Données projet'!$E$14+1,1))-AVERAGE(OFFSET($H$3,0,0,'Données projet'!$E$14+1,1))</f>
        <v>394.8445842828649</v>
      </c>
      <c r="DU39" s="62">
        <f t="shared" si="44"/>
        <v>246.54010105494143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371.95849973474657</v>
      </c>
      <c r="T40" s="62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106.38887999999999</v>
      </c>
      <c r="AK40" s="14">
        <f t="shared" si="35"/>
        <v>28.478530760975403</v>
      </c>
      <c r="AL40" s="22">
        <f t="shared" si="4"/>
        <v>234.89407374203213</v>
      </c>
      <c r="AM40" s="62">
        <f t="shared" si="5"/>
        <v>528.22740707536548</v>
      </c>
      <c r="AN40" s="62">
        <f ca="1">AVERAGE(OFFSET($AM$3,0,0,'Données projet'!$E$10+1,1))-AVERAGE(OFFSET($H$3,0,0,'Données projet'!$E$10+1,1))</f>
        <v>389.12604446638119</v>
      </c>
      <c r="AO40" s="62">
        <f t="shared" si="36"/>
        <v>243.23852967152732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120.34152</v>
      </c>
      <c r="BF40" s="14">
        <f t="shared" si="37"/>
        <v>31.754640046026051</v>
      </c>
      <c r="BG40" s="22">
        <f t="shared" si="7"/>
        <v>264.90081208016204</v>
      </c>
      <c r="BH40" s="62">
        <f t="shared" si="8"/>
        <v>558.2341454134953</v>
      </c>
      <c r="BI40" s="62">
        <f ca="1">AVERAGE(OFFSET($BH$3,0,0,'Données projet'!$E$11+1,1))-AVERAGE(OFFSET($H$3,0,0,'Données projet'!$E$11+1,1))</f>
        <v>434.82222444324242</v>
      </c>
      <c r="BJ40" s="62">
        <f t="shared" si="38"/>
        <v>269.61868559913393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5.4</v>
      </c>
      <c r="BY40" s="13">
        <f>IF('Données projet'!$A$114&gt;35,BY39+BX40-CG39,IF(A40&lt;'Données projet'!$A$114,$BV$205^A40,IF(A40='Données projet'!$A$114,'Données projet'!$B$114,BY39+BX40-CG39)))</f>
        <v>76.8</v>
      </c>
      <c r="BZ40" s="14">
        <f>BY40*VLOOKUP('Données projet'!$B$12,Paramètres!$A$1:$I$89,3,0)*VLOOKUP('Données projet'!$B$12,Paramètres!$A$1:$I$89,5,0)</f>
        <v>77.875200000000007</v>
      </c>
      <c r="CA40" s="14">
        <f t="shared" si="39"/>
        <v>21.616848354491538</v>
      </c>
      <c r="CB40" s="22">
        <f t="shared" si="10"/>
        <v>173.28198421740612</v>
      </c>
      <c r="CC40" s="62">
        <f t="shared" si="11"/>
        <v>466.61531755073941</v>
      </c>
      <c r="CD40" s="62">
        <f ca="1">AVERAGE(OFFSET($CC$3,0,0,'Données projet'!$E$12+1,1))-AVERAGE(OFFSET($H$3,0,0,'Données projet'!$E$12+1,1))</f>
        <v>310.75846525561843</v>
      </c>
      <c r="CE40" s="62">
        <f t="shared" si="40"/>
        <v>159.6134369231965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5.8</v>
      </c>
      <c r="CT40" s="13">
        <f>IF('Données projet'!$A$140&gt;35,CT39+CS40-DB39,IF(A40&lt;'Données projet'!$A$140,$CQ$205^A40,IF(A40='Données projet'!$A$140,'Données projet'!$B$140,CT39+CS40-DB39)))</f>
        <v>92.599999999999966</v>
      </c>
      <c r="CU40" s="18">
        <f>CT40*VLOOKUP('Données projet'!$B$13,Paramètres!$A$1:$I$89,3,0)*VLOOKUP('Données projet'!$B$13,Paramètres!$A$1:$I$89,5,0)</f>
        <v>80.895359999999982</v>
      </c>
      <c r="CV40" s="14">
        <f t="shared" si="41"/>
        <v>22.355962294793134</v>
      </c>
      <c r="CW40" s="22">
        <f t="shared" si="13"/>
        <v>179.829386330098</v>
      </c>
      <c r="CX40" s="62">
        <f t="shared" si="14"/>
        <v>473.16271966343129</v>
      </c>
      <c r="CY40" s="62">
        <f ca="1">AVERAGE(OFFSET($CX$3,0,0,'Données projet'!$E$13+1,1))-AVERAGE(OFFSET($H$3,0,0,'Données projet'!$E$13+1,1))</f>
        <v>195.30963433439501</v>
      </c>
      <c r="CZ40" s="62">
        <f t="shared" si="42"/>
        <v>185.00219255324504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</v>
      </c>
      <c r="DP40" s="18">
        <f>DO40*VLOOKUP('Données projet'!$B$14,Paramètres!$A$1:$I$89,3,0)*VLOOKUP('Données projet'!$B$14,Paramètres!$A$1:$I$89,5,0)</f>
        <v>108.13296000000001</v>
      </c>
      <c r="DQ40" s="14">
        <f t="shared" si="43"/>
        <v>28.890658079177882</v>
      </c>
      <c r="DR40" s="22">
        <f t="shared" si="16"/>
        <v>238.64946815456815</v>
      </c>
      <c r="DS40" s="62">
        <f t="shared" si="17"/>
        <v>531.9828014879015</v>
      </c>
      <c r="DT40" s="62">
        <f ca="1">AVERAGE(OFFSET($DS$3,0,0,'Données projet'!$E$14+1,1))-AVERAGE(OFFSET($H$3,0,0,'Données projet'!$E$14+1,1))</f>
        <v>394.8445842828649</v>
      </c>
      <c r="DU40" s="62">
        <f t="shared" si="44"/>
        <v>246.54010105494143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371.95849973474657</v>
      </c>
      <c r="T41" s="62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114.38232000000001</v>
      </c>
      <c r="AK41" s="14">
        <f t="shared" si="35"/>
        <v>30.361134085955022</v>
      </c>
      <c r="AL41" s="22">
        <f t="shared" si="4"/>
        <v>252.09484919970498</v>
      </c>
      <c r="AM41" s="62">
        <f t="shared" si="5"/>
        <v>545.42818253303835</v>
      </c>
      <c r="AN41" s="62">
        <f ca="1">AVERAGE(OFFSET($AM$3,0,0,'Données projet'!$E$10+1,1))-AVERAGE(OFFSET($H$3,0,0,'Données projet'!$E$10+1,1))</f>
        <v>389.12604446638119</v>
      </c>
      <c r="AO41" s="62">
        <f t="shared" si="36"/>
        <v>243.23852967152732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129.38328000000001</v>
      </c>
      <c r="BF41" s="14">
        <f t="shared" si="37"/>
        <v>33.853814032069536</v>
      </c>
      <c r="BG41" s="22">
        <f t="shared" si="7"/>
        <v>284.30460543918775</v>
      </c>
      <c r="BH41" s="62">
        <f t="shared" si="8"/>
        <v>577.63793877252101</v>
      </c>
      <c r="BI41" s="62">
        <f ca="1">AVERAGE(OFFSET($BH$3,0,0,'Données projet'!$E$11+1,1))-AVERAGE(OFFSET($H$3,0,0,'Données projet'!$E$11+1,1))</f>
        <v>434.82222444324242</v>
      </c>
      <c r="BJ41" s="62">
        <f t="shared" si="38"/>
        <v>269.61868559913393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5.4</v>
      </c>
      <c r="BY41" s="13">
        <f>IF('Données projet'!$A$114&gt;35,BY40+BX41-CG40,IF(A41&lt;'Données projet'!$A$114,$BV$205^A41,IF(A41='Données projet'!$A$114,'Données projet'!$B$114,BY40+BX41-CG40)))</f>
        <v>82.2</v>
      </c>
      <c r="BZ41" s="14">
        <f>BY41*VLOOKUP('Données projet'!$B$12,Paramètres!$A$1:$I$89,3,0)*VLOOKUP('Données projet'!$B$12,Paramètres!$A$1:$I$89,5,0)</f>
        <v>83.350800000000007</v>
      </c>
      <c r="CA41" s="14">
        <f t="shared" si="39"/>
        <v>22.954505421678146</v>
      </c>
      <c r="CB41" s="22">
        <f t="shared" si="10"/>
        <v>185.14840694275611</v>
      </c>
      <c r="CC41" s="62">
        <f t="shared" si="11"/>
        <v>478.48174027608945</v>
      </c>
      <c r="CD41" s="62">
        <f ca="1">AVERAGE(OFFSET($CC$3,0,0,'Données projet'!$E$12+1,1))-AVERAGE(OFFSET($H$3,0,0,'Données projet'!$E$12+1,1))</f>
        <v>310.75846525561843</v>
      </c>
      <c r="CE41" s="62">
        <f t="shared" si="40"/>
        <v>159.6134369231965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5.8</v>
      </c>
      <c r="CT41" s="13">
        <f>IF('Données projet'!$A$140&gt;35,CT40+CS41-DB40,IF(A41&lt;'Données projet'!$A$140,$CQ$205^A41,IF(A41='Données projet'!$A$140,'Données projet'!$B$140,CT40+CS41-DB40)))</f>
        <v>98.399999999999963</v>
      </c>
      <c r="CU41" s="18">
        <f>CT41*VLOOKUP('Données projet'!$B$13,Paramètres!$A$1:$I$89,3,0)*VLOOKUP('Données projet'!$B$13,Paramètres!$A$1:$I$89,5,0)</f>
        <v>85.96223999999998</v>
      </c>
      <c r="CV41" s="14">
        <f t="shared" si="41"/>
        <v>23.588828321049387</v>
      </c>
      <c r="CW41" s="22">
        <f t="shared" si="13"/>
        <v>190.80144399249431</v>
      </c>
      <c r="CX41" s="62">
        <f t="shared" si="14"/>
        <v>484.1347773258276</v>
      </c>
      <c r="CY41" s="62">
        <f ca="1">AVERAGE(OFFSET($CX$3,0,0,'Données projet'!$E$13+1,1))-AVERAGE(OFFSET($H$3,0,0,'Données projet'!$E$13+1,1))</f>
        <v>195.30963433439501</v>
      </c>
      <c r="CZ41" s="62">
        <f t="shared" si="42"/>
        <v>185.00219255324504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</v>
      </c>
      <c r="DP41" s="18">
        <f>DO41*VLOOKUP('Données projet'!$B$14,Paramètres!$A$1:$I$89,3,0)*VLOOKUP('Données projet'!$B$14,Paramètres!$A$1:$I$89,5,0)</f>
        <v>116.25744</v>
      </c>
      <c r="DQ41" s="14">
        <f t="shared" si="43"/>
        <v>30.800505515381992</v>
      </c>
      <c r="DR41" s="22">
        <f t="shared" si="16"/>
        <v>256.1259217726236</v>
      </c>
      <c r="DS41" s="62">
        <f t="shared" si="17"/>
        <v>549.45925510595691</v>
      </c>
      <c r="DT41" s="62">
        <f ca="1">AVERAGE(OFFSET($DS$3,0,0,'Données projet'!$E$14+1,1))-AVERAGE(OFFSET($H$3,0,0,'Données projet'!$E$14+1,1))</f>
        <v>394.8445842828649</v>
      </c>
      <c r="DU41" s="62">
        <f t="shared" si="44"/>
        <v>246.54010105494143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371.95849973474657</v>
      </c>
      <c r="T42" s="62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122.37576</v>
      </c>
      <c r="AK42" s="14">
        <f t="shared" si="35"/>
        <v>32.228472488687231</v>
      </c>
      <c r="AL42" s="22">
        <f t="shared" si="4"/>
        <v>269.26903825113021</v>
      </c>
      <c r="AM42" s="62">
        <f t="shared" si="5"/>
        <v>562.60237158446353</v>
      </c>
      <c r="AN42" s="62">
        <f ca="1">AVERAGE(OFFSET($AM$3,0,0,'Données projet'!$E$10+1,1))-AVERAGE(OFFSET($H$3,0,0,'Données projet'!$E$10+1,1))</f>
        <v>389.12604446638119</v>
      </c>
      <c r="AO42" s="62">
        <f t="shared" si="36"/>
        <v>243.23852967152732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138.42504</v>
      </c>
      <c r="BF42" s="14">
        <f t="shared" si="37"/>
        <v>35.935967051850263</v>
      </c>
      <c r="BG42" s="22">
        <f t="shared" si="7"/>
        <v>303.67875394863921</v>
      </c>
      <c r="BH42" s="62">
        <f t="shared" si="8"/>
        <v>597.01208728197253</v>
      </c>
      <c r="BI42" s="62">
        <f ca="1">AVERAGE(OFFSET($BH$3,0,0,'Données projet'!$E$11+1,1))-AVERAGE(OFFSET($H$3,0,0,'Données projet'!$E$11+1,1))</f>
        <v>434.82222444324242</v>
      </c>
      <c r="BJ42" s="62">
        <f t="shared" si="38"/>
        <v>269.61868559913393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5.4</v>
      </c>
      <c r="BY42" s="13">
        <f>IF('Données projet'!$A$114&gt;35,BY41+BX42-CG41,IF(A42&lt;'Données projet'!$A$114,$BV$205^A42,IF(A42='Données projet'!$A$114,'Données projet'!$B$114,BY41+BX42-CG41)))</f>
        <v>87.600000000000009</v>
      </c>
      <c r="BZ42" s="14">
        <f>BY42*VLOOKUP('Données projet'!$B$12,Paramètres!$A$1:$I$89,3,0)*VLOOKUP('Données projet'!$B$12,Paramètres!$A$1:$I$89,5,0)</f>
        <v>88.826400000000007</v>
      </c>
      <c r="CA42" s="14">
        <f t="shared" si="39"/>
        <v>24.28196507443278</v>
      </c>
      <c r="CB42" s="22">
        <f t="shared" si="10"/>
        <v>196.99706917130376</v>
      </c>
      <c r="CC42" s="62">
        <f t="shared" si="11"/>
        <v>490.33040250463705</v>
      </c>
      <c r="CD42" s="62">
        <f ca="1">AVERAGE(OFFSET($CC$3,0,0,'Données projet'!$E$12+1,1))-AVERAGE(OFFSET($H$3,0,0,'Données projet'!$E$12+1,1))</f>
        <v>310.75846525561843</v>
      </c>
      <c r="CE42" s="62">
        <f t="shared" si="40"/>
        <v>159.6134369231965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5.8</v>
      </c>
      <c r="CT42" s="13">
        <f>IF('Données projet'!$A$140&gt;35,CT41+CS42-DB41,IF(A42&lt;'Données projet'!$A$140,$CQ$205^A42,IF(A42='Données projet'!$A$140,'Données projet'!$B$140,CT41+CS42-DB41)))</f>
        <v>104.19999999999996</v>
      </c>
      <c r="CU42" s="18">
        <f>CT42*VLOOKUP('Données projet'!$B$13,Paramètres!$A$1:$I$89,3,0)*VLOOKUP('Données projet'!$B$13,Paramètres!$A$1:$I$89,5,0)</f>
        <v>91.029119999999978</v>
      </c>
      <c r="CV42" s="14">
        <f t="shared" si="41"/>
        <v>24.813259479575787</v>
      </c>
      <c r="CW42" s="22">
        <f t="shared" si="13"/>
        <v>201.75881092692779</v>
      </c>
      <c r="CX42" s="62">
        <f t="shared" si="14"/>
        <v>495.09214426026108</v>
      </c>
      <c r="CY42" s="62">
        <f ca="1">AVERAGE(OFFSET($CX$3,0,0,'Données projet'!$E$13+1,1))-AVERAGE(OFFSET($H$3,0,0,'Données projet'!$E$13+1,1))</f>
        <v>195.30963433439501</v>
      </c>
      <c r="CZ42" s="62">
        <f t="shared" si="42"/>
        <v>185.00219255324504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</v>
      </c>
      <c r="DP42" s="18">
        <f>DO42*VLOOKUP('Données projet'!$B$14,Paramètres!$A$1:$I$89,3,0)*VLOOKUP('Données projet'!$B$14,Paramètres!$A$1:$I$89,5,0)</f>
        <v>124.38192000000001</v>
      </c>
      <c r="DQ42" s="14">
        <f t="shared" si="43"/>
        <v>32.694867122876893</v>
      </c>
      <c r="DR42" s="22">
        <f t="shared" si="16"/>
        <v>273.5754042390106</v>
      </c>
      <c r="DS42" s="62">
        <f t="shared" si="17"/>
        <v>566.90873757234385</v>
      </c>
      <c r="DT42" s="62">
        <f ca="1">AVERAGE(OFFSET($DS$3,0,0,'Données projet'!$E$14+1,1))-AVERAGE(OFFSET($H$3,0,0,'Données projet'!$E$14+1,1))</f>
        <v>394.8445842828649</v>
      </c>
      <c r="DU42" s="62">
        <f t="shared" si="44"/>
        <v>246.54010105494143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371.95849973474657</v>
      </c>
      <c r="T43" s="62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130.36920000000001</v>
      </c>
      <c r="AK43" s="14">
        <f t="shared" si="35"/>
        <v>34.081656526320486</v>
      </c>
      <c r="AL43" s="22">
        <f t="shared" si="4"/>
        <v>286.41857511667479</v>
      </c>
      <c r="AM43" s="62">
        <f t="shared" si="5"/>
        <v>579.75190845000816</v>
      </c>
      <c r="AN43" s="62">
        <f ca="1">AVERAGE(OFFSET($AM$3,0,0,'Données projet'!$E$10+1,1))-AVERAGE(OFFSET($H$3,0,0,'Données projet'!$E$10+1,1))</f>
        <v>389.12604446638119</v>
      </c>
      <c r="AO43" s="62">
        <f t="shared" si="36"/>
        <v>243.23852967152732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147.46679999999998</v>
      </c>
      <c r="BF43" s="14">
        <f t="shared" si="37"/>
        <v>38.002337418636273</v>
      </c>
      <c r="BG43" s="22">
        <f t="shared" si="7"/>
        <v>323.02541433745813</v>
      </c>
      <c r="BH43" s="62">
        <f t="shared" si="8"/>
        <v>616.35874767079144</v>
      </c>
      <c r="BI43" s="62">
        <f ca="1">AVERAGE(OFFSET($BH$3,0,0,'Données projet'!$E$11+1,1))-AVERAGE(OFFSET($H$3,0,0,'Données projet'!$E$11+1,1))</f>
        <v>434.82222444324242</v>
      </c>
      <c r="BJ43" s="62">
        <f t="shared" si="38"/>
        <v>269.61868559913393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93</v>
      </c>
      <c r="BW43" s="13">
        <f>VLOOKUP(A43,'Données projet'!$A$113:$I$133,9,0)</f>
        <v>5.4</v>
      </c>
      <c r="BX43" s="13">
        <f t="array" ref="BX43">INDEX(BW:BW,MIN(IF(ISNUMBER(BW43:BW239),ROW(BW43:BW239),"")))</f>
        <v>5.4</v>
      </c>
      <c r="BY43" s="13">
        <f>IF('Données projet'!$A$114&gt;35,BY42+BX43-CG42,IF(A43&lt;'Données projet'!$A$114,$BV$205^A43,IF(A43='Données projet'!$A$114,'Données projet'!$B$114,BY42+BX43-CG42)))</f>
        <v>93.000000000000014</v>
      </c>
      <c r="BZ43" s="14">
        <f>BY43*VLOOKUP('Données projet'!$B$12,Paramètres!$A$1:$I$89,3,0)*VLOOKUP('Données projet'!$B$12,Paramètres!$A$1:$I$89,5,0)</f>
        <v>94.302000000000021</v>
      </c>
      <c r="CA43" s="14">
        <f t="shared" si="39"/>
        <v>25.599927492506424</v>
      </c>
      <c r="CB43" s="22">
        <f t="shared" si="10"/>
        <v>208.82919038278203</v>
      </c>
      <c r="CC43" s="62">
        <f t="shared" si="11"/>
        <v>502.16252371611534</v>
      </c>
      <c r="CD43" s="62">
        <f ca="1">AVERAGE(OFFSET($CC$3,0,0,'Données projet'!$E$12+1,1))-AVERAGE(OFFSET($H$3,0,0,'Données projet'!$E$12+1,1))</f>
        <v>310.75846525561843</v>
      </c>
      <c r="CE43" s="62">
        <f t="shared" si="40"/>
        <v>159.6134369231965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14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110</v>
      </c>
      <c r="CR43" s="13">
        <f>VLOOKUP(A43,'Données projet'!$A$139:$I$159,9,0)</f>
        <v>5.8</v>
      </c>
      <c r="CS43" s="13">
        <f t="array" ref="CS43">INDEX(CR:CR,MIN(IF(ISNUMBER(CR43:CR239),ROW(CR43:CR239),"")))</f>
        <v>5.8</v>
      </c>
      <c r="CT43" s="13">
        <f>IF('Données projet'!$A$140&gt;35,CT42+CS43-DB42,IF(A43&lt;'Données projet'!$A$140,$CQ$205^A43,IF(A43='Données projet'!$A$140,'Données projet'!$B$140,CT42+CS43-DB42)))</f>
        <v>109.99999999999996</v>
      </c>
      <c r="CU43" s="18">
        <f>CT43*VLOOKUP('Données projet'!$B$13,Paramètres!$A$1:$I$89,3,0)*VLOOKUP('Données projet'!$B$13,Paramètres!$A$1:$I$89,5,0)</f>
        <v>96.095999999999975</v>
      </c>
      <c r="CV43" s="14">
        <f t="shared" si="41"/>
        <v>26.029778784173352</v>
      </c>
      <c r="CW43" s="22">
        <f t="shared" si="13"/>
        <v>212.70239804910184</v>
      </c>
      <c r="CX43" s="62">
        <f t="shared" si="14"/>
        <v>506.03573138243519</v>
      </c>
      <c r="CY43" s="62">
        <f ca="1">AVERAGE(OFFSET($CX$3,0,0,'Données projet'!$E$13+1,1))-AVERAGE(OFFSET($H$3,0,0,'Données projet'!$E$13+1,1))</f>
        <v>195.30963433439501</v>
      </c>
      <c r="CZ43" s="62">
        <f t="shared" si="42"/>
        <v>185.00219255324504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14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</v>
      </c>
      <c r="DP43" s="18">
        <f>DO43*VLOOKUP('Données projet'!$B$14,Paramètres!$A$1:$I$89,3,0)*VLOOKUP('Données projet'!$B$14,Paramètres!$A$1:$I$89,5,0)</f>
        <v>132.50640000000001</v>
      </c>
      <c r="DQ43" s="14">
        <f t="shared" si="43"/>
        <v>34.574869530248939</v>
      </c>
      <c r="DR43" s="22">
        <f t="shared" si="16"/>
        <v>290.99987776518356</v>
      </c>
      <c r="DS43" s="62">
        <f t="shared" si="17"/>
        <v>584.33321109851681</v>
      </c>
      <c r="DT43" s="62">
        <f ca="1">AVERAGE(OFFSET($DS$3,0,0,'Données projet'!$E$14+1,1))-AVERAGE(OFFSET($H$3,0,0,'Données projet'!$E$14+1,1))</f>
        <v>394.8445842828649</v>
      </c>
      <c r="DU43" s="62">
        <f t="shared" si="44"/>
        <v>246.54010105494143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21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371.95849973474657</v>
      </c>
      <c r="T44" s="62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118.37904</v>
      </c>
      <c r="AK44" s="14">
        <f t="shared" si="35"/>
        <v>31.296638268907181</v>
      </c>
      <c r="AL44" s="22">
        <f t="shared" si="4"/>
        <v>260.68513965168</v>
      </c>
      <c r="AM44" s="62">
        <f t="shared" si="5"/>
        <v>554.01847298501332</v>
      </c>
      <c r="AN44" s="62">
        <f ca="1">AVERAGE(OFFSET($AM$3,0,0,'Données projet'!$E$10+1,1))-AVERAGE(OFFSET($H$3,0,0,'Données projet'!$E$10+1,1))</f>
        <v>389.12604446638119</v>
      </c>
      <c r="AO44" s="62">
        <f t="shared" si="36"/>
        <v>243.23852967152732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133.90415999999999</v>
      </c>
      <c r="BF44" s="14">
        <f t="shared" si="37"/>
        <v>34.896936615903982</v>
      </c>
      <c r="BG44" s="22">
        <f t="shared" si="7"/>
        <v>293.99524327269938</v>
      </c>
      <c r="BH44" s="62">
        <f t="shared" si="8"/>
        <v>587.3285766060327</v>
      </c>
      <c r="BI44" s="62">
        <f ca="1">AVERAGE(OFFSET($BH$3,0,0,'Données projet'!$E$11+1,1))-AVERAGE(OFFSET($H$3,0,0,'Données projet'!$E$11+1,1))</f>
        <v>434.82222444324242</v>
      </c>
      <c r="BJ44" s="62">
        <f t="shared" si="38"/>
        <v>269.61868559913393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</v>
      </c>
      <c r="BY44" s="13">
        <f>IF('Données projet'!$A$114&gt;35,BY43+BX44-CG43,IF(A44&lt;'Données projet'!$A$114,$BV$205^A44,IF(A44='Données projet'!$A$114,'Données projet'!$B$114,BY43+BX44-CG43)))</f>
        <v>84.600000000000009</v>
      </c>
      <c r="BZ44" s="14">
        <f>BY44*VLOOKUP('Données projet'!$B$12,Paramètres!$A$1:$I$89,3,0)*VLOOKUP('Données projet'!$B$12,Paramètres!$A$1:$I$89,5,0)</f>
        <v>85.784400000000019</v>
      </c>
      <c r="CA44" s="14">
        <f t="shared" si="39"/>
        <v>23.545702623664209</v>
      </c>
      <c r="CB44" s="22">
        <f t="shared" si="10"/>
        <v>190.41659540288185</v>
      </c>
      <c r="CC44" s="62">
        <f t="shared" si="11"/>
        <v>483.74992873621517</v>
      </c>
      <c r="CD44" s="62">
        <f ca="1">AVERAGE(OFFSET($CC$3,0,0,'Données projet'!$E$12+1,1))-AVERAGE(OFFSET($H$3,0,0,'Données projet'!$E$12+1,1))</f>
        <v>310.75846525561843</v>
      </c>
      <c r="CE44" s="62">
        <f t="shared" si="40"/>
        <v>159.6134369231965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4.8</v>
      </c>
      <c r="CT44" s="13">
        <f>IF('Données projet'!$A$140&gt;35,CT43+CS44-DB43,IF(A44&lt;'Données projet'!$A$140,$CQ$205^A44,IF(A44='Données projet'!$A$140,'Données projet'!$B$140,CT43+CS44-DB43)))</f>
        <v>100.79999999999995</v>
      </c>
      <c r="CU44" s="18">
        <f>CT44*VLOOKUP('Données projet'!$B$13,Paramètres!$A$1:$I$89,3,0)*VLOOKUP('Données projet'!$B$13,Paramètres!$A$1:$I$89,5,0)</f>
        <v>88.058879999999974</v>
      </c>
      <c r="CV44" s="14">
        <f t="shared" si="41"/>
        <v>24.096481170231179</v>
      </c>
      <c r="CW44" s="22">
        <f t="shared" si="13"/>
        <v>195.33725403815257</v>
      </c>
      <c r="CX44" s="62">
        <f t="shared" si="14"/>
        <v>488.67058737148591</v>
      </c>
      <c r="CY44" s="62">
        <f ca="1">AVERAGE(OFFSET($CX$3,0,0,'Données projet'!$E$13+1,1))-AVERAGE(OFFSET($H$3,0,0,'Données projet'!$E$13+1,1))</f>
        <v>195.30963433439501</v>
      </c>
      <c r="CZ44" s="62">
        <f t="shared" si="42"/>
        <v>185.00219255324504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</v>
      </c>
      <c r="DP44" s="18">
        <f>DO44*VLOOKUP('Données projet'!$B$14,Paramètres!$A$1:$I$89,3,0)*VLOOKUP('Données projet'!$B$14,Paramètres!$A$1:$I$89,5,0)</f>
        <v>120.31968000000001</v>
      </c>
      <c r="DQ44" s="14">
        <f t="shared" si="43"/>
        <v>31.74954785566829</v>
      </c>
      <c r="DR44" s="22">
        <f t="shared" si="16"/>
        <v>264.85390518195555</v>
      </c>
      <c r="DS44" s="62">
        <f t="shared" si="17"/>
        <v>558.18723851528887</v>
      </c>
      <c r="DT44" s="62">
        <f ca="1">AVERAGE(OFFSET($DS$3,0,0,'Données projet'!$E$14+1,1))-AVERAGE(OFFSET($H$3,0,0,'Données projet'!$E$14+1,1))</f>
        <v>394.8445842828649</v>
      </c>
      <c r="DU44" s="62">
        <f t="shared" si="44"/>
        <v>246.54010105494143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371.95849973474657</v>
      </c>
      <c r="T45" s="62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126.37248000000002</v>
      </c>
      <c r="AK45" s="14">
        <f t="shared" si="35"/>
        <v>33.156770349896092</v>
      </c>
      <c r="AL45" s="22">
        <f t="shared" si="4"/>
        <v>277.84677769273577</v>
      </c>
      <c r="AM45" s="62">
        <f t="shared" si="5"/>
        <v>571.18011102606908</v>
      </c>
      <c r="AN45" s="62">
        <f ca="1">AVERAGE(OFFSET($AM$3,0,0,'Données projet'!$E$10+1,1))-AVERAGE(OFFSET($H$3,0,0,'Données projet'!$E$10+1,1))</f>
        <v>389.12604446638119</v>
      </c>
      <c r="AO45" s="62">
        <f t="shared" si="36"/>
        <v>243.23852967152732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142.94592</v>
      </c>
      <c r="BF45" s="14">
        <f t="shared" si="37"/>
        <v>36.971054314096854</v>
      </c>
      <c r="BG45" s="22">
        <f t="shared" si="7"/>
        <v>313.35539693038533</v>
      </c>
      <c r="BH45" s="62">
        <f t="shared" si="8"/>
        <v>606.68873026371864</v>
      </c>
      <c r="BI45" s="62">
        <f ca="1">AVERAGE(OFFSET($BH$3,0,0,'Données projet'!$E$11+1,1))-AVERAGE(OFFSET($H$3,0,0,'Données projet'!$E$11+1,1))</f>
        <v>434.82222444324242</v>
      </c>
      <c r="BJ45" s="62">
        <f t="shared" si="38"/>
        <v>269.61868559913393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</v>
      </c>
      <c r="BY45" s="13">
        <f>IF('Données projet'!$A$114&gt;35,BY44+BX45-CG44,IF(A45&lt;'Données projet'!$A$114,$BV$205^A45,IF(A45='Données projet'!$A$114,'Données projet'!$B$114,BY44+BX45-CG44)))</f>
        <v>90.2</v>
      </c>
      <c r="BZ45" s="14">
        <f>BY45*VLOOKUP('Données projet'!$B$12,Paramètres!$A$1:$I$89,3,0)*VLOOKUP('Données projet'!$B$12,Paramètres!$A$1:$I$89,5,0)</f>
        <v>91.462800000000001</v>
      </c>
      <c r="CA45" s="14">
        <f t="shared" si="39"/>
        <v>24.917685409456144</v>
      </c>
      <c r="CB45" s="22">
        <f t="shared" si="10"/>
        <v>202.69601208813609</v>
      </c>
      <c r="CC45" s="62">
        <f t="shared" si="11"/>
        <v>496.02934542146943</v>
      </c>
      <c r="CD45" s="62">
        <f ca="1">AVERAGE(OFFSET($CC$3,0,0,'Données projet'!$E$12+1,1))-AVERAGE(OFFSET($H$3,0,0,'Données projet'!$E$12+1,1))</f>
        <v>310.75846525561843</v>
      </c>
      <c r="CE45" s="62">
        <f t="shared" si="40"/>
        <v>159.6134369231965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4.8</v>
      </c>
      <c r="CT45" s="13">
        <f>IF('Données projet'!$A$140&gt;35,CT44+CS45-DB44,IF(A45&lt;'Données projet'!$A$140,$CQ$205^A45,IF(A45='Données projet'!$A$140,'Données projet'!$B$140,CT44+CS45-DB44)))</f>
        <v>105.59999999999995</v>
      </c>
      <c r="CU45" s="18">
        <f>CT45*VLOOKUP('Données projet'!$B$13,Paramètres!$A$1:$I$89,3,0)*VLOOKUP('Données projet'!$B$13,Paramètres!$A$1:$I$89,5,0)</f>
        <v>92.252159999999975</v>
      </c>
      <c r="CV45" s="14">
        <f t="shared" si="41"/>
        <v>25.107607958259965</v>
      </c>
      <c r="CW45" s="22">
        <f t="shared" si="13"/>
        <v>204.40159586063604</v>
      </c>
      <c r="CX45" s="62">
        <f t="shared" si="14"/>
        <v>497.73492919396938</v>
      </c>
      <c r="CY45" s="62">
        <f ca="1">AVERAGE(OFFSET($CX$3,0,0,'Données projet'!$E$13+1,1))-AVERAGE(OFFSET($H$3,0,0,'Données projet'!$E$13+1,1))</f>
        <v>195.30963433439501</v>
      </c>
      <c r="CZ45" s="62">
        <f t="shared" si="42"/>
        <v>185.00219255324504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132.80000000000001</v>
      </c>
      <c r="DP45" s="18">
        <f>DO45*VLOOKUP('Données projet'!$B$14,Paramètres!$A$1:$I$89,3,0)*VLOOKUP('Données projet'!$B$14,Paramètres!$A$1:$I$89,5,0)</f>
        <v>128.44416000000001</v>
      </c>
      <c r="DQ45" s="14">
        <f t="shared" si="43"/>
        <v>33.636598855068925</v>
      </c>
      <c r="DR45" s="22">
        <f t="shared" si="16"/>
        <v>282.29065500591173</v>
      </c>
      <c r="DS45" s="62">
        <f t="shared" si="17"/>
        <v>575.62398833924499</v>
      </c>
      <c r="DT45" s="62">
        <f ca="1">AVERAGE(OFFSET($DS$3,0,0,'Données projet'!$E$14+1,1))-AVERAGE(OFFSET($H$3,0,0,'Données projet'!$E$14+1,1))</f>
        <v>394.8445842828649</v>
      </c>
      <c r="DU45" s="62">
        <f t="shared" si="44"/>
        <v>246.54010105494143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371.95849973474657</v>
      </c>
      <c r="T46" s="62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134.36592000000002</v>
      </c>
      <c r="AK46" s="14">
        <f t="shared" si="35"/>
        <v>35.003247613199107</v>
      </c>
      <c r="AL46" s="22">
        <f t="shared" si="4"/>
        <v>294.98463359298847</v>
      </c>
      <c r="AM46" s="62">
        <f t="shared" si="5"/>
        <v>588.31796692632179</v>
      </c>
      <c r="AN46" s="62">
        <f ca="1">AVERAGE(OFFSET($AM$3,0,0,'Données projet'!$E$10+1,1))-AVERAGE(OFFSET($H$3,0,0,'Données projet'!$E$10+1,1))</f>
        <v>389.12604446638119</v>
      </c>
      <c r="AO46" s="62">
        <f t="shared" si="36"/>
        <v>243.23852967152732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151.98768000000001</v>
      </c>
      <c r="BF46" s="14">
        <f t="shared" si="37"/>
        <v>39.029946373574369</v>
      </c>
      <c r="BG46" s="22">
        <f t="shared" si="7"/>
        <v>332.68903260064207</v>
      </c>
      <c r="BH46" s="62">
        <f t="shared" si="8"/>
        <v>626.02236593397538</v>
      </c>
      <c r="BI46" s="62">
        <f ca="1">AVERAGE(OFFSET($BH$3,0,0,'Données projet'!$E$11+1,1))-AVERAGE(OFFSET($H$3,0,0,'Données projet'!$E$11+1,1))</f>
        <v>434.82222444324242</v>
      </c>
      <c r="BJ46" s="62">
        <f t="shared" si="38"/>
        <v>269.61868559913393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</v>
      </c>
      <c r="BY46" s="13">
        <f>IF('Données projet'!$A$114&gt;35,BY45+BX46-CG45,IF(A46&lt;'Données projet'!$A$114,$BV$205^A46,IF(A46='Données projet'!$A$114,'Données projet'!$B$114,BY45+BX46-CG45)))</f>
        <v>95.8</v>
      </c>
      <c r="BZ46" s="14">
        <f>BY46*VLOOKUP('Données projet'!$B$12,Paramètres!$A$1:$I$89,3,0)*VLOOKUP('Données projet'!$B$12,Paramètres!$A$1:$I$89,5,0)</f>
        <v>97.141200000000012</v>
      </c>
      <c r="CA46" s="14">
        <f t="shared" si="39"/>
        <v>26.279782450761708</v>
      </c>
      <c r="CB46" s="22">
        <f t="shared" si="10"/>
        <v>214.95821110174333</v>
      </c>
      <c r="CC46" s="62">
        <f t="shared" si="11"/>
        <v>508.29154443507662</v>
      </c>
      <c r="CD46" s="62">
        <f ca="1">AVERAGE(OFFSET($CC$3,0,0,'Données projet'!$E$12+1,1))-AVERAGE(OFFSET($H$3,0,0,'Données projet'!$E$12+1,1))</f>
        <v>310.75846525561843</v>
      </c>
      <c r="CE46" s="62">
        <f t="shared" si="40"/>
        <v>159.6134369231965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4.8</v>
      </c>
      <c r="CT46" s="13">
        <f>IF('Données projet'!$A$140&gt;35,CT45+CS46-DB45,IF(A46&lt;'Données projet'!$A$140,$CQ$205^A46,IF(A46='Données projet'!$A$140,'Données projet'!$B$140,CT45+CS46-DB45)))</f>
        <v>110.39999999999995</v>
      </c>
      <c r="CU46" s="18">
        <f>CT46*VLOOKUP('Données projet'!$B$13,Paramètres!$A$1:$I$89,3,0)*VLOOKUP('Données projet'!$B$13,Paramètres!$A$1:$I$89,5,0)</f>
        <v>96.445439999999962</v>
      </c>
      <c r="CV46" s="14">
        <f t="shared" si="41"/>
        <v>26.113397153228323</v>
      </c>
      <c r="CW46" s="22">
        <f t="shared" si="13"/>
        <v>213.45664137520589</v>
      </c>
      <c r="CX46" s="62">
        <f t="shared" si="14"/>
        <v>506.78997470853921</v>
      </c>
      <c r="CY46" s="62">
        <f ca="1">AVERAGE(OFFSET($CX$3,0,0,'Données projet'!$E$13+1,1))-AVERAGE(OFFSET($H$3,0,0,'Données projet'!$E$13+1,1))</f>
        <v>195.30963433439501</v>
      </c>
      <c r="CZ46" s="62">
        <f t="shared" si="42"/>
        <v>185.00219255324504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141.20000000000002</v>
      </c>
      <c r="DP46" s="18">
        <f>DO46*VLOOKUP('Données projet'!$B$14,Paramètres!$A$1:$I$89,3,0)*VLOOKUP('Données projet'!$B$14,Paramètres!$A$1:$I$89,5,0)</f>
        <v>136.56864000000002</v>
      </c>
      <c r="DQ46" s="14">
        <f t="shared" si="43"/>
        <v>35.509797430964703</v>
      </c>
      <c r="DR46" s="22">
        <f t="shared" si="16"/>
        <v>299.70327852559689</v>
      </c>
      <c r="DS46" s="62">
        <f t="shared" si="17"/>
        <v>593.0366118589302</v>
      </c>
      <c r="DT46" s="62">
        <f ca="1">AVERAGE(OFFSET($DS$3,0,0,'Données projet'!$E$14+1,1))-AVERAGE(OFFSET($H$3,0,0,'Données projet'!$E$14+1,1))</f>
        <v>394.8445842828649</v>
      </c>
      <c r="DU46" s="62">
        <f t="shared" si="44"/>
        <v>246.54010105494143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371.95849973474657</v>
      </c>
      <c r="T47" s="62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142.35936000000004</v>
      </c>
      <c r="AK47" s="14">
        <f t="shared" si="35"/>
        <v>36.836974905762489</v>
      </c>
      <c r="AL47" s="22">
        <f t="shared" si="4"/>
        <v>312.10028329420305</v>
      </c>
      <c r="AM47" s="62">
        <f t="shared" si="5"/>
        <v>605.43361662753637</v>
      </c>
      <c r="AN47" s="62">
        <f ca="1">AVERAGE(OFFSET($AM$3,0,0,'Données projet'!$E$10+1,1))-AVERAGE(OFFSET($H$3,0,0,'Données projet'!$E$10+1,1))</f>
        <v>389.12604446638119</v>
      </c>
      <c r="AO47" s="62">
        <f t="shared" si="36"/>
        <v>243.23852967152732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161.02944000000002</v>
      </c>
      <c r="BF47" s="14">
        <f t="shared" si="37"/>
        <v>41.074621732940685</v>
      </c>
      <c r="BG47" s="22">
        <f t="shared" si="7"/>
        <v>351.99790751820501</v>
      </c>
      <c r="BH47" s="62">
        <f t="shared" si="8"/>
        <v>645.33124085153827</v>
      </c>
      <c r="BI47" s="62">
        <f ca="1">AVERAGE(OFFSET($BH$3,0,0,'Données projet'!$E$11+1,1))-AVERAGE(OFFSET($H$3,0,0,'Données projet'!$E$11+1,1))</f>
        <v>434.82222444324242</v>
      </c>
      <c r="BJ47" s="62">
        <f t="shared" si="38"/>
        <v>269.61868559913393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</v>
      </c>
      <c r="BY47" s="13">
        <f>IF('Données projet'!$A$114&gt;35,BY46+BX47-CG46,IF(A47&lt;'Données projet'!$A$114,$BV$205^A47,IF(A47='Données projet'!$A$114,'Données projet'!$B$114,BY46+BX47-CG46)))</f>
        <v>101.39999999999999</v>
      </c>
      <c r="BZ47" s="14">
        <f>BY47*VLOOKUP('Données projet'!$B$12,Paramètres!$A$1:$I$89,3,0)*VLOOKUP('Données projet'!$B$12,Paramètres!$A$1:$I$89,5,0)</f>
        <v>102.81959999999999</v>
      </c>
      <c r="CA47" s="14">
        <f t="shared" si="39"/>
        <v>27.632637448562328</v>
      </c>
      <c r="CB47" s="22">
        <f t="shared" si="10"/>
        <v>227.20431355624603</v>
      </c>
      <c r="CC47" s="62">
        <f t="shared" si="11"/>
        <v>520.53764688957938</v>
      </c>
      <c r="CD47" s="62">
        <f ca="1">AVERAGE(OFFSET($CC$3,0,0,'Données projet'!$E$12+1,1))-AVERAGE(OFFSET($H$3,0,0,'Données projet'!$E$12+1,1))</f>
        <v>310.75846525561843</v>
      </c>
      <c r="CE47" s="62">
        <f t="shared" si="40"/>
        <v>159.6134369231965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4.8</v>
      </c>
      <c r="CT47" s="13">
        <f>IF('Données projet'!$A$140&gt;35,CT46+CS47-DB46,IF(A47&lt;'Données projet'!$A$140,$CQ$205^A47,IF(A47='Données projet'!$A$140,'Données projet'!$B$140,CT46+CS47-DB46)))</f>
        <v>115.19999999999995</v>
      </c>
      <c r="CU47" s="18">
        <f>CT47*VLOOKUP('Données projet'!$B$13,Paramètres!$A$1:$I$89,3,0)*VLOOKUP('Données projet'!$B$13,Paramètres!$A$1:$I$89,5,0)</f>
        <v>100.63871999999996</v>
      </c>
      <c r="CV47" s="14">
        <f t="shared" si="41"/>
        <v>27.114107349094599</v>
      </c>
      <c r="CW47" s="22">
        <f t="shared" si="13"/>
        <v>222.50284096633968</v>
      </c>
      <c r="CX47" s="62">
        <f t="shared" si="14"/>
        <v>515.83617429967296</v>
      </c>
      <c r="CY47" s="62">
        <f ca="1">AVERAGE(OFFSET($CX$3,0,0,'Données projet'!$E$13+1,1))-AVERAGE(OFFSET($H$3,0,0,'Données projet'!$E$13+1,1))</f>
        <v>195.30963433439501</v>
      </c>
      <c r="CZ47" s="62">
        <f t="shared" si="42"/>
        <v>185.00219255324504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149.60000000000002</v>
      </c>
      <c r="DP47" s="18">
        <f>DO47*VLOOKUP('Données projet'!$B$14,Paramètres!$A$1:$I$89,3,0)*VLOOKUP('Données projet'!$B$14,Paramètres!$A$1:$I$89,5,0)</f>
        <v>144.69312000000002</v>
      </c>
      <c r="DQ47" s="14">
        <f t="shared" si="43"/>
        <v>37.370061524802772</v>
      </c>
      <c r="DR47" s="22">
        <f t="shared" si="16"/>
        <v>317.09337448903148</v>
      </c>
      <c r="DS47" s="62">
        <f t="shared" si="17"/>
        <v>610.42670782236473</v>
      </c>
      <c r="DT47" s="62">
        <f ca="1">AVERAGE(OFFSET($DS$3,0,0,'Données projet'!$E$14+1,1))-AVERAGE(OFFSET($H$3,0,0,'Données projet'!$E$14+1,1))</f>
        <v>394.8445842828649</v>
      </c>
      <c r="DU47" s="62">
        <f t="shared" si="44"/>
        <v>246.54010105494143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371.95849973474657</v>
      </c>
      <c r="T48" s="62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150.35280000000003</v>
      </c>
      <c r="AK48" s="14">
        <f t="shared" si="35"/>
        <v>38.658749721546236</v>
      </c>
      <c r="AL48" s="22">
        <f t="shared" si="4"/>
        <v>329.1951157650264</v>
      </c>
      <c r="AM48" s="62">
        <f t="shared" si="5"/>
        <v>622.52844909835972</v>
      </c>
      <c r="AN48" s="62">
        <f ca="1">AVERAGE(OFFSET($AM$3,0,0,'Données projet'!$E$10+1,1))-AVERAGE(OFFSET($H$3,0,0,'Données projet'!$E$10+1,1))</f>
        <v>389.12604446638119</v>
      </c>
      <c r="AO48" s="62">
        <f t="shared" si="36"/>
        <v>243.23852967152732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170.07120000000003</v>
      </c>
      <c r="BF48" s="14">
        <f t="shared" si="37"/>
        <v>43.10596962815594</v>
      </c>
      <c r="BG48" s="22">
        <f t="shared" si="7"/>
        <v>371.28357043570503</v>
      </c>
      <c r="BH48" s="62">
        <f t="shared" si="8"/>
        <v>664.61690376903834</v>
      </c>
      <c r="BI48" s="62">
        <f ca="1">AVERAGE(OFFSET($BH$3,0,0,'Données projet'!$E$11+1,1))-AVERAGE(OFFSET($H$3,0,0,'Données projet'!$E$11+1,1))</f>
        <v>434.82222444324242</v>
      </c>
      <c r="BJ48" s="62">
        <f t="shared" si="38"/>
        <v>269.61868559913393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107</v>
      </c>
      <c r="BW48" s="13">
        <f>VLOOKUP(A48,'Données projet'!$A$113:$I$133,9,0)</f>
        <v>5.6</v>
      </c>
      <c r="BX48" s="13">
        <f t="array" ref="BX48">INDEX(BW:BW,MIN(IF(ISNUMBER(BW48:BW244),ROW(BW48:BW244),"")))</f>
        <v>5.6</v>
      </c>
      <c r="BY48" s="13">
        <f>IF('Données projet'!$A$114&gt;35,BY47+BX48-CG47,IF(A48&lt;'Données projet'!$A$114,$BV$205^A48,IF(A48='Données projet'!$A$114,'Données projet'!$B$114,BY47+BX48-CG47)))</f>
        <v>106.99999999999999</v>
      </c>
      <c r="BZ48" s="14">
        <f>BY48*VLOOKUP('Données projet'!$B$12,Paramètres!$A$1:$I$89,3,0)*VLOOKUP('Données projet'!$B$12,Paramètres!$A$1:$I$89,5,0)</f>
        <v>108.498</v>
      </c>
      <c r="CA48" s="14">
        <f t="shared" si="39"/>
        <v>28.976818989145283</v>
      </c>
      <c r="CB48" s="22">
        <f t="shared" si="10"/>
        <v>239.43530973942802</v>
      </c>
      <c r="CC48" s="62">
        <f t="shared" si="11"/>
        <v>532.76864307276128</v>
      </c>
      <c r="CD48" s="62">
        <f ca="1">AVERAGE(OFFSET($CC$3,0,0,'Données projet'!$E$12+1,1))-AVERAGE(OFFSET($H$3,0,0,'Données projet'!$E$12+1,1))</f>
        <v>310.75846525561843</v>
      </c>
      <c r="CE48" s="62">
        <f t="shared" si="40"/>
        <v>159.6134369231965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14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120</v>
      </c>
      <c r="CR48" s="13">
        <f>VLOOKUP(A48,'Données projet'!$A$139:$I$159,9,0)</f>
        <v>4.8</v>
      </c>
      <c r="CS48" s="13">
        <f t="array" ref="CS48">INDEX(CR:CR,MIN(IF(ISNUMBER(CR48:CR244),ROW(CR48:CR244),"")))</f>
        <v>4.8</v>
      </c>
      <c r="CT48" s="13">
        <f>IF('Données projet'!$A$140&gt;35,CT47+CS48-DB47,IF(A48&lt;'Données projet'!$A$140,$CQ$205^A48,IF(A48='Données projet'!$A$140,'Données projet'!$B$140,CT47+CS48-DB47)))</f>
        <v>119.99999999999994</v>
      </c>
      <c r="CU48" s="18">
        <f>CT48*VLOOKUP('Données projet'!$B$13,Paramètres!$A$1:$I$89,3,0)*VLOOKUP('Données projet'!$B$13,Paramètres!$A$1:$I$89,5,0)</f>
        <v>104.83199999999997</v>
      </c>
      <c r="CV48" s="14">
        <f t="shared" si="41"/>
        <v>28.109974371137692</v>
      </c>
      <c r="CW48" s="22">
        <f t="shared" si="13"/>
        <v>231.54060536306474</v>
      </c>
      <c r="CX48" s="62">
        <f t="shared" si="14"/>
        <v>524.873938696398</v>
      </c>
      <c r="CY48" s="62">
        <f ca="1">AVERAGE(OFFSET($CX$3,0,0,'Données projet'!$E$13+1,1))-AVERAGE(OFFSET($H$3,0,0,'Données projet'!$E$13+1,1))</f>
        <v>195.30963433439501</v>
      </c>
      <c r="CZ48" s="62">
        <f t="shared" si="42"/>
        <v>185.00219255324504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14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158.00000000000003</v>
      </c>
      <c r="DP48" s="18">
        <f>DO48*VLOOKUP('Données projet'!$B$14,Paramètres!$A$1:$I$89,3,0)*VLOOKUP('Données projet'!$B$14,Paramètres!$A$1:$I$89,5,0)</f>
        <v>152.81760000000003</v>
      </c>
      <c r="DQ48" s="14">
        <f t="shared" si="43"/>
        <v>39.218200171484227</v>
      </c>
      <c r="DR48" s="22">
        <f t="shared" si="16"/>
        <v>334.46235196533502</v>
      </c>
      <c r="DS48" s="62">
        <f t="shared" si="17"/>
        <v>627.79568529866833</v>
      </c>
      <c r="DT48" s="62">
        <f ca="1">AVERAGE(OFFSET($DS$3,0,0,'Données projet'!$E$14+1,1))-AVERAGE(OFFSET($H$3,0,0,'Données projet'!$E$14+1,1))</f>
        <v>394.8445842828649</v>
      </c>
      <c r="DU48" s="62">
        <f t="shared" si="44"/>
        <v>246.54010105494143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21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371.95849973474657</v>
      </c>
      <c r="T49" s="62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138.36264000000003</v>
      </c>
      <c r="AK49" s="14">
        <f t="shared" si="35"/>
        <v>35.921652875237001</v>
      </c>
      <c r="AL49" s="22">
        <f t="shared" si="4"/>
        <v>303.54514342437113</v>
      </c>
      <c r="AM49" s="62">
        <f t="shared" si="5"/>
        <v>596.87847675770445</v>
      </c>
      <c r="AN49" s="62">
        <f ca="1">AVERAGE(OFFSET($AM$3,0,0,'Données projet'!$E$10+1,1))-AVERAGE(OFFSET($H$3,0,0,'Données projet'!$E$10+1,1))</f>
        <v>389.12604446638119</v>
      </c>
      <c r="AO49" s="62">
        <f t="shared" si="36"/>
        <v>243.23852967152732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156.50856000000005</v>
      </c>
      <c r="BF49" s="14">
        <f t="shared" si="37"/>
        <v>40.054003013194027</v>
      </c>
      <c r="BG49" s="22">
        <f t="shared" si="7"/>
        <v>342.34646391464634</v>
      </c>
      <c r="BH49" s="62">
        <f t="shared" si="8"/>
        <v>635.67979724797965</v>
      </c>
      <c r="BI49" s="62">
        <f ca="1">AVERAGE(OFFSET($BH$3,0,0,'Données projet'!$E$11+1,1))-AVERAGE(OFFSET($H$3,0,0,'Données projet'!$E$11+1,1))</f>
        <v>434.82222444324242</v>
      </c>
      <c r="BJ49" s="62">
        <f t="shared" si="38"/>
        <v>269.61868559913393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98.59999999999998</v>
      </c>
      <c r="BZ49" s="14">
        <f>BY49*VLOOKUP('Données projet'!$B$12,Paramètres!$A$1:$I$89,3,0)*VLOOKUP('Données projet'!$B$12,Paramètres!$A$1:$I$89,5,0)</f>
        <v>99.980399999999989</v>
      </c>
      <c r="CA49" s="14">
        <f t="shared" si="39"/>
        <v>26.957328065359373</v>
      </c>
      <c r="CB49" s="22">
        <f t="shared" si="10"/>
        <v>221.08320971383421</v>
      </c>
      <c r="CC49" s="62">
        <f t="shared" si="11"/>
        <v>514.41654304716758</v>
      </c>
      <c r="CD49" s="62">
        <f ca="1">AVERAGE(OFFSET($CC$3,0,0,'Données projet'!$E$12+1,1))-AVERAGE(OFFSET($H$3,0,0,'Données projet'!$E$12+1,1))</f>
        <v>310.75846525561843</v>
      </c>
      <c r="CE49" s="62">
        <f t="shared" si="40"/>
        <v>159.6134369231965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4.2</v>
      </c>
      <c r="CT49" s="13">
        <f>IF('Données projet'!$A$140&gt;35,CT48+CS49-DB48,IF(A49&lt;'Données projet'!$A$140,$CQ$205^A49,IF(A49='Données projet'!$A$140,'Données projet'!$B$140,CT48+CS49-DB48)))</f>
        <v>110.19999999999995</v>
      </c>
      <c r="CU49" s="18">
        <f>CT49*VLOOKUP('Données projet'!$B$13,Paramètres!$A$1:$I$89,3,0)*VLOOKUP('Données projet'!$B$13,Paramètres!$A$1:$I$89,5,0)</f>
        <v>96.270719999999969</v>
      </c>
      <c r="CV49" s="14">
        <f t="shared" si="41"/>
        <v>26.071592384845928</v>
      </c>
      <c r="CW49" s="22">
        <f t="shared" si="13"/>
        <v>213.07952740360659</v>
      </c>
      <c r="CX49" s="62">
        <f t="shared" si="14"/>
        <v>506.41286073693993</v>
      </c>
      <c r="CY49" s="62">
        <f ca="1">AVERAGE(OFFSET($CX$3,0,0,'Données projet'!$E$13+1,1))-AVERAGE(OFFSET($H$3,0,0,'Données projet'!$E$13+1,1))</f>
        <v>195.30963433439501</v>
      </c>
      <c r="CZ49" s="62">
        <f t="shared" si="42"/>
        <v>185.00219255324504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145.40000000000003</v>
      </c>
      <c r="DP49" s="18">
        <f>DO49*VLOOKUP('Données projet'!$B$14,Paramètres!$A$1:$I$89,3,0)*VLOOKUP('Données projet'!$B$14,Paramètres!$A$1:$I$89,5,0)</f>
        <v>140.63088000000005</v>
      </c>
      <c r="DQ49" s="14">
        <f t="shared" si="43"/>
        <v>36.441493403146445</v>
      </c>
      <c r="DR49" s="22">
        <f t="shared" si="16"/>
        <v>308.40105034381344</v>
      </c>
      <c r="DS49" s="62">
        <f t="shared" si="17"/>
        <v>601.73438367714675</v>
      </c>
      <c r="DT49" s="62">
        <f ca="1">AVERAGE(OFFSET($DS$3,0,0,'Données projet'!$E$14+1,1))-AVERAGE(OFFSET($H$3,0,0,'Données projet'!$E$14+1,1))</f>
        <v>394.8445842828649</v>
      </c>
      <c r="DU49" s="62">
        <f t="shared" si="44"/>
        <v>246.54010105494143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371.95849973474657</v>
      </c>
      <c r="T50" s="62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146.35608000000005</v>
      </c>
      <c r="AK50" s="14">
        <f t="shared" si="35"/>
        <v>37.749310209780433</v>
      </c>
      <c r="AL50" s="22">
        <f t="shared" si="4"/>
        <v>320.65022128203435</v>
      </c>
      <c r="AM50" s="62">
        <f t="shared" si="5"/>
        <v>613.98355461536767</v>
      </c>
      <c r="AN50" s="62">
        <f ca="1">AVERAGE(OFFSET($AM$3,0,0,'Données projet'!$E$10+1,1))-AVERAGE(OFFSET($H$3,0,0,'Données projet'!$E$10+1,1))</f>
        <v>389.12604446638119</v>
      </c>
      <c r="AO50" s="62">
        <f t="shared" si="36"/>
        <v>243.23852967152732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165.55032000000003</v>
      </c>
      <c r="BF50" s="14">
        <f t="shared" si="37"/>
        <v>42.091910139548794</v>
      </c>
      <c r="BG50" s="22">
        <f t="shared" si="7"/>
        <v>361.64355082638082</v>
      </c>
      <c r="BH50" s="62">
        <f t="shared" si="8"/>
        <v>654.97688415971413</v>
      </c>
      <c r="BI50" s="62">
        <f ca="1">AVERAGE(OFFSET($BH$3,0,0,'Données projet'!$E$11+1,1))-AVERAGE(OFFSET($H$3,0,0,'Données projet'!$E$11+1,1))</f>
        <v>434.82222444324242</v>
      </c>
      <c r="BJ50" s="62">
        <f t="shared" si="38"/>
        <v>269.61868559913393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104.19999999999997</v>
      </c>
      <c r="BZ50" s="14">
        <f>BY50*VLOOKUP('Données projet'!$B$12,Paramètres!$A$1:$I$89,3,0)*VLOOKUP('Données projet'!$B$12,Paramètres!$A$1:$I$89,5,0)</f>
        <v>105.65879999999999</v>
      </c>
      <c r="CA50" s="14">
        <f t="shared" si="39"/>
        <v>28.305779445097851</v>
      </c>
      <c r="CB50" s="22">
        <f t="shared" si="10"/>
        <v>233.32164253354537</v>
      </c>
      <c r="CC50" s="62">
        <f t="shared" si="11"/>
        <v>526.65497586687866</v>
      </c>
      <c r="CD50" s="62">
        <f ca="1">AVERAGE(OFFSET($CC$3,0,0,'Données projet'!$E$12+1,1))-AVERAGE(OFFSET($H$3,0,0,'Données projet'!$E$12+1,1))</f>
        <v>310.75846525561843</v>
      </c>
      <c r="CE50" s="62">
        <f t="shared" si="40"/>
        <v>159.6134369231965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4.2</v>
      </c>
      <c r="CT50" s="13">
        <f>IF('Données projet'!$A$140&gt;35,CT49+CS50-DB49,IF(A50&lt;'Données projet'!$A$140,$CQ$205^A50,IF(A50='Données projet'!$A$140,'Données projet'!$B$140,CT49+CS50-DB49)))</f>
        <v>114.39999999999995</v>
      </c>
      <c r="CU50" s="18">
        <f>CT50*VLOOKUP('Données projet'!$B$13,Paramètres!$A$1:$I$89,3,0)*VLOOKUP('Données projet'!$B$13,Paramètres!$A$1:$I$89,5,0)</f>
        <v>99.939839999999975</v>
      </c>
      <c r="CV50" s="14">
        <f t="shared" si="41"/>
        <v>26.947664756006503</v>
      </c>
      <c r="CW50" s="22">
        <f t="shared" si="13"/>
        <v>220.99573745004457</v>
      </c>
      <c r="CX50" s="62">
        <f t="shared" si="14"/>
        <v>514.32907078337792</v>
      </c>
      <c r="CY50" s="62">
        <f ca="1">AVERAGE(OFFSET($CX$3,0,0,'Données projet'!$E$13+1,1))-AVERAGE(OFFSET($H$3,0,0,'Données projet'!$E$13+1,1))</f>
        <v>195.30963433439501</v>
      </c>
      <c r="CZ50" s="62">
        <f t="shared" si="42"/>
        <v>185.00219255324504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153.80000000000004</v>
      </c>
      <c r="DP50" s="18">
        <f>DO50*VLOOKUP('Données projet'!$B$14,Paramètres!$A$1:$I$89,3,0)*VLOOKUP('Données projet'!$B$14,Paramètres!$A$1:$I$89,5,0)</f>
        <v>148.75536000000005</v>
      </c>
      <c r="DQ50" s="14">
        <f t="shared" si="43"/>
        <v>38.295599697511591</v>
      </c>
      <c r="DR50" s="22">
        <f t="shared" si="16"/>
        <v>325.78042147316609</v>
      </c>
      <c r="DS50" s="62">
        <f t="shared" si="17"/>
        <v>619.1137548064994</v>
      </c>
      <c r="DT50" s="62">
        <f ca="1">AVERAGE(OFFSET($DS$3,0,0,'Données projet'!$E$14+1,1))-AVERAGE(OFFSET($H$3,0,0,'Données projet'!$E$14+1,1))</f>
        <v>394.8445842828649</v>
      </c>
      <c r="DU50" s="62">
        <f t="shared" si="44"/>
        <v>246.54010105494143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371.95849973474657</v>
      </c>
      <c r="T51" s="62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154.34952000000004</v>
      </c>
      <c r="AK51" s="14">
        <f t="shared" si="35"/>
        <v>39.565379265558612</v>
      </c>
      <c r="AL51" s="22">
        <f t="shared" si="4"/>
        <v>337.73511622084794</v>
      </c>
      <c r="AM51" s="62">
        <f t="shared" si="5"/>
        <v>631.06844955418126</v>
      </c>
      <c r="AN51" s="62">
        <f ca="1">AVERAGE(OFFSET($AM$3,0,0,'Données projet'!$E$10+1,1))-AVERAGE(OFFSET($H$3,0,0,'Données projet'!$E$10+1,1))</f>
        <v>389.12604446638119</v>
      </c>
      <c r="AO51" s="62">
        <f t="shared" si="36"/>
        <v>243.23852967152732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174.59208000000004</v>
      </c>
      <c r="BF51" s="14">
        <f t="shared" si="37"/>
        <v>44.116895896327598</v>
      </c>
      <c r="BG51" s="22">
        <f t="shared" si="7"/>
        <v>380.91813301943733</v>
      </c>
      <c r="BH51" s="62">
        <f t="shared" si="8"/>
        <v>674.25146635277065</v>
      </c>
      <c r="BI51" s="62">
        <f ca="1">AVERAGE(OFFSET($BH$3,0,0,'Données projet'!$E$11+1,1))-AVERAGE(OFFSET($H$3,0,0,'Données projet'!$E$11+1,1))</f>
        <v>434.82222444324242</v>
      </c>
      <c r="BJ51" s="62">
        <f t="shared" si="38"/>
        <v>269.61868559913393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109.79999999999997</v>
      </c>
      <c r="BZ51" s="14">
        <f>BY51*VLOOKUP('Données projet'!$B$12,Paramètres!$A$1:$I$89,3,0)*VLOOKUP('Données projet'!$B$12,Paramètres!$A$1:$I$89,5,0)</f>
        <v>111.33719999999997</v>
      </c>
      <c r="CA51" s="14">
        <f t="shared" si="39"/>
        <v>29.645817422905317</v>
      </c>
      <c r="CB51" s="22">
        <f t="shared" si="10"/>
        <v>245.54542201156005</v>
      </c>
      <c r="CC51" s="62">
        <f t="shared" si="11"/>
        <v>538.87875534489331</v>
      </c>
      <c r="CD51" s="62">
        <f ca="1">AVERAGE(OFFSET($CC$3,0,0,'Données projet'!$E$12+1,1))-AVERAGE(OFFSET($H$3,0,0,'Données projet'!$E$12+1,1))</f>
        <v>310.75846525561843</v>
      </c>
      <c r="CE51" s="62">
        <f t="shared" si="40"/>
        <v>159.6134369231965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4.2</v>
      </c>
      <c r="CT51" s="13">
        <f>IF('Données projet'!$A$140&gt;35,CT50+CS51-DB50,IF(A51&lt;'Données projet'!$A$140,$CQ$205^A51,IF(A51='Données projet'!$A$140,'Données projet'!$B$140,CT50+CS51-DB50)))</f>
        <v>118.59999999999995</v>
      </c>
      <c r="CU51" s="18">
        <f>CT51*VLOOKUP('Données projet'!$B$13,Paramètres!$A$1:$I$89,3,0)*VLOOKUP('Données projet'!$B$13,Paramètres!$A$1:$I$89,5,0)</f>
        <v>103.60895999999998</v>
      </c>
      <c r="CV51" s="14">
        <f t="shared" si="41"/>
        <v>27.820000397643376</v>
      </c>
      <c r="CW51" s="22">
        <f t="shared" si="13"/>
        <v>228.90543935922884</v>
      </c>
      <c r="CX51" s="62">
        <f t="shared" si="14"/>
        <v>522.23877269256218</v>
      </c>
      <c r="CY51" s="62">
        <f ca="1">AVERAGE(OFFSET($CX$3,0,0,'Données projet'!$E$13+1,1))-AVERAGE(OFFSET($H$3,0,0,'Données projet'!$E$13+1,1))</f>
        <v>195.30963433439501</v>
      </c>
      <c r="CZ51" s="62">
        <f t="shared" si="42"/>
        <v>185.00219255324504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162.20000000000005</v>
      </c>
      <c r="DP51" s="18">
        <f>DO51*VLOOKUP('Données projet'!$B$14,Paramètres!$A$1:$I$89,3,0)*VLOOKUP('Données projet'!$B$14,Paramètres!$A$1:$I$89,5,0)</f>
        <v>156.87984000000003</v>
      </c>
      <c r="DQ51" s="14">
        <f t="shared" si="43"/>
        <v>40.137950013229407</v>
      </c>
      <c r="DR51" s="22">
        <f t="shared" si="16"/>
        <v>343.13931760637462</v>
      </c>
      <c r="DS51" s="62">
        <f t="shared" si="17"/>
        <v>636.47265093970793</v>
      </c>
      <c r="DT51" s="62">
        <f ca="1">AVERAGE(OFFSET($DS$3,0,0,'Données projet'!$E$14+1,1))-AVERAGE(OFFSET($H$3,0,0,'Données projet'!$E$14+1,1))</f>
        <v>394.8445842828649</v>
      </c>
      <c r="DU51" s="62">
        <f t="shared" si="44"/>
        <v>246.54010105494143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371.95849973474657</v>
      </c>
      <c r="T52" s="62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162.34296000000006</v>
      </c>
      <c r="AK52" s="14">
        <f t="shared" si="35"/>
        <v>41.370528628187849</v>
      </c>
      <c r="AL52" s="22">
        <f t="shared" si="4"/>
        <v>354.80099269409396</v>
      </c>
      <c r="AM52" s="62">
        <f t="shared" si="5"/>
        <v>648.13432602742728</v>
      </c>
      <c r="AN52" s="62">
        <f ca="1">AVERAGE(OFFSET($AM$3,0,0,'Données projet'!$E$10+1,1))-AVERAGE(OFFSET($H$3,0,0,'Données projet'!$E$10+1,1))</f>
        <v>389.12604446638119</v>
      </c>
      <c r="AO52" s="62">
        <f t="shared" si="36"/>
        <v>243.23852967152732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183.63384000000005</v>
      </c>
      <c r="BF52" s="14">
        <f t="shared" si="37"/>
        <v>46.129705781806493</v>
      </c>
      <c r="BG52" s="22">
        <f t="shared" si="7"/>
        <v>400.17150890331305</v>
      </c>
      <c r="BH52" s="62">
        <f t="shared" si="8"/>
        <v>693.50484223664637</v>
      </c>
      <c r="BI52" s="62">
        <f ca="1">AVERAGE(OFFSET($BH$3,0,0,'Données projet'!$E$11+1,1))-AVERAGE(OFFSET($H$3,0,0,'Données projet'!$E$11+1,1))</f>
        <v>434.82222444324242</v>
      </c>
      <c r="BJ52" s="62">
        <f t="shared" si="38"/>
        <v>269.61868559913393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115.39999999999996</v>
      </c>
      <c r="BZ52" s="14">
        <f>BY52*VLOOKUP('Données projet'!$B$12,Paramètres!$A$1:$I$89,3,0)*VLOOKUP('Données projet'!$B$12,Paramètres!$A$1:$I$89,5,0)</f>
        <v>117.01559999999996</v>
      </c>
      <c r="CA52" s="14">
        <f t="shared" si="39"/>
        <v>30.977920050269788</v>
      </c>
      <c r="CB52" s="22">
        <f t="shared" si="10"/>
        <v>257.7553807542198</v>
      </c>
      <c r="CC52" s="62">
        <f t="shared" si="11"/>
        <v>551.08871408755317</v>
      </c>
      <c r="CD52" s="62">
        <f ca="1">AVERAGE(OFFSET($CC$3,0,0,'Données projet'!$E$12+1,1))-AVERAGE(OFFSET($H$3,0,0,'Données projet'!$E$12+1,1))</f>
        <v>310.75846525561843</v>
      </c>
      <c r="CE52" s="62">
        <f t="shared" si="40"/>
        <v>159.6134369231965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4.2</v>
      </c>
      <c r="CT52" s="13">
        <f>IF('Données projet'!$A$140&gt;35,CT51+CS52-DB51,IF(A52&lt;'Données projet'!$A$140,$CQ$205^A52,IF(A52='Données projet'!$A$140,'Données projet'!$B$140,CT51+CS52-DB51)))</f>
        <v>122.79999999999995</v>
      </c>
      <c r="CU52" s="18">
        <f>CT52*VLOOKUP('Données projet'!$B$13,Paramètres!$A$1:$I$89,3,0)*VLOOKUP('Données projet'!$B$13,Paramètres!$A$1:$I$89,5,0)</f>
        <v>107.27807999999999</v>
      </c>
      <c r="CV52" s="14">
        <f t="shared" si="41"/>
        <v>28.688746800886673</v>
      </c>
      <c r="CW52" s="22">
        <f t="shared" si="13"/>
        <v>236.80889001154424</v>
      </c>
      <c r="CX52" s="62">
        <f t="shared" si="14"/>
        <v>530.14222334487749</v>
      </c>
      <c r="CY52" s="62">
        <f ca="1">AVERAGE(OFFSET($CX$3,0,0,'Données projet'!$E$13+1,1))-AVERAGE(OFFSET($H$3,0,0,'Données projet'!$E$13+1,1))</f>
        <v>195.30963433439501</v>
      </c>
      <c r="CZ52" s="62">
        <f t="shared" si="42"/>
        <v>185.00219255324504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170.60000000000005</v>
      </c>
      <c r="DP52" s="18">
        <f>DO52*VLOOKUP('Données projet'!$B$14,Paramètres!$A$1:$I$89,3,0)*VLOOKUP('Données projet'!$B$14,Paramètres!$A$1:$I$89,5,0)</f>
        <v>165.00432000000006</v>
      </c>
      <c r="DQ52" s="14">
        <f t="shared" si="43"/>
        <v>41.969222611359086</v>
      </c>
      <c r="DR52" s="22">
        <f t="shared" si="16"/>
        <v>360.47892004811712</v>
      </c>
      <c r="DS52" s="62">
        <f t="shared" si="17"/>
        <v>653.81225338145043</v>
      </c>
      <c r="DT52" s="62">
        <f ca="1">AVERAGE(OFFSET($DS$3,0,0,'Données projet'!$E$14+1,1))-AVERAGE(OFFSET($H$3,0,0,'Données projet'!$E$14+1,1))</f>
        <v>394.8445842828649</v>
      </c>
      <c r="DU52" s="62">
        <f t="shared" si="44"/>
        <v>246.54010105494143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371.95849973474657</v>
      </c>
      <c r="T53" s="62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170.33640000000005</v>
      </c>
      <c r="AK53" s="14">
        <f t="shared" si="35"/>
        <v>43.165357324132231</v>
      </c>
      <c r="AL53" s="22">
        <f t="shared" si="4"/>
        <v>371.84889400619704</v>
      </c>
      <c r="AM53" s="62">
        <f t="shared" si="5"/>
        <v>665.1822273395303</v>
      </c>
      <c r="AN53" s="62">
        <f ca="1">AVERAGE(OFFSET($AM$3,0,0,'Données projet'!$E$10+1,1))-AVERAGE(OFFSET($H$3,0,0,'Données projet'!$E$10+1,1))</f>
        <v>389.12604446638119</v>
      </c>
      <c r="AO53" s="62">
        <f t="shared" si="36"/>
        <v>243.23852967152732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192.67560000000006</v>
      </c>
      <c r="BF53" s="14">
        <f t="shared" si="37"/>
        <v>48.131007733172986</v>
      </c>
      <c r="BG53" s="22">
        <f t="shared" si="7"/>
        <v>419.40484180194306</v>
      </c>
      <c r="BH53" s="62">
        <f t="shared" si="8"/>
        <v>712.73817513527638</v>
      </c>
      <c r="BI53" s="62">
        <f ca="1">AVERAGE(OFFSET($BH$3,0,0,'Données projet'!$E$11+1,1))-AVERAGE(OFFSET($H$3,0,0,'Données projet'!$E$11+1,1))</f>
        <v>434.82222444324242</v>
      </c>
      <c r="BJ53" s="62">
        <f t="shared" si="38"/>
        <v>269.61868559913393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121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120.99999999999996</v>
      </c>
      <c r="BZ53" s="14">
        <f>BY53*VLOOKUP('Données projet'!$B$12,Paramètres!$A$1:$I$89,3,0)*VLOOKUP('Données projet'!$B$12,Paramètres!$A$1:$I$89,5,0)</f>
        <v>122.69399999999997</v>
      </c>
      <c r="CA53" s="14">
        <f t="shared" si="39"/>
        <v>32.302516360650685</v>
      </c>
      <c r="CB53" s="22">
        <f t="shared" si="10"/>
        <v>269.95226599479992</v>
      </c>
      <c r="CC53" s="62">
        <f t="shared" si="11"/>
        <v>563.28559932813323</v>
      </c>
      <c r="CD53" s="62">
        <f ca="1">AVERAGE(OFFSET($CC$3,0,0,'Données projet'!$E$12+1,1))-AVERAGE(OFFSET($H$3,0,0,'Données projet'!$E$12+1,1))</f>
        <v>310.75846525561843</v>
      </c>
      <c r="CE53" s="62">
        <f t="shared" si="40"/>
        <v>159.6134369231965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14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127</v>
      </c>
      <c r="CR53" s="13">
        <f>VLOOKUP(A53,'Données projet'!$A$139:$I$159,9,0)</f>
        <v>4.2</v>
      </c>
      <c r="CS53" s="13">
        <f t="array" ref="CS53">INDEX(CR:CR,MIN(IF(ISNUMBER(CR53:CR249),ROW(CR53:CR249),"")))</f>
        <v>4.2</v>
      </c>
      <c r="CT53" s="13">
        <f>IF('Données projet'!$A$140&gt;35,CT52+CS53-DB52,IF(A53&lt;'Données projet'!$A$140,$CQ$205^A53,IF(A53='Données projet'!$A$140,'Données projet'!$B$140,CT52+CS53-DB52)))</f>
        <v>126.99999999999996</v>
      </c>
      <c r="CU53" s="18">
        <f>CT53*VLOOKUP('Données projet'!$B$13,Paramètres!$A$1:$I$89,3,0)*VLOOKUP('Données projet'!$B$13,Paramètres!$A$1:$I$89,5,0)</f>
        <v>110.94719999999997</v>
      </c>
      <c r="CV53" s="14">
        <f t="shared" si="41"/>
        <v>29.554040795615606</v>
      </c>
      <c r="CW53" s="22">
        <f t="shared" si="13"/>
        <v>244.70632771903044</v>
      </c>
      <c r="CX53" s="62">
        <f t="shared" si="14"/>
        <v>538.03966105236373</v>
      </c>
      <c r="CY53" s="62">
        <f ca="1">AVERAGE(OFFSET($CX$3,0,0,'Données projet'!$E$13+1,1))-AVERAGE(OFFSET($H$3,0,0,'Données projet'!$E$13+1,1))</f>
        <v>195.30963433439501</v>
      </c>
      <c r="CZ53" s="62">
        <f t="shared" si="42"/>
        <v>185.00219255324504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11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179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179.00000000000006</v>
      </c>
      <c r="DP53" s="18">
        <f>DO53*VLOOKUP('Données projet'!$B$14,Paramètres!$A$1:$I$89,3,0)*VLOOKUP('Données projet'!$B$14,Paramètres!$A$1:$I$89,5,0)</f>
        <v>173.12880000000007</v>
      </c>
      <c r="DQ53" s="14">
        <f t="shared" si="43"/>
        <v>43.790025187181634</v>
      </c>
      <c r="DR53" s="22">
        <f t="shared" si="16"/>
        <v>377.80028720100813</v>
      </c>
      <c r="DS53" s="62">
        <f t="shared" si="17"/>
        <v>671.13362053434139</v>
      </c>
      <c r="DT53" s="62">
        <f ca="1">AVERAGE(OFFSET($DS$3,0,0,'Données projet'!$E$14+1,1))-AVERAGE(OFFSET($H$3,0,0,'Données projet'!$E$14+1,1))</f>
        <v>394.8445842828649</v>
      </c>
      <c r="DU53" s="62">
        <f t="shared" si="44"/>
        <v>246.54010105494143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21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371.95849973474657</v>
      </c>
      <c r="T54" s="62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157.96560000000005</v>
      </c>
      <c r="AK54" s="14">
        <f t="shared" si="35"/>
        <v>40.38330962462819</v>
      </c>
      <c r="AL54" s="22">
        <f t="shared" si="4"/>
        <v>345.45768426289419</v>
      </c>
      <c r="AM54" s="62">
        <f t="shared" si="5"/>
        <v>638.79101759622745</v>
      </c>
      <c r="AN54" s="62">
        <f ca="1">AVERAGE(OFFSET($AM$3,0,0,'Données projet'!$E$10+1,1))-AVERAGE(OFFSET($H$3,0,0,'Données projet'!$E$10+1,1))</f>
        <v>389.12604446638119</v>
      </c>
      <c r="AO54" s="62">
        <f t="shared" si="36"/>
        <v>243.23852967152732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178.68240000000006</v>
      </c>
      <c r="BF54" s="14">
        <f t="shared" si="37"/>
        <v>45.028919214980071</v>
      </c>
      <c r="BG54" s="22">
        <f t="shared" si="7"/>
        <v>389.63054763275704</v>
      </c>
      <c r="BH54" s="62">
        <f t="shared" si="8"/>
        <v>682.9638809660903</v>
      </c>
      <c r="BI54" s="62">
        <f ca="1">AVERAGE(OFFSET($BH$3,0,0,'Données projet'!$E$11+1,1))-AVERAGE(OFFSET($H$3,0,0,'Données projet'!$E$11+1,1))</f>
        <v>434.82222444324242</v>
      </c>
      <c r="BJ54" s="62">
        <f t="shared" si="38"/>
        <v>269.61868559913393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112.59999999999995</v>
      </c>
      <c r="BZ54" s="14">
        <f>BY54*VLOOKUP('Données projet'!$B$12,Paramètres!$A$1:$I$89,3,0)*VLOOKUP('Données projet'!$B$12,Paramètres!$A$1:$I$89,5,0)</f>
        <v>114.17639999999996</v>
      </c>
      <c r="CA54" s="14">
        <f t="shared" si="39"/>
        <v>30.312832781759997</v>
      </c>
      <c r="CB54" s="22">
        <f t="shared" si="10"/>
        <v>251.65208042823193</v>
      </c>
      <c r="CC54" s="62">
        <f t="shared" si="11"/>
        <v>544.98541376156527</v>
      </c>
      <c r="CD54" s="62">
        <f ca="1">AVERAGE(OFFSET($CC$3,0,0,'Données projet'!$E$12+1,1))-AVERAGE(OFFSET($H$3,0,0,'Données projet'!$E$12+1,1))</f>
        <v>310.75846525561843</v>
      </c>
      <c r="CE54" s="62">
        <f t="shared" si="40"/>
        <v>159.6134369231965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3.6</v>
      </c>
      <c r="CT54" s="13">
        <f>IF('Données projet'!$A$140&gt;35,CT53+CS54-DB53,IF(A54&lt;'Données projet'!$A$140,$CQ$205^A54,IF(A54='Données projet'!$A$140,'Données projet'!$B$140,CT53+CS54-DB53)))</f>
        <v>119.59999999999997</v>
      </c>
      <c r="CU54" s="18">
        <f>CT54*VLOOKUP('Données projet'!$B$13,Paramètres!$A$1:$I$89,3,0)*VLOOKUP('Données projet'!$B$13,Paramètres!$A$1:$I$89,5,0)</f>
        <v>104.48255999999998</v>
      </c>
      <c r="CV54" s="14">
        <f t="shared" si="41"/>
        <v>28.02716504477474</v>
      </c>
      <c r="CW54" s="22">
        <f t="shared" si="13"/>
        <v>230.78777111964928</v>
      </c>
      <c r="CX54" s="62">
        <f t="shared" si="14"/>
        <v>524.12110445298254</v>
      </c>
      <c r="CY54" s="62">
        <f ca="1">AVERAGE(OFFSET($CX$3,0,0,'Données projet'!$E$13+1,1))-AVERAGE(OFFSET($H$3,0,0,'Données projet'!$E$13+1,1))</f>
        <v>195.30963433439501</v>
      </c>
      <c r="CZ54" s="62">
        <f t="shared" si="42"/>
        <v>185.00219255324504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166.00000000000006</v>
      </c>
      <c r="DP54" s="18">
        <f>DO54*VLOOKUP('Données projet'!$B$14,Paramètres!$A$1:$I$89,3,0)*VLOOKUP('Données projet'!$B$14,Paramètres!$A$1:$I$89,5,0)</f>
        <v>160.55520000000004</v>
      </c>
      <c r="DQ54" s="14">
        <f t="shared" si="43"/>
        <v>40.96771705896618</v>
      </c>
      <c r="DR54" s="22">
        <f t="shared" si="16"/>
        <v>350.98574721103279</v>
      </c>
      <c r="DS54" s="62">
        <f t="shared" si="17"/>
        <v>644.3190805443661</v>
      </c>
      <c r="DT54" s="62">
        <f ca="1">AVERAGE(OFFSET($DS$3,0,0,'Données projet'!$E$14+1,1))-AVERAGE(OFFSET($H$3,0,0,'Données projet'!$E$14+1,1))</f>
        <v>394.8445842828649</v>
      </c>
      <c r="DU54" s="62">
        <f t="shared" si="44"/>
        <v>246.54010105494143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371.95849973474657</v>
      </c>
      <c r="T55" s="62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165.57840000000004</v>
      </c>
      <c r="AK55" s="14">
        <f t="shared" si="35"/>
        <v>42.098218509199697</v>
      </c>
      <c r="AL55" s="22">
        <f t="shared" si="4"/>
        <v>361.70344390352284</v>
      </c>
      <c r="AM55" s="62">
        <f t="shared" si="5"/>
        <v>655.0367772368561</v>
      </c>
      <c r="AN55" s="62">
        <f ca="1">AVERAGE(OFFSET($AM$3,0,0,'Données projet'!$E$10+1,1))-AVERAGE(OFFSET($H$3,0,0,'Données projet'!$E$10+1,1))</f>
        <v>389.12604446638119</v>
      </c>
      <c r="AO55" s="62">
        <f t="shared" si="36"/>
        <v>243.23852967152732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187.29360000000005</v>
      </c>
      <c r="BF55" s="14">
        <f t="shared" si="37"/>
        <v>46.941107550760456</v>
      </c>
      <c r="BG55" s="22">
        <f t="shared" si="7"/>
        <v>407.9587823175745</v>
      </c>
      <c r="BH55" s="62">
        <f t="shared" si="8"/>
        <v>701.29211565090782</v>
      </c>
      <c r="BI55" s="62">
        <f ca="1">AVERAGE(OFFSET($BH$3,0,0,'Données projet'!$E$11+1,1))-AVERAGE(OFFSET($H$3,0,0,'Données projet'!$E$11+1,1))</f>
        <v>434.82222444324242</v>
      </c>
      <c r="BJ55" s="62">
        <f t="shared" si="38"/>
        <v>269.61868559913393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118.19999999999995</v>
      </c>
      <c r="BZ55" s="14">
        <f>BY55*VLOOKUP('Données projet'!$B$12,Paramètres!$A$1:$I$89,3,0)*VLOOKUP('Données projet'!$B$12,Paramètres!$A$1:$I$89,5,0)</f>
        <v>119.85479999999995</v>
      </c>
      <c r="CA55" s="14">
        <f t="shared" si="39"/>
        <v>31.641131392625841</v>
      </c>
      <c r="CB55" s="22">
        <f t="shared" si="10"/>
        <v>263.85541384215657</v>
      </c>
      <c r="CC55" s="62">
        <f t="shared" si="11"/>
        <v>557.18874717548988</v>
      </c>
      <c r="CD55" s="62">
        <f ca="1">AVERAGE(OFFSET($CC$3,0,0,'Données projet'!$E$12+1,1))-AVERAGE(OFFSET($H$3,0,0,'Données projet'!$E$12+1,1))</f>
        <v>310.75846525561843</v>
      </c>
      <c r="CE55" s="62">
        <f t="shared" si="40"/>
        <v>159.6134369231965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3.6</v>
      </c>
      <c r="CT55" s="13">
        <f>IF('Données projet'!$A$140&gt;35,CT54+CS55-DB54,IF(A55&lt;'Données projet'!$A$140,$CQ$205^A55,IF(A55='Données projet'!$A$140,'Données projet'!$B$140,CT54+CS55-DB54)))</f>
        <v>123.19999999999996</v>
      </c>
      <c r="CU55" s="18">
        <f>CT55*VLOOKUP('Données projet'!$B$13,Paramètres!$A$1:$I$89,3,0)*VLOOKUP('Données projet'!$B$13,Paramètres!$A$1:$I$89,5,0)</f>
        <v>107.62751999999999</v>
      </c>
      <c r="CV55" s="14">
        <f t="shared" si="41"/>
        <v>28.771302425776422</v>
      </c>
      <c r="CW55" s="22">
        <f t="shared" si="13"/>
        <v>237.56128239156058</v>
      </c>
      <c r="CX55" s="62">
        <f t="shared" si="14"/>
        <v>530.89461572489392</v>
      </c>
      <c r="CY55" s="62">
        <f ca="1">AVERAGE(OFFSET($CX$3,0,0,'Données projet'!$E$13+1,1))-AVERAGE(OFFSET($H$3,0,0,'Données projet'!$E$13+1,1))</f>
        <v>195.30963433439501</v>
      </c>
      <c r="CZ55" s="62">
        <f t="shared" si="42"/>
        <v>185.00219255324504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174.00000000000006</v>
      </c>
      <c r="DP55" s="18">
        <f>DO55*VLOOKUP('Données projet'!$B$14,Paramètres!$A$1:$I$89,3,0)*VLOOKUP('Données projet'!$B$14,Paramètres!$A$1:$I$89,5,0)</f>
        <v>168.29280000000006</v>
      </c>
      <c r="DQ55" s="14">
        <f t="shared" si="43"/>
        <v>42.707443263135104</v>
      </c>
      <c r="DR55" s="22">
        <f t="shared" si="16"/>
        <v>367.49209034996039</v>
      </c>
      <c r="DS55" s="62">
        <f t="shared" si="17"/>
        <v>660.82542368329371</v>
      </c>
      <c r="DT55" s="62">
        <f ca="1">AVERAGE(OFFSET($DS$3,0,0,'Données projet'!$E$14+1,1))-AVERAGE(OFFSET($H$3,0,0,'Données projet'!$E$14+1,1))</f>
        <v>394.8445842828649</v>
      </c>
      <c r="DU55" s="62">
        <f t="shared" si="44"/>
        <v>246.54010105494143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371.95849973474657</v>
      </c>
      <c r="T56" s="62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173.19120000000007</v>
      </c>
      <c r="AK56" s="14">
        <f t="shared" si="35"/>
        <v>43.803970782681198</v>
      </c>
      <c r="AL56" s="22">
        <f t="shared" si="4"/>
        <v>377.93325577983654</v>
      </c>
      <c r="AM56" s="62">
        <f t="shared" si="5"/>
        <v>671.26658911316986</v>
      </c>
      <c r="AN56" s="62">
        <f ca="1">AVERAGE(OFFSET($AM$3,0,0,'Données projet'!$E$10+1,1))-AVERAGE(OFFSET($H$3,0,0,'Données projet'!$E$10+1,1))</f>
        <v>389.12604446638119</v>
      </c>
      <c r="AO56" s="62">
        <f t="shared" si="36"/>
        <v>243.23852967152732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195.90480000000005</v>
      </c>
      <c r="BF56" s="14">
        <f t="shared" si="37"/>
        <v>48.843085918490004</v>
      </c>
      <c r="BG56" s="22">
        <f t="shared" si="7"/>
        <v>426.26923464137013</v>
      </c>
      <c r="BH56" s="62">
        <f t="shared" si="8"/>
        <v>719.60256797470345</v>
      </c>
      <c r="BI56" s="62">
        <f ca="1">AVERAGE(OFFSET($BH$3,0,0,'Données projet'!$E$11+1,1))-AVERAGE(OFFSET($H$3,0,0,'Données projet'!$E$11+1,1))</f>
        <v>434.82222444324242</v>
      </c>
      <c r="BJ56" s="62">
        <f t="shared" si="38"/>
        <v>269.61868559913393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123.79999999999994</v>
      </c>
      <c r="BZ56" s="14">
        <f>BY56*VLOOKUP('Données projet'!$B$12,Paramètres!$A$1:$I$89,3,0)*VLOOKUP('Données projet'!$B$12,Paramètres!$A$1:$I$89,5,0)</f>
        <v>125.53319999999997</v>
      </c>
      <c r="CA56" s="14">
        <f t="shared" si="39"/>
        <v>32.962122082003134</v>
      </c>
      <c r="CB56" s="22">
        <f t="shared" si="10"/>
        <v>276.046019292822</v>
      </c>
      <c r="CC56" s="62">
        <f t="shared" si="11"/>
        <v>569.37935262615531</v>
      </c>
      <c r="CD56" s="62">
        <f ca="1">AVERAGE(OFFSET($CC$3,0,0,'Données projet'!$E$12+1,1))-AVERAGE(OFFSET($H$3,0,0,'Données projet'!$E$12+1,1))</f>
        <v>310.75846525561843</v>
      </c>
      <c r="CE56" s="62">
        <f t="shared" si="40"/>
        <v>159.6134369231965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3.6</v>
      </c>
      <c r="CT56" s="13">
        <f>IF('Données projet'!$A$140&gt;35,CT55+CS56-DB55,IF(A56&lt;'Données projet'!$A$140,$CQ$205^A56,IF(A56='Données projet'!$A$140,'Données projet'!$B$140,CT55+CS56-DB55)))</f>
        <v>126.79999999999995</v>
      </c>
      <c r="CU56" s="18">
        <f>CT56*VLOOKUP('Données projet'!$B$13,Paramètres!$A$1:$I$89,3,0)*VLOOKUP('Données projet'!$B$13,Paramètres!$A$1:$I$89,5,0)</f>
        <v>110.77247999999997</v>
      </c>
      <c r="CV56" s="14">
        <f t="shared" si="41"/>
        <v>29.512912692801613</v>
      </c>
      <c r="CW56" s="22">
        <f t="shared" si="13"/>
        <v>244.3303922732961</v>
      </c>
      <c r="CX56" s="62">
        <f t="shared" si="14"/>
        <v>537.66372560662944</v>
      </c>
      <c r="CY56" s="62">
        <f ca="1">AVERAGE(OFFSET($CX$3,0,0,'Données projet'!$E$13+1,1))-AVERAGE(OFFSET($H$3,0,0,'Données projet'!$E$13+1,1))</f>
        <v>195.30963433439501</v>
      </c>
      <c r="CZ56" s="62">
        <f t="shared" si="42"/>
        <v>185.00219255324504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182.00000000000006</v>
      </c>
      <c r="DP56" s="18">
        <f>DO56*VLOOKUP('Données projet'!$B$14,Paramètres!$A$1:$I$89,3,0)*VLOOKUP('Données projet'!$B$14,Paramètres!$A$1:$I$89,5,0)</f>
        <v>176.03040000000004</v>
      </c>
      <c r="DQ56" s="14">
        <f t="shared" si="43"/>
        <v>44.437880346232944</v>
      </c>
      <c r="DR56" s="22">
        <f t="shared" si="16"/>
        <v>383.98225493635573</v>
      </c>
      <c r="DS56" s="62">
        <f t="shared" si="17"/>
        <v>677.31558826968899</v>
      </c>
      <c r="DT56" s="62">
        <f ca="1">AVERAGE(OFFSET($DS$3,0,0,'Données projet'!$E$14+1,1))-AVERAGE(OFFSET($H$3,0,0,'Données projet'!$E$14+1,1))</f>
        <v>394.8445842828649</v>
      </c>
      <c r="DU56" s="62">
        <f t="shared" si="44"/>
        <v>246.54010105494143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371.95849973474657</v>
      </c>
      <c r="T57" s="62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180.80400000000006</v>
      </c>
      <c r="AK57" s="14">
        <f t="shared" si="35"/>
        <v>45.501014930459895</v>
      </c>
      <c r="AL57" s="22">
        <f t="shared" si="4"/>
        <v>394.14790100388433</v>
      </c>
      <c r="AM57" s="62">
        <f t="shared" si="5"/>
        <v>687.48123433721764</v>
      </c>
      <c r="AN57" s="62">
        <f ca="1">AVERAGE(OFFSET($AM$3,0,0,'Données projet'!$E$10+1,1))-AVERAGE(OFFSET($H$3,0,0,'Données projet'!$E$10+1,1))</f>
        <v>389.12604446638119</v>
      </c>
      <c r="AO57" s="62">
        <f t="shared" si="36"/>
        <v>243.23852967152732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204.51600000000005</v>
      </c>
      <c r="BF57" s="14">
        <f t="shared" si="37"/>
        <v>50.735354396355888</v>
      </c>
      <c r="BG57" s="22">
        <f t="shared" si="7"/>
        <v>444.5627755736532</v>
      </c>
      <c r="BH57" s="62">
        <f t="shared" si="8"/>
        <v>737.89610890698646</v>
      </c>
      <c r="BI57" s="62">
        <f ca="1">AVERAGE(OFFSET($BH$3,0,0,'Données projet'!$E$11+1,1))-AVERAGE(OFFSET($H$3,0,0,'Données projet'!$E$11+1,1))</f>
        <v>434.82222444324242</v>
      </c>
      <c r="BJ57" s="62">
        <f t="shared" si="38"/>
        <v>269.61868559913393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129.39999999999995</v>
      </c>
      <c r="BZ57" s="14">
        <f>BY57*VLOOKUP('Données projet'!$B$12,Paramètres!$A$1:$I$89,3,0)*VLOOKUP('Données projet'!$B$12,Paramètres!$A$1:$I$89,5,0)</f>
        <v>131.21159999999995</v>
      </c>
      <c r="CA57" s="14">
        <f t="shared" si="39"/>
        <v>34.276173183172517</v>
      </c>
      <c r="CB57" s="22">
        <f t="shared" si="10"/>
        <v>288.22453829402536</v>
      </c>
      <c r="CC57" s="62">
        <f t="shared" si="11"/>
        <v>581.55787162735874</v>
      </c>
      <c r="CD57" s="62">
        <f ca="1">AVERAGE(OFFSET($CC$3,0,0,'Données projet'!$E$12+1,1))-AVERAGE(OFFSET($H$3,0,0,'Données projet'!$E$12+1,1))</f>
        <v>310.75846525561843</v>
      </c>
      <c r="CE57" s="62">
        <f t="shared" si="40"/>
        <v>159.6134369231965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3.6</v>
      </c>
      <c r="CT57" s="13">
        <f>IF('Données projet'!$A$140&gt;35,CT56+CS57-DB56,IF(A57&lt;'Données projet'!$A$140,$CQ$205^A57,IF(A57='Données projet'!$A$140,'Données projet'!$B$140,CT56+CS57-DB56)))</f>
        <v>130.39999999999995</v>
      </c>
      <c r="CU57" s="18">
        <f>CT57*VLOOKUP('Données projet'!$B$13,Paramètres!$A$1:$I$89,3,0)*VLOOKUP('Données projet'!$B$13,Paramètres!$A$1:$I$89,5,0)</f>
        <v>113.91743999999996</v>
      </c>
      <c r="CV57" s="14">
        <f t="shared" si="41"/>
        <v>30.252075834566813</v>
      </c>
      <c r="CW57" s="22">
        <f t="shared" si="13"/>
        <v>251.0952400785371</v>
      </c>
      <c r="CX57" s="62">
        <f t="shared" si="14"/>
        <v>544.42857341187039</v>
      </c>
      <c r="CY57" s="62">
        <f ca="1">AVERAGE(OFFSET($CX$3,0,0,'Données projet'!$E$13+1,1))-AVERAGE(OFFSET($H$3,0,0,'Données projet'!$E$13+1,1))</f>
        <v>195.30963433439501</v>
      </c>
      <c r="CZ57" s="62">
        <f t="shared" si="42"/>
        <v>185.00219255324504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190.00000000000006</v>
      </c>
      <c r="DP57" s="18">
        <f>DO57*VLOOKUP('Données projet'!$B$14,Paramètres!$A$1:$I$89,3,0)*VLOOKUP('Données projet'!$B$14,Paramètres!$A$1:$I$89,5,0)</f>
        <v>183.76800000000006</v>
      </c>
      <c r="DQ57" s="14">
        <f t="shared" si="43"/>
        <v>46.159483283907285</v>
      </c>
      <c r="DR57" s="22">
        <f t="shared" si="16"/>
        <v>400.45703338613862</v>
      </c>
      <c r="DS57" s="62">
        <f t="shared" si="17"/>
        <v>693.79036671947188</v>
      </c>
      <c r="DT57" s="62">
        <f ca="1">AVERAGE(OFFSET($DS$3,0,0,'Données projet'!$E$14+1,1))-AVERAGE(OFFSET($H$3,0,0,'Données projet'!$E$14+1,1))</f>
        <v>394.8445842828649</v>
      </c>
      <c r="DU57" s="62">
        <f t="shared" si="44"/>
        <v>246.54010105494143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371.95849973474657</v>
      </c>
      <c r="T58" s="62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188.41680000000005</v>
      </c>
      <c r="AK58" s="14">
        <f t="shared" si="35"/>
        <v>47.189759534268674</v>
      </c>
      <c r="AL58" s="22">
        <f t="shared" si="4"/>
        <v>410.34809118885141</v>
      </c>
      <c r="AM58" s="62">
        <f t="shared" si="5"/>
        <v>703.68142452218467</v>
      </c>
      <c r="AN58" s="62">
        <f ca="1">AVERAGE(OFFSET($AM$3,0,0,'Données projet'!$E$10+1,1))-AVERAGE(OFFSET($H$3,0,0,'Données projet'!$E$10+1,1))</f>
        <v>389.12604446638119</v>
      </c>
      <c r="AO58" s="62">
        <f t="shared" si="36"/>
        <v>243.23852967152732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213.12720000000004</v>
      </c>
      <c r="BF58" s="14">
        <f t="shared" si="37"/>
        <v>52.618368568459893</v>
      </c>
      <c r="BG58" s="22">
        <f t="shared" si="7"/>
        <v>462.8401985900677</v>
      </c>
      <c r="BH58" s="62">
        <f t="shared" si="8"/>
        <v>756.17353192340101</v>
      </c>
      <c r="BI58" s="62">
        <f ca="1">AVERAGE(OFFSET($BH$3,0,0,'Données projet'!$E$11+1,1))-AVERAGE(OFFSET($H$3,0,0,'Données projet'!$E$11+1,1))</f>
        <v>434.82222444324242</v>
      </c>
      <c r="BJ58" s="62">
        <f t="shared" si="38"/>
        <v>269.61868559913393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135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134.99999999999994</v>
      </c>
      <c r="BZ58" s="14">
        <f>BY58*VLOOKUP('Données projet'!$B$12,Paramètres!$A$1:$I$89,3,0)*VLOOKUP('Données projet'!$B$12,Paramètres!$A$1:$I$89,5,0)</f>
        <v>136.88999999999996</v>
      </c>
      <c r="CA58" s="14">
        <f t="shared" si="39"/>
        <v>35.583619346017713</v>
      </c>
      <c r="CB58" s="22">
        <f t="shared" si="10"/>
        <v>300.3915536943141</v>
      </c>
      <c r="CC58" s="62">
        <f t="shared" si="11"/>
        <v>593.72488702764736</v>
      </c>
      <c r="CD58" s="62">
        <f ca="1">AVERAGE(OFFSET($CC$3,0,0,'Données projet'!$E$12+1,1))-AVERAGE(OFFSET($H$3,0,0,'Données projet'!$E$12+1,1))</f>
        <v>310.75846525561843</v>
      </c>
      <c r="CE58" s="62">
        <f t="shared" si="40"/>
        <v>159.6134369231965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14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134</v>
      </c>
      <c r="CR58" s="13">
        <f>VLOOKUP(A58,'Données projet'!$A$139:$I$159,9,0)</f>
        <v>3.6</v>
      </c>
      <c r="CS58" s="13">
        <f t="array" ref="CS58">INDEX(CR:CR,MIN(IF(ISNUMBER(CR58:CR254),ROW(CR58:CR254),"")))</f>
        <v>3.6</v>
      </c>
      <c r="CT58" s="13">
        <f>IF('Données projet'!$A$140&gt;35,CT57+CS58-DB57,IF(A58&lt;'Données projet'!$A$140,$CQ$205^A58,IF(A58='Données projet'!$A$140,'Données projet'!$B$140,CT57+CS58-DB57)))</f>
        <v>133.99999999999994</v>
      </c>
      <c r="CU58" s="18">
        <f>CT58*VLOOKUP('Données projet'!$B$13,Paramètres!$A$1:$I$89,3,0)*VLOOKUP('Données projet'!$B$13,Paramètres!$A$1:$I$89,5,0)</f>
        <v>117.06239999999997</v>
      </c>
      <c r="CV58" s="14">
        <f t="shared" si="41"/>
        <v>30.988867171899123</v>
      </c>
      <c r="CW58" s="22">
        <f t="shared" si="13"/>
        <v>257.85595699105755</v>
      </c>
      <c r="CX58" s="62">
        <f t="shared" si="14"/>
        <v>551.18929032439087</v>
      </c>
      <c r="CY58" s="62">
        <f ca="1">AVERAGE(OFFSET($CX$3,0,0,'Données projet'!$E$13+1,1))-AVERAGE(OFFSET($H$3,0,0,'Données projet'!$E$13+1,1))</f>
        <v>195.30963433439501</v>
      </c>
      <c r="CZ58" s="62">
        <f t="shared" si="42"/>
        <v>185.00219255324504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9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198.00000000000006</v>
      </c>
      <c r="DP58" s="18">
        <f>DO58*VLOOKUP('Données projet'!$B$14,Paramètres!$A$1:$I$89,3,0)*VLOOKUP('Données projet'!$B$14,Paramètres!$A$1:$I$89,5,0)</f>
        <v>191.50560000000007</v>
      </c>
      <c r="DQ58" s="14">
        <f t="shared" si="43"/>
        <v>47.872666570685276</v>
      </c>
      <c r="DR58" s="22">
        <f t="shared" si="16"/>
        <v>416.9171476106103</v>
      </c>
      <c r="DS58" s="62">
        <f t="shared" si="17"/>
        <v>710.25048094394356</v>
      </c>
      <c r="DT58" s="62">
        <f ca="1">AVERAGE(OFFSET($DS$3,0,0,'Données projet'!$E$14+1,1))-AVERAGE(OFFSET($H$3,0,0,'Données projet'!$E$14+1,1))</f>
        <v>394.8445842828649</v>
      </c>
      <c r="DU58" s="62">
        <f t="shared" si="44"/>
        <v>246.54010105494143</v>
      </c>
      <c r="DV58" s="16">
        <f>IF(ISNA(VLOOKUP(A58,'Données projet'!$A$165:$I$185,3,0)),0,VLOOKUP(A58,'Données projet'!$A$165:$I$185,3,0))</f>
        <v>7</v>
      </c>
      <c r="DW58" s="16">
        <f>IF(ISNA(VLOOKUP(A58,'Données projet'!$A$165:$I$185,4,0)),0,VLOOKUP(A58,'Données projet'!$A$165:$I$185,4,0))</f>
        <v>21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657.73839554893721</v>
      </c>
      <c r="S59" s="62">
        <f ca="1">AVERAGE(OFFSET($R$3,0,0,'Données projet'!$E$9+1,1))-AVERAGE(OFFSET($H$3,0,0,'Données projet'!$E$9+1,1))</f>
        <v>371.95849973474657</v>
      </c>
      <c r="T59" s="62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175.47504000000006</v>
      </c>
      <c r="AK59" s="14">
        <f t="shared" si="35"/>
        <v>44.313979066329459</v>
      </c>
      <c r="AL59" s="22">
        <f t="shared" si="4"/>
        <v>382.79920820719053</v>
      </c>
      <c r="AM59" s="62">
        <f t="shared" si="5"/>
        <v>676.13254154052379</v>
      </c>
      <c r="AN59" s="62">
        <f ca="1">AVERAGE(OFFSET($AM$3,0,0,'Données projet'!$E$10+1,1))-AVERAGE(OFFSET($H$3,0,0,'Données projet'!$E$10+1,1))</f>
        <v>389.12604446638119</v>
      </c>
      <c r="AO59" s="62">
        <f t="shared" si="36"/>
        <v>243.23852967152732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198.48816000000005</v>
      </c>
      <c r="BF59" s="14">
        <f t="shared" si="37"/>
        <v>49.411764464573423</v>
      </c>
      <c r="BG59" s="22">
        <f t="shared" si="7"/>
        <v>431.75903510913213</v>
      </c>
      <c r="BH59" s="62">
        <f t="shared" si="8"/>
        <v>725.09236844246539</v>
      </c>
      <c r="BI59" s="62">
        <f ca="1">AVERAGE(OFFSET($BH$3,0,0,'Données projet'!$E$11+1,1))-AVERAGE(OFFSET($H$3,0,0,'Données projet'!$E$11+1,1))</f>
        <v>434.82222444324242</v>
      </c>
      <c r="BJ59" s="62">
        <f t="shared" si="38"/>
        <v>269.61868559913393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5.6</v>
      </c>
      <c r="BY59" s="13">
        <f>IF('Données projet'!$A$114&gt;35,BY58+BX59-CG58,IF(A59&lt;'Données projet'!$A$114,$BV$205^A59,IF(A59='Données projet'!$A$114,'Données projet'!$B$114,BY58+BX59-CG58)))</f>
        <v>126.59999999999994</v>
      </c>
      <c r="BZ59" s="14">
        <f>BY59*VLOOKUP('Données projet'!$B$12,Paramètres!$A$1:$I$89,3,0)*VLOOKUP('Données projet'!$B$12,Paramètres!$A$1:$I$89,5,0)</f>
        <v>128.37239999999994</v>
      </c>
      <c r="CA59" s="14">
        <f t="shared" si="39"/>
        <v>33.61999343087701</v>
      </c>
      <c r="CB59" s="22">
        <f t="shared" si="10"/>
        <v>282.13675189211068</v>
      </c>
      <c r="CC59" s="62">
        <f t="shared" si="11"/>
        <v>575.470085225444</v>
      </c>
      <c r="CD59" s="62">
        <f ca="1">AVERAGE(OFFSET($CC$3,0,0,'Données projet'!$E$12+1,1))-AVERAGE(OFFSET($H$3,0,0,'Données projet'!$E$12+1,1))</f>
        <v>310.75846525561843</v>
      </c>
      <c r="CE59" s="62">
        <f t="shared" si="40"/>
        <v>159.6134369231965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3</v>
      </c>
      <c r="CT59" s="13">
        <f>IF('Données projet'!$A$140&gt;35,CT58+CS59-DB58,IF(A59&lt;'Données projet'!$A$140,$CQ$205^A59,IF(A59='Données projet'!$A$140,'Données projet'!$B$140,CT58+CS59-DB58)))</f>
        <v>127.99999999999994</v>
      </c>
      <c r="CU59" s="18">
        <f>CT59*VLOOKUP('Données projet'!$B$13,Paramètres!$A$1:$I$89,3,0)*VLOOKUP('Données projet'!$B$13,Paramètres!$A$1:$I$89,5,0)</f>
        <v>111.82079999999998</v>
      </c>
      <c r="CV59" s="14">
        <f t="shared" si="41"/>
        <v>29.759568497877257</v>
      </c>
      <c r="CW59" s="22">
        <f t="shared" si="13"/>
        <v>246.58580846713619</v>
      </c>
      <c r="CX59" s="62">
        <f t="shared" si="14"/>
        <v>539.91914180046956</v>
      </c>
      <c r="CY59" s="62">
        <f ca="1">AVERAGE(OFFSET($CX$3,0,0,'Données projet'!$E$13+1,1))-AVERAGE(OFFSET($H$3,0,0,'Données projet'!$E$13+1,1))</f>
        <v>195.30963433439501</v>
      </c>
      <c r="CZ59" s="62">
        <f t="shared" si="42"/>
        <v>185.00219255324504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184.40000000000006</v>
      </c>
      <c r="DP59" s="18">
        <f>DO59*VLOOKUP('Données projet'!$B$14,Paramètres!$A$1:$I$89,3,0)*VLOOKUP('Données projet'!$B$14,Paramètres!$A$1:$I$89,5,0)</f>
        <v>178.35168000000004</v>
      </c>
      <c r="DQ59" s="14">
        <f t="shared" si="43"/>
        <v>44.95526921941952</v>
      </c>
      <c r="DR59" s="22">
        <f t="shared" si="16"/>
        <v>388.92626989048904</v>
      </c>
      <c r="DS59" s="62">
        <f t="shared" si="17"/>
        <v>682.2596032238223</v>
      </c>
      <c r="DT59" s="62">
        <f ca="1">AVERAGE(OFFSET($DS$3,0,0,'Données projet'!$E$14+1,1))-AVERAGE(OFFSET($H$3,0,0,'Données projet'!$E$14+1,1))</f>
        <v>394.8445842828649</v>
      </c>
      <c r="DU59" s="62">
        <f t="shared" si="44"/>
        <v>246.54010105494143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672.01119434243128</v>
      </c>
      <c r="S60" s="62">
        <f ca="1">AVERAGE(OFFSET($R$3,0,0,'Données projet'!$E$9+1,1))-AVERAGE(OFFSET($H$3,0,0,'Données projet'!$E$9+1,1))</f>
        <v>371.95849973474657</v>
      </c>
      <c r="T60" s="62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182.51688000000007</v>
      </c>
      <c r="AK60" s="14">
        <f t="shared" si="35"/>
        <v>45.881692259499843</v>
      </c>
      <c r="AL60" s="22">
        <f t="shared" si="4"/>
        <v>397.79418001862905</v>
      </c>
      <c r="AM60" s="62">
        <f t="shared" si="5"/>
        <v>691.12751335196231</v>
      </c>
      <c r="AN60" s="62">
        <f ca="1">AVERAGE(OFFSET($AM$3,0,0,'Données projet'!$E$10+1,1))-AVERAGE(OFFSET($H$3,0,0,'Données projet'!$E$10+1,1))</f>
        <v>389.12604446638119</v>
      </c>
      <c r="AO60" s="62">
        <f t="shared" si="36"/>
        <v>243.23852967152732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206.45352000000008</v>
      </c>
      <c r="BF60" s="14">
        <f t="shared" si="37"/>
        <v>51.159824031352372</v>
      </c>
      <c r="BG60" s="22">
        <f t="shared" si="7"/>
        <v>448.6765741879388</v>
      </c>
      <c r="BH60" s="62">
        <f t="shared" si="8"/>
        <v>742.00990752127211</v>
      </c>
      <c r="BI60" s="62">
        <f ca="1">AVERAGE(OFFSET($BH$3,0,0,'Données projet'!$E$11+1,1))-AVERAGE(OFFSET($H$3,0,0,'Données projet'!$E$11+1,1))</f>
        <v>434.82222444324242</v>
      </c>
      <c r="BJ60" s="62">
        <f t="shared" si="38"/>
        <v>269.61868559913393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5.6</v>
      </c>
      <c r="BY60" s="13">
        <f>IF('Données projet'!$A$114&gt;35,BY59+BX60-CG59,IF(A60&lt;'Données projet'!$A$114,$BV$205^A60,IF(A60='Données projet'!$A$114,'Données projet'!$B$114,BY59+BX60-CG59)))</f>
        <v>132.19999999999993</v>
      </c>
      <c r="BZ60" s="14">
        <f>BY60*VLOOKUP('Données projet'!$B$12,Paramètres!$A$1:$I$89,3,0)*VLOOKUP('Données projet'!$B$12,Paramètres!$A$1:$I$89,5,0)</f>
        <v>134.05079999999995</v>
      </c>
      <c r="CA60" s="14">
        <f t="shared" si="39"/>
        <v>34.930702157857986</v>
      </c>
      <c r="CB60" s="22">
        <f t="shared" si="10"/>
        <v>294.30944959160257</v>
      </c>
      <c r="CC60" s="62">
        <f t="shared" si="11"/>
        <v>587.64278292493589</v>
      </c>
      <c r="CD60" s="62">
        <f ca="1">AVERAGE(OFFSET($CC$3,0,0,'Données projet'!$E$12+1,1))-AVERAGE(OFFSET($H$3,0,0,'Données projet'!$E$12+1,1))</f>
        <v>310.75846525561843</v>
      </c>
      <c r="CE60" s="62">
        <f t="shared" si="40"/>
        <v>159.6134369231965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3</v>
      </c>
      <c r="CT60" s="13">
        <f>IF('Données projet'!$A$140&gt;35,CT59+CS60-DB59,IF(A60&lt;'Données projet'!$A$140,$CQ$205^A60,IF(A60='Données projet'!$A$140,'Données projet'!$B$140,CT59+CS60-DB59)))</f>
        <v>130.99999999999994</v>
      </c>
      <c r="CU60" s="18">
        <f>CT60*VLOOKUP('Données projet'!$B$13,Paramètres!$A$1:$I$89,3,0)*VLOOKUP('Données projet'!$B$13,Paramètres!$A$1:$I$89,5,0)</f>
        <v>114.44159999999997</v>
      </c>
      <c r="CV60" s="14">
        <f t="shared" si="41"/>
        <v>30.375037129843719</v>
      </c>
      <c r="CW60" s="22">
        <f t="shared" si="13"/>
        <v>252.22230966781112</v>
      </c>
      <c r="CX60" s="62">
        <f t="shared" si="14"/>
        <v>545.5556430011444</v>
      </c>
      <c r="CY60" s="62">
        <f ca="1">AVERAGE(OFFSET($CX$3,0,0,'Données projet'!$E$13+1,1))-AVERAGE(OFFSET($H$3,0,0,'Données projet'!$E$13+1,1))</f>
        <v>195.30963433439501</v>
      </c>
      <c r="CZ60" s="62">
        <f t="shared" si="42"/>
        <v>185.00219255324504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191.80000000000007</v>
      </c>
      <c r="DP60" s="18">
        <f>DO60*VLOOKUP('Données projet'!$B$14,Paramètres!$A$1:$I$89,3,0)*VLOOKUP('Données projet'!$B$14,Paramètres!$A$1:$I$89,5,0)</f>
        <v>185.50896000000006</v>
      </c>
      <c r="DQ60" s="14">
        <f t="shared" si="43"/>
        <v>46.545669588393878</v>
      </c>
      <c r="DR60" s="22">
        <f t="shared" si="16"/>
        <v>404.16181319978608</v>
      </c>
      <c r="DS60" s="62">
        <f t="shared" si="17"/>
        <v>697.4951465331194</v>
      </c>
      <c r="DT60" s="62">
        <f ca="1">AVERAGE(OFFSET($DS$3,0,0,'Données projet'!$E$14+1,1))-AVERAGE(OFFSET($H$3,0,0,'Données projet'!$E$14+1,1))</f>
        <v>394.8445842828649</v>
      </c>
      <c r="DU60" s="62">
        <f t="shared" si="44"/>
        <v>246.54010105494143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686.27228859802744</v>
      </c>
      <c r="S61" s="62">
        <f ca="1">AVERAGE(OFFSET($R$3,0,0,'Données projet'!$E$9+1,1))-AVERAGE(OFFSET($H$3,0,0,'Données projet'!$E$9+1,1))</f>
        <v>371.95849973474657</v>
      </c>
      <c r="T61" s="62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189.55872000000008</v>
      </c>
      <c r="AK61" s="14">
        <f t="shared" si="35"/>
        <v>47.442378909817926</v>
      </c>
      <c r="AL61" s="22">
        <f t="shared" si="4"/>
        <v>412.77691393459969</v>
      </c>
      <c r="AM61" s="62">
        <f t="shared" si="5"/>
        <v>706.110247267933</v>
      </c>
      <c r="AN61" s="62">
        <f ca="1">AVERAGE(OFFSET($AM$3,0,0,'Données projet'!$E$10+1,1))-AVERAGE(OFFSET($H$3,0,0,'Données projet'!$E$10+1,1))</f>
        <v>389.12604446638119</v>
      </c>
      <c r="AO61" s="62">
        <f t="shared" si="36"/>
        <v>243.23852967152732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214.41888000000006</v>
      </c>
      <c r="BF61" s="14">
        <f t="shared" si="37"/>
        <v>52.900048736813666</v>
      </c>
      <c r="BG61" s="22">
        <f t="shared" si="7"/>
        <v>465.58046754995058</v>
      </c>
      <c r="BH61" s="62">
        <f t="shared" si="8"/>
        <v>758.9138008832839</v>
      </c>
      <c r="BI61" s="62">
        <f ca="1">AVERAGE(OFFSET($BH$3,0,0,'Données projet'!$E$11+1,1))-AVERAGE(OFFSET($H$3,0,0,'Données projet'!$E$11+1,1))</f>
        <v>434.82222444324242</v>
      </c>
      <c r="BJ61" s="62">
        <f t="shared" si="38"/>
        <v>269.61868559913393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5.6</v>
      </c>
      <c r="BY61" s="13">
        <f>IF('Données projet'!$A$114&gt;35,BY60+BX61-CG60,IF(A61&lt;'Données projet'!$A$114,$BV$205^A61,IF(A61='Données projet'!$A$114,'Données projet'!$B$114,BY60+BX61-CG60)))</f>
        <v>137.79999999999993</v>
      </c>
      <c r="BZ61" s="14">
        <f>BY61*VLOOKUP('Données projet'!$B$12,Paramètres!$A$1:$I$89,3,0)*VLOOKUP('Données projet'!$B$12,Paramètres!$A$1:$I$89,5,0)</f>
        <v>139.72919999999993</v>
      </c>
      <c r="CA61" s="14">
        <f t="shared" si="39"/>
        <v>36.234962028891381</v>
      </c>
      <c r="CB61" s="22">
        <f t="shared" si="10"/>
        <v>306.47091553365232</v>
      </c>
      <c r="CC61" s="62">
        <f t="shared" si="11"/>
        <v>599.80424886698563</v>
      </c>
      <c r="CD61" s="62">
        <f ca="1">AVERAGE(OFFSET($CC$3,0,0,'Données projet'!$E$12+1,1))-AVERAGE(OFFSET($H$3,0,0,'Données projet'!$E$12+1,1))</f>
        <v>310.75846525561843</v>
      </c>
      <c r="CE61" s="62">
        <f t="shared" si="40"/>
        <v>159.6134369231965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3</v>
      </c>
      <c r="CT61" s="13">
        <f>IF('Données projet'!$A$140&gt;35,CT60+CS61-DB60,IF(A61&lt;'Données projet'!$A$140,$CQ$205^A61,IF(A61='Données projet'!$A$140,'Données projet'!$B$140,CT60+CS61-DB60)))</f>
        <v>133.99999999999994</v>
      </c>
      <c r="CU61" s="18">
        <f>CT61*VLOOKUP('Données projet'!$B$13,Paramètres!$A$1:$I$89,3,0)*VLOOKUP('Données projet'!$B$13,Paramètres!$A$1:$I$89,5,0)</f>
        <v>117.06239999999997</v>
      </c>
      <c r="CV61" s="14">
        <f t="shared" si="41"/>
        <v>30.988867171899123</v>
      </c>
      <c r="CW61" s="22">
        <f t="shared" si="13"/>
        <v>257.85595699105755</v>
      </c>
      <c r="CX61" s="62">
        <f t="shared" si="14"/>
        <v>551.18929032439087</v>
      </c>
      <c r="CY61" s="62">
        <f ca="1">AVERAGE(OFFSET($CX$3,0,0,'Données projet'!$E$13+1,1))-AVERAGE(OFFSET($H$3,0,0,'Données projet'!$E$13+1,1))</f>
        <v>195.30963433439501</v>
      </c>
      <c r="CZ61" s="62">
        <f t="shared" si="42"/>
        <v>185.00219255324504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199.20000000000007</v>
      </c>
      <c r="DP61" s="18">
        <f>DO61*VLOOKUP('Données projet'!$B$14,Paramètres!$A$1:$I$89,3,0)*VLOOKUP('Données projet'!$B$14,Paramètres!$A$1:$I$89,5,0)</f>
        <v>192.66624000000007</v>
      </c>
      <c r="DQ61" s="14">
        <f t="shared" si="43"/>
        <v>48.12894172983674</v>
      </c>
      <c r="DR61" s="22">
        <f t="shared" si="16"/>
        <v>419.38494151279912</v>
      </c>
      <c r="DS61" s="62">
        <f t="shared" si="17"/>
        <v>712.71827484613243</v>
      </c>
      <c r="DT61" s="62">
        <f ca="1">AVERAGE(OFFSET($DS$3,0,0,'Données projet'!$E$14+1,1))-AVERAGE(OFFSET($H$3,0,0,'Données projet'!$E$14+1,1))</f>
        <v>394.8445842828649</v>
      </c>
      <c r="DU61" s="62">
        <f t="shared" si="44"/>
        <v>246.54010105494143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700.52216291323407</v>
      </c>
      <c r="S62" s="62">
        <f ca="1">AVERAGE(OFFSET($R$3,0,0,'Données projet'!$E$9+1,1))-AVERAGE(OFFSET($H$3,0,0,'Données projet'!$E$9+1,1))</f>
        <v>371.95849973474657</v>
      </c>
      <c r="T62" s="62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196.60056000000006</v>
      </c>
      <c r="AK62" s="14">
        <f t="shared" si="35"/>
        <v>48.99632993395123</v>
      </c>
      <c r="AL62" s="22">
        <f t="shared" si="4"/>
        <v>427.74791663496512</v>
      </c>
      <c r="AM62" s="62">
        <f t="shared" si="5"/>
        <v>721.08124996829838</v>
      </c>
      <c r="AN62" s="62">
        <f ca="1">AVERAGE(OFFSET($AM$3,0,0,'Données projet'!$E$10+1,1))-AVERAGE(OFFSET($H$3,0,0,'Données projet'!$E$10+1,1))</f>
        <v>389.12604446638119</v>
      </c>
      <c r="AO62" s="62">
        <f t="shared" si="36"/>
        <v>243.23852967152732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222.38424000000006</v>
      </c>
      <c r="BF62" s="14">
        <f t="shared" si="37"/>
        <v>54.632762964056163</v>
      </c>
      <c r="BG62" s="22">
        <f t="shared" si="7"/>
        <v>482.47128016239793</v>
      </c>
      <c r="BH62" s="62">
        <f t="shared" si="8"/>
        <v>775.80461349573125</v>
      </c>
      <c r="BI62" s="62">
        <f ca="1">AVERAGE(OFFSET($BH$3,0,0,'Données projet'!$E$11+1,1))-AVERAGE(OFFSET($H$3,0,0,'Données projet'!$E$11+1,1))</f>
        <v>434.82222444324242</v>
      </c>
      <c r="BJ62" s="62">
        <f t="shared" si="38"/>
        <v>269.61868559913393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5.6</v>
      </c>
      <c r="BY62" s="13">
        <f>IF('Données projet'!$A$114&gt;35,BY61+BX62-CG61,IF(A62&lt;'Données projet'!$A$114,$BV$205^A62,IF(A62='Données projet'!$A$114,'Données projet'!$B$114,BY61+BX62-CG61)))</f>
        <v>143.39999999999992</v>
      </c>
      <c r="BZ62" s="14">
        <f>BY62*VLOOKUP('Données projet'!$B$12,Paramètres!$A$1:$I$89,3,0)*VLOOKUP('Données projet'!$B$12,Paramètres!$A$1:$I$89,5,0)</f>
        <v>145.40759999999992</v>
      </c>
      <c r="CA62" s="14">
        <f t="shared" si="39"/>
        <v>37.533065094701904</v>
      </c>
      <c r="CB62" s="22">
        <f t="shared" si="10"/>
        <v>318.62165837327228</v>
      </c>
      <c r="CC62" s="62">
        <f t="shared" si="11"/>
        <v>611.9549917066056</v>
      </c>
      <c r="CD62" s="62">
        <f ca="1">AVERAGE(OFFSET($CC$3,0,0,'Données projet'!$E$12+1,1))-AVERAGE(OFFSET($H$3,0,0,'Données projet'!$E$12+1,1))</f>
        <v>310.75846525561843</v>
      </c>
      <c r="CE62" s="62">
        <f t="shared" si="40"/>
        <v>159.6134369231965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3</v>
      </c>
      <c r="CT62" s="13">
        <f>IF('Données projet'!$A$140&gt;35,CT61+CS62-DB61,IF(A62&lt;'Données projet'!$A$140,$CQ$205^A62,IF(A62='Données projet'!$A$140,'Données projet'!$B$140,CT61+CS62-DB61)))</f>
        <v>136.99999999999994</v>
      </c>
      <c r="CU62" s="18">
        <f>CT62*VLOOKUP('Données projet'!$B$13,Paramètres!$A$1:$I$89,3,0)*VLOOKUP('Données projet'!$B$13,Paramètres!$A$1:$I$89,5,0)</f>
        <v>119.68319999999996</v>
      </c>
      <c r="CV62" s="14">
        <f t="shared" si="41"/>
        <v>31.601099532596166</v>
      </c>
      <c r="CW62" s="22">
        <f t="shared" si="13"/>
        <v>263.4868216859382</v>
      </c>
      <c r="CX62" s="62">
        <f t="shared" si="14"/>
        <v>556.82015501927151</v>
      </c>
      <c r="CY62" s="62">
        <f ca="1">AVERAGE(OFFSET($CX$3,0,0,'Données projet'!$E$13+1,1))-AVERAGE(OFFSET($H$3,0,0,'Données projet'!$E$13+1,1))</f>
        <v>195.30963433439501</v>
      </c>
      <c r="CZ62" s="62">
        <f t="shared" si="42"/>
        <v>185.00219255324504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206.60000000000008</v>
      </c>
      <c r="DP62" s="18">
        <f>DO62*VLOOKUP('Données projet'!$B$14,Paramètres!$A$1:$I$89,3,0)*VLOOKUP('Données projet'!$B$14,Paramètres!$A$1:$I$89,5,0)</f>
        <v>199.82352000000006</v>
      </c>
      <c r="DQ62" s="14">
        <f t="shared" si="43"/>
        <v>49.705380770418969</v>
      </c>
      <c r="DR62" s="22">
        <f t="shared" si="16"/>
        <v>434.59616884181315</v>
      </c>
      <c r="DS62" s="62">
        <f t="shared" si="17"/>
        <v>727.92950217514647</v>
      </c>
      <c r="DT62" s="62">
        <f ca="1">AVERAGE(OFFSET($DS$3,0,0,'Données projet'!$E$14+1,1))-AVERAGE(OFFSET($H$3,0,0,'Données projet'!$E$14+1,1))</f>
        <v>394.8445842828649</v>
      </c>
      <c r="DU62" s="62">
        <f t="shared" si="44"/>
        <v>246.54010105494143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714.76126520309447</v>
      </c>
      <c r="S63" s="62">
        <f ca="1">AVERAGE(OFFSET($R$3,0,0,'Données projet'!$E$9+1,1))-AVERAGE(OFFSET($H$3,0,0,'Données projet'!$E$9+1,1))</f>
        <v>371.95849973474657</v>
      </c>
      <c r="T63" s="62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203.64240000000009</v>
      </c>
      <c r="AK63" s="14">
        <f t="shared" si="35"/>
        <v>50.543814227115448</v>
      </c>
      <c r="AL63" s="22">
        <f t="shared" si="4"/>
        <v>442.70765644555962</v>
      </c>
      <c r="AM63" s="62">
        <f t="shared" si="5"/>
        <v>736.04098977889294</v>
      </c>
      <c r="AN63" s="62">
        <f ca="1">AVERAGE(OFFSET($AM$3,0,0,'Données projet'!$E$10+1,1))-AVERAGE(OFFSET($H$3,0,0,'Données projet'!$E$10+1,1))</f>
        <v>389.12604446638119</v>
      </c>
      <c r="AO63" s="62">
        <f t="shared" si="36"/>
        <v>243.23852967152732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230.34960000000009</v>
      </c>
      <c r="BF63" s="14">
        <f t="shared" si="37"/>
        <v>56.35826654142631</v>
      </c>
      <c r="BG63" s="22">
        <f t="shared" si="7"/>
        <v>499.34953422631764</v>
      </c>
      <c r="BH63" s="62">
        <f t="shared" si="8"/>
        <v>792.68286755965096</v>
      </c>
      <c r="BI63" s="62">
        <f ca="1">AVERAGE(OFFSET($BH$3,0,0,'Données projet'!$E$11+1,1))-AVERAGE(OFFSET($H$3,0,0,'Données projet'!$E$11+1,1))</f>
        <v>434.82222444324242</v>
      </c>
      <c r="BJ63" s="62">
        <f t="shared" si="38"/>
        <v>269.61868559913393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149</v>
      </c>
      <c r="BW63" s="13">
        <f>VLOOKUP(A63,'Données projet'!$A$113:$I$133,9,0)</f>
        <v>5.6</v>
      </c>
      <c r="BX63" s="13">
        <f t="array" ref="BX63">INDEX(BW:BW,MIN(IF(ISNUMBER(BW63:BW259),ROW(BW63:BW259),"")))</f>
        <v>5.6</v>
      </c>
      <c r="BY63" s="13">
        <f>IF('Données projet'!$A$114&gt;35,BY62+BX63-CG62,IF(A63&lt;'Données projet'!$A$114,$BV$205^A63,IF(A63='Données projet'!$A$114,'Données projet'!$B$114,BY62+BX63-CG62)))</f>
        <v>148.99999999999991</v>
      </c>
      <c r="BZ63" s="14">
        <f>BY63*VLOOKUP('Données projet'!$B$12,Paramètres!$A$1:$I$89,3,0)*VLOOKUP('Données projet'!$B$12,Paramètres!$A$1:$I$89,5,0)</f>
        <v>151.08599999999993</v>
      </c>
      <c r="CA63" s="14">
        <f t="shared" si="39"/>
        <v>38.825279304404233</v>
      </c>
      <c r="CB63" s="22">
        <f t="shared" si="10"/>
        <v>330.76214478850392</v>
      </c>
      <c r="CC63" s="62">
        <f t="shared" si="11"/>
        <v>624.09547812183723</v>
      </c>
      <c r="CD63" s="62">
        <f ca="1">AVERAGE(OFFSET($CC$3,0,0,'Données projet'!$E$12+1,1))-AVERAGE(OFFSET($H$3,0,0,'Données projet'!$E$12+1,1))</f>
        <v>310.75846525561843</v>
      </c>
      <c r="CE63" s="62">
        <f t="shared" si="40"/>
        <v>159.6134369231965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140</v>
      </c>
      <c r="CR63" s="13">
        <f>VLOOKUP(A63,'Données projet'!$A$139:$I$159,9,0)</f>
        <v>3</v>
      </c>
      <c r="CS63" s="13">
        <f t="array" ref="CS63">INDEX(CR:CR,MIN(IF(ISNUMBER(CR63:CR259),ROW(CR63:CR259),"")))</f>
        <v>3</v>
      </c>
      <c r="CT63" s="13">
        <f>IF('Données projet'!$A$140&gt;35,CT62+CS63-DB62,IF(A63&lt;'Données projet'!$A$140,$CQ$205^A63,IF(A63='Données projet'!$A$140,'Données projet'!$B$140,CT62+CS63-DB62)))</f>
        <v>139.99999999999994</v>
      </c>
      <c r="CU63" s="18">
        <f>CT63*VLOOKUP('Données projet'!$B$13,Paramètres!$A$1:$I$89,3,0)*VLOOKUP('Données projet'!$B$13,Paramètres!$A$1:$I$89,5,0)</f>
        <v>122.30399999999997</v>
      </c>
      <c r="CV63" s="14">
        <f t="shared" si="41"/>
        <v>32.211773226559373</v>
      </c>
      <c r="CW63" s="22">
        <f t="shared" si="13"/>
        <v>269.11497170292421</v>
      </c>
      <c r="CX63" s="62">
        <f t="shared" si="14"/>
        <v>562.44830503625758</v>
      </c>
      <c r="CY63" s="62">
        <f ca="1">AVERAGE(OFFSET($CX$3,0,0,'Données projet'!$E$13+1,1))-AVERAGE(OFFSET($H$3,0,0,'Données projet'!$E$13+1,1))</f>
        <v>195.30963433439501</v>
      </c>
      <c r="CZ63" s="62">
        <f t="shared" si="42"/>
        <v>185.00219255324504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214.00000000000009</v>
      </c>
      <c r="DP63" s="18">
        <f>DO63*VLOOKUP('Données projet'!$B$14,Paramètres!$A$1:$I$89,3,0)*VLOOKUP('Données projet'!$B$14,Paramètres!$A$1:$I$89,5,0)</f>
        <v>206.9808000000001</v>
      </c>
      <c r="DQ63" s="14">
        <f t="shared" si="43"/>
        <v>51.275259496675787</v>
      </c>
      <c r="DR63" s="22">
        <f t="shared" si="16"/>
        <v>449.7959702900439</v>
      </c>
      <c r="DS63" s="62">
        <f t="shared" si="17"/>
        <v>743.12930362337715</v>
      </c>
      <c r="DT63" s="62">
        <f ca="1">AVERAGE(OFFSET($DS$3,0,0,'Données projet'!$E$14+1,1))-AVERAGE(OFFSET($H$3,0,0,'Données projet'!$E$14+1,1))</f>
        <v>394.8445842828649</v>
      </c>
      <c r="DU63" s="62">
        <f t="shared" si="44"/>
        <v>246.54010105494143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21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688.19859268339746</v>
      </c>
      <c r="S64" s="62">
        <f ca="1">AVERAGE(OFFSET($R$3,0,0,'Données projet'!$E$9+1,1))-AVERAGE(OFFSET($H$3,0,0,'Données projet'!$E$9+1,1))</f>
        <v>371.95849973474657</v>
      </c>
      <c r="T64" s="62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190.51032000000006</v>
      </c>
      <c r="AK64" s="14">
        <f t="shared" si="35"/>
        <v>47.652759738576194</v>
      </c>
      <c r="AL64" s="22">
        <f t="shared" si="4"/>
        <v>414.80069721135357</v>
      </c>
      <c r="AM64" s="62">
        <f t="shared" si="5"/>
        <v>708.13403054468688</v>
      </c>
      <c r="AN64" s="62">
        <f ca="1">AVERAGE(OFFSET($AM$3,0,0,'Données projet'!$E$10+1,1))-AVERAGE(OFFSET($H$3,0,0,'Données projet'!$E$10+1,1))</f>
        <v>389.12604446638119</v>
      </c>
      <c r="AO64" s="62">
        <f t="shared" si="36"/>
        <v>243.23852967152732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215.49528000000007</v>
      </c>
      <c r="BF64" s="14">
        <f t="shared" si="37"/>
        <v>53.134631326269272</v>
      </c>
      <c r="BG64" s="22">
        <f t="shared" si="7"/>
        <v>467.86376222658572</v>
      </c>
      <c r="BH64" s="62">
        <f t="shared" si="8"/>
        <v>761.19709555991903</v>
      </c>
      <c r="BI64" s="62">
        <f ca="1">AVERAGE(OFFSET($BH$3,0,0,'Données projet'!$E$11+1,1))-AVERAGE(OFFSET($H$3,0,0,'Données projet'!$E$11+1,1))</f>
        <v>434.82222444324242</v>
      </c>
      <c r="BJ64" s="62">
        <f t="shared" si="38"/>
        <v>269.61868559913393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140.1999999999999</v>
      </c>
      <c r="BZ64" s="14">
        <f>BY64*VLOOKUP('Données projet'!$B$12,Paramètres!$A$1:$I$89,3,0)*VLOOKUP('Données projet'!$B$12,Paramètres!$A$1:$I$89,5,0)</f>
        <v>142.16279999999992</v>
      </c>
      <c r="CA64" s="14">
        <f t="shared" si="39"/>
        <v>36.792029666383577</v>
      </c>
      <c r="CB64" s="22">
        <f t="shared" si="10"/>
        <v>311.67966166895121</v>
      </c>
      <c r="CC64" s="62">
        <f t="shared" si="11"/>
        <v>605.01299500228447</v>
      </c>
      <c r="CD64" s="62">
        <f ca="1">AVERAGE(OFFSET($CC$3,0,0,'Données projet'!$E$12+1,1))-AVERAGE(OFFSET($H$3,0,0,'Données projet'!$E$12+1,1))</f>
        <v>310.75846525561843</v>
      </c>
      <c r="CE64" s="62">
        <f t="shared" si="40"/>
        <v>159.6134369231965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2.6</v>
      </c>
      <c r="CT64" s="13">
        <f>IF('Données projet'!$A$140&gt;35,CT63+CS64-DB63,IF(A64&lt;'Données projet'!$A$140,$CQ$205^A64,IF(A64='Données projet'!$A$140,'Données projet'!$B$140,CT63+CS64-DB63)))</f>
        <v>135.59999999999994</v>
      </c>
      <c r="CU64" s="18">
        <f>CT64*VLOOKUP('Données projet'!$B$13,Paramètres!$A$1:$I$89,3,0)*VLOOKUP('Données projet'!$B$13,Paramètres!$A$1:$I$89,5,0)</f>
        <v>118.46015999999997</v>
      </c>
      <c r="CV64" s="14">
        <f t="shared" si="41"/>
        <v>31.315587396029674</v>
      </c>
      <c r="CW64" s="22">
        <f t="shared" si="13"/>
        <v>260.85942671475163</v>
      </c>
      <c r="CX64" s="62">
        <f t="shared" si="14"/>
        <v>554.19276004808489</v>
      </c>
      <c r="CY64" s="62">
        <f ca="1">AVERAGE(OFFSET($CX$3,0,0,'Données projet'!$E$13+1,1))-AVERAGE(OFFSET($H$3,0,0,'Données projet'!$E$13+1,1))</f>
        <v>195.30963433439501</v>
      </c>
      <c r="CZ64" s="62">
        <f t="shared" si="42"/>
        <v>185.00219255324504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200.20000000000007</v>
      </c>
      <c r="DP64" s="18">
        <f>DO64*VLOOKUP('Données projet'!$B$14,Paramètres!$A$1:$I$89,3,0)*VLOOKUP('Données projet'!$B$14,Paramètres!$A$1:$I$89,5,0)</f>
        <v>193.63344000000006</v>
      </c>
      <c r="DQ64" s="14">
        <f t="shared" si="43"/>
        <v>48.342367086681271</v>
      </c>
      <c r="DR64" s="22">
        <f t="shared" si="16"/>
        <v>421.4411973426366</v>
      </c>
      <c r="DS64" s="62">
        <f t="shared" si="17"/>
        <v>714.77453067596991</v>
      </c>
      <c r="DT64" s="62">
        <f ca="1">AVERAGE(OFFSET($DS$3,0,0,'Données projet'!$E$14+1,1))-AVERAGE(OFFSET($H$3,0,0,'Données projet'!$E$14+1,1))</f>
        <v>394.8445842828649</v>
      </c>
      <c r="DU64" s="62">
        <f t="shared" si="44"/>
        <v>246.54010105494143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702.06203699024286</v>
      </c>
      <c r="S65" s="62">
        <f ca="1">AVERAGE(OFFSET($R$3,0,0,'Données projet'!$E$9+1,1))-AVERAGE(OFFSET($H$3,0,0,'Données projet'!$E$9+1,1))</f>
        <v>371.95849973474657</v>
      </c>
      <c r="T65" s="62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197.36184000000006</v>
      </c>
      <c r="AK65" s="14">
        <f t="shared" si="35"/>
        <v>49.163932700586031</v>
      </c>
      <c r="AL65" s="22">
        <f t="shared" si="4"/>
        <v>429.36572078685407</v>
      </c>
      <c r="AM65" s="62">
        <f t="shared" si="5"/>
        <v>722.69905412018738</v>
      </c>
      <c r="AN65" s="62">
        <f ca="1">AVERAGE(OFFSET($AM$3,0,0,'Données projet'!$E$10+1,1))-AVERAGE(OFFSET($H$3,0,0,'Données projet'!$E$10+1,1))</f>
        <v>389.12604446638119</v>
      </c>
      <c r="AO65" s="62">
        <f t="shared" si="36"/>
        <v>243.23852967152732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223.24536000000003</v>
      </c>
      <c r="BF65" s="14">
        <f t="shared" si="37"/>
        <v>54.81964639459116</v>
      </c>
      <c r="BG65" s="22">
        <f t="shared" si="7"/>
        <v>484.2965528039129</v>
      </c>
      <c r="BH65" s="62">
        <f t="shared" si="8"/>
        <v>777.62988613724622</v>
      </c>
      <c r="BI65" s="62">
        <f ca="1">AVERAGE(OFFSET($BH$3,0,0,'Données projet'!$E$11+1,1))-AVERAGE(OFFSET($H$3,0,0,'Données projet'!$E$11+1,1))</f>
        <v>434.82222444324242</v>
      </c>
      <c r="BJ65" s="62">
        <f t="shared" si="38"/>
        <v>269.61868559913393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145.39999999999989</v>
      </c>
      <c r="BZ65" s="14">
        <f>BY65*VLOOKUP('Données projet'!$B$12,Paramètres!$A$1:$I$89,3,0)*VLOOKUP('Données projet'!$B$12,Paramètres!$A$1:$I$89,5,0)</f>
        <v>147.43559999999991</v>
      </c>
      <c r="CA65" s="14">
        <f t="shared" si="39"/>
        <v>37.995232948340991</v>
      </c>
      <c r="CB65" s="22">
        <f t="shared" si="10"/>
        <v>322.95870071836038</v>
      </c>
      <c r="CC65" s="62">
        <f t="shared" si="11"/>
        <v>616.29203405169369</v>
      </c>
      <c r="CD65" s="62">
        <f ca="1">AVERAGE(OFFSET($CC$3,0,0,'Données projet'!$E$12+1,1))-AVERAGE(OFFSET($H$3,0,0,'Données projet'!$E$12+1,1))</f>
        <v>310.75846525561843</v>
      </c>
      <c r="CE65" s="62">
        <f t="shared" si="40"/>
        <v>159.6134369231965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2.6</v>
      </c>
      <c r="CT65" s="13">
        <f>IF('Données projet'!$A$140&gt;35,CT64+CS65-DB64,IF(A65&lt;'Données projet'!$A$140,$CQ$205^A65,IF(A65='Données projet'!$A$140,'Données projet'!$B$140,CT64+CS65-DB64)))</f>
        <v>138.19999999999993</v>
      </c>
      <c r="CU65" s="18">
        <f>CT65*VLOOKUP('Données projet'!$B$13,Paramètres!$A$1:$I$89,3,0)*VLOOKUP('Données projet'!$B$13,Paramètres!$A$1:$I$89,5,0)</f>
        <v>120.73151999999995</v>
      </c>
      <c r="CV65" s="14">
        <f t="shared" si="41"/>
        <v>31.845553926050336</v>
      </c>
      <c r="CW65" s="22">
        <f t="shared" si="13"/>
        <v>265.73840375453756</v>
      </c>
      <c r="CX65" s="62">
        <f t="shared" si="14"/>
        <v>559.07173708787082</v>
      </c>
      <c r="CY65" s="62">
        <f ca="1">AVERAGE(OFFSET($CX$3,0,0,'Données projet'!$E$13+1,1))-AVERAGE(OFFSET($H$3,0,0,'Données projet'!$E$13+1,1))</f>
        <v>195.30963433439501</v>
      </c>
      <c r="CZ65" s="62">
        <f t="shared" si="42"/>
        <v>185.00219255324504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207.40000000000006</v>
      </c>
      <c r="DP65" s="18">
        <f>DO65*VLOOKUP('Données projet'!$B$14,Paramètres!$A$1:$I$89,3,0)*VLOOKUP('Données projet'!$B$14,Paramètres!$A$1:$I$89,5,0)</f>
        <v>200.5972800000001</v>
      </c>
      <c r="DQ65" s="14">
        <f t="shared" si="43"/>
        <v>49.875409002023019</v>
      </c>
      <c r="DR65" s="22">
        <f t="shared" si="16"/>
        <v>436.23993334519031</v>
      </c>
      <c r="DS65" s="62">
        <f t="shared" si="17"/>
        <v>729.57326667852362</v>
      </c>
      <c r="DT65" s="62">
        <f ca="1">AVERAGE(OFFSET($DS$3,0,0,'Données projet'!$E$14+1,1))-AVERAGE(OFFSET($H$3,0,0,'Données projet'!$E$14+1,1))</f>
        <v>394.8445842828649</v>
      </c>
      <c r="DU65" s="62">
        <f t="shared" si="44"/>
        <v>246.54010105494143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715.9153277342615</v>
      </c>
      <c r="S66" s="62">
        <f ca="1">AVERAGE(OFFSET($R$3,0,0,'Données projet'!$E$9+1,1))-AVERAGE(OFFSET($H$3,0,0,'Données projet'!$E$9+1,1))</f>
        <v>371.95849973474657</v>
      </c>
      <c r="T66" s="62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204.21336000000005</v>
      </c>
      <c r="AK66" s="14">
        <f t="shared" si="35"/>
        <v>50.669010210991836</v>
      </c>
      <c r="AL66" s="22">
        <f t="shared" si="4"/>
        <v>443.92012811747753</v>
      </c>
      <c r="AM66" s="62">
        <f t="shared" si="5"/>
        <v>737.25346145081085</v>
      </c>
      <c r="AN66" s="62">
        <f ca="1">AVERAGE(OFFSET($AM$3,0,0,'Données projet'!$E$10+1,1))-AVERAGE(OFFSET($H$3,0,0,'Données projet'!$E$10+1,1))</f>
        <v>389.12604446638119</v>
      </c>
      <c r="AO66" s="62">
        <f t="shared" si="36"/>
        <v>243.23852967152732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230.99544000000003</v>
      </c>
      <c r="BF66" s="14">
        <f t="shared" si="37"/>
        <v>56.497864803589835</v>
      </c>
      <c r="BG66" s="22">
        <f t="shared" si="7"/>
        <v>500.71750586625234</v>
      </c>
      <c r="BH66" s="62">
        <f t="shared" si="8"/>
        <v>794.05083919958565</v>
      </c>
      <c r="BI66" s="62">
        <f ca="1">AVERAGE(OFFSET($BH$3,0,0,'Données projet'!$E$11+1,1))-AVERAGE(OFFSET($H$3,0,0,'Données projet'!$E$11+1,1))</f>
        <v>434.82222444324242</v>
      </c>
      <c r="BJ66" s="62">
        <f t="shared" si="38"/>
        <v>269.61868559913393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150.59999999999988</v>
      </c>
      <c r="BZ66" s="14">
        <f>BY66*VLOOKUP('Données projet'!$B$12,Paramètres!$A$1:$I$89,3,0)*VLOOKUP('Données projet'!$B$12,Paramètres!$A$1:$I$89,5,0)</f>
        <v>152.7083999999999</v>
      </c>
      <c r="CA66" s="14">
        <f t="shared" si="39"/>
        <v>39.193436747373994</v>
      </c>
      <c r="CB66" s="22">
        <f t="shared" si="10"/>
        <v>334.22903233500955</v>
      </c>
      <c r="CC66" s="62">
        <f t="shared" si="11"/>
        <v>627.56236566834286</v>
      </c>
      <c r="CD66" s="62">
        <f ca="1">AVERAGE(OFFSET($CC$3,0,0,'Données projet'!$E$12+1,1))-AVERAGE(OFFSET($H$3,0,0,'Données projet'!$E$12+1,1))</f>
        <v>310.75846525561843</v>
      </c>
      <c r="CE66" s="62">
        <f t="shared" si="40"/>
        <v>159.6134369231965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2.6</v>
      </c>
      <c r="CT66" s="13">
        <f>IF('Données projet'!$A$140&gt;35,CT65+CS66-DB65,IF(A66&lt;'Données projet'!$A$140,$CQ$205^A66,IF(A66='Données projet'!$A$140,'Données projet'!$B$140,CT65+CS66-DB65)))</f>
        <v>140.79999999999993</v>
      </c>
      <c r="CU66" s="18">
        <f>CT66*VLOOKUP('Données projet'!$B$13,Paramètres!$A$1:$I$89,3,0)*VLOOKUP('Données projet'!$B$13,Paramètres!$A$1:$I$89,5,0)</f>
        <v>123.00287999999996</v>
      </c>
      <c r="CV66" s="14">
        <f t="shared" si="41"/>
        <v>32.374361095906167</v>
      </c>
      <c r="CW66" s="22">
        <f t="shared" si="13"/>
        <v>270.61536157536983</v>
      </c>
      <c r="CX66" s="62">
        <f t="shared" si="14"/>
        <v>563.94869490870315</v>
      </c>
      <c r="CY66" s="62">
        <f ca="1">AVERAGE(OFFSET($CX$3,0,0,'Données projet'!$E$13+1,1))-AVERAGE(OFFSET($H$3,0,0,'Données projet'!$E$13+1,1))</f>
        <v>195.30963433439501</v>
      </c>
      <c r="CZ66" s="62">
        <f t="shared" si="42"/>
        <v>185.00219255324504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214.60000000000005</v>
      </c>
      <c r="DP66" s="18">
        <f>DO66*VLOOKUP('Données projet'!$B$14,Paramètres!$A$1:$I$89,3,0)*VLOOKUP('Données projet'!$B$14,Paramètres!$A$1:$I$89,5,0)</f>
        <v>207.56112000000005</v>
      </c>
      <c r="DQ66" s="14">
        <f t="shared" si="43"/>
        <v>51.40226725537714</v>
      </c>
      <c r="DR66" s="22">
        <f t="shared" si="16"/>
        <v>451.02789946978191</v>
      </c>
      <c r="DS66" s="62">
        <f t="shared" si="17"/>
        <v>744.36123280311517</v>
      </c>
      <c r="DT66" s="62">
        <f ca="1">AVERAGE(OFFSET($DS$3,0,0,'Données projet'!$E$14+1,1))-AVERAGE(OFFSET($H$3,0,0,'Données projet'!$E$14+1,1))</f>
        <v>394.8445842828649</v>
      </c>
      <c r="DU66" s="62">
        <f t="shared" si="44"/>
        <v>246.54010105494143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371.95849973474657</v>
      </c>
      <c r="T67" s="62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211.06488000000004</v>
      </c>
      <c r="AK67" s="14">
        <f t="shared" si="35"/>
        <v>52.168220223304438</v>
      </c>
      <c r="AL67" s="22">
        <f t="shared" si="4"/>
        <v>458.46431622225526</v>
      </c>
      <c r="AM67" s="62">
        <f t="shared" si="5"/>
        <v>751.79764955558858</v>
      </c>
      <c r="AN67" s="62">
        <f ca="1">AVERAGE(OFFSET($AM$3,0,0,'Données projet'!$E$10+1,1))-AVERAGE(OFFSET($H$3,0,0,'Données projet'!$E$10+1,1))</f>
        <v>389.12604446638119</v>
      </c>
      <c r="AO67" s="62">
        <f t="shared" si="36"/>
        <v>243.23852967152732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238.74552</v>
      </c>
      <c r="BF67" s="14">
        <f t="shared" si="37"/>
        <v>58.169540730060781</v>
      </c>
      <c r="BG67" s="22">
        <f t="shared" si="7"/>
        <v>517.12706410485578</v>
      </c>
      <c r="BH67" s="62">
        <f t="shared" si="8"/>
        <v>810.46039743818915</v>
      </c>
      <c r="BI67" s="62">
        <f ca="1">AVERAGE(OFFSET($BH$3,0,0,'Données projet'!$E$11+1,1))-AVERAGE(OFFSET($H$3,0,0,'Données projet'!$E$11+1,1))</f>
        <v>434.82222444324242</v>
      </c>
      <c r="BJ67" s="62">
        <f t="shared" si="38"/>
        <v>269.61868559913393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155.79999999999987</v>
      </c>
      <c r="BZ67" s="14">
        <f>BY67*VLOOKUP('Données projet'!$B$12,Paramètres!$A$1:$I$89,3,0)*VLOOKUP('Données projet'!$B$12,Paramètres!$A$1:$I$89,5,0)</f>
        <v>157.98119999999989</v>
      </c>
      <c r="CA67" s="14">
        <f t="shared" si="39"/>
        <v>40.386833472870542</v>
      </c>
      <c r="CB67" s="22">
        <f t="shared" si="10"/>
        <v>345.49099163191596</v>
      </c>
      <c r="CC67" s="62">
        <f t="shared" si="11"/>
        <v>638.82432496524928</v>
      </c>
      <c r="CD67" s="62">
        <f ca="1">AVERAGE(OFFSET($CC$3,0,0,'Données projet'!$E$12+1,1))-AVERAGE(OFFSET($H$3,0,0,'Données projet'!$E$12+1,1))</f>
        <v>310.75846525561843</v>
      </c>
      <c r="CE67" s="62">
        <f t="shared" si="40"/>
        <v>159.6134369231965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2.6</v>
      </c>
      <c r="CT67" s="13">
        <f>IF('Données projet'!$A$140&gt;35,CT66+CS67-DB66,IF(A67&lt;'Données projet'!$A$140,$CQ$205^A67,IF(A67='Données projet'!$A$140,'Données projet'!$B$140,CT66+CS67-DB66)))</f>
        <v>143.39999999999992</v>
      </c>
      <c r="CU67" s="18">
        <f>CT67*VLOOKUP('Données projet'!$B$13,Paramètres!$A$1:$I$89,3,0)*VLOOKUP('Données projet'!$B$13,Paramètres!$A$1:$I$89,5,0)</f>
        <v>125.27423999999993</v>
      </c>
      <c r="CV67" s="14">
        <f t="shared" si="41"/>
        <v>32.902032783270968</v>
      </c>
      <c r="CW67" s="22">
        <f t="shared" si="13"/>
        <v>275.49034176419684</v>
      </c>
      <c r="CX67" s="62">
        <f t="shared" si="14"/>
        <v>568.82367509753021</v>
      </c>
      <c r="CY67" s="62">
        <f ca="1">AVERAGE(OFFSET($CX$3,0,0,'Données projet'!$E$13+1,1))-AVERAGE(OFFSET($H$3,0,0,'Données projet'!$E$13+1,1))</f>
        <v>195.30963433439501</v>
      </c>
      <c r="CZ67" s="62">
        <f t="shared" si="42"/>
        <v>185.00219255324504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221.80000000000004</v>
      </c>
      <c r="DP67" s="18">
        <f>DO67*VLOOKUP('Données projet'!$B$14,Paramètres!$A$1:$I$89,3,0)*VLOOKUP('Données projet'!$B$14,Paramètres!$A$1:$I$89,5,0)</f>
        <v>214.52496000000005</v>
      </c>
      <c r="DQ67" s="14">
        <f t="shared" si="43"/>
        <v>52.923173099085766</v>
      </c>
      <c r="DR67" s="22">
        <f t="shared" si="16"/>
        <v>465.80549848090777</v>
      </c>
      <c r="DS67" s="62">
        <f t="shared" si="17"/>
        <v>759.13883181424103</v>
      </c>
      <c r="DT67" s="62">
        <f ca="1">AVERAGE(OFFSET($DS$3,0,0,'Données projet'!$E$14+1,1))-AVERAGE(OFFSET($H$3,0,0,'Données projet'!$E$14+1,1))</f>
        <v>394.8445842828649</v>
      </c>
      <c r="DU67" s="62">
        <f t="shared" si="44"/>
        <v>246.54010105494143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371.95849973474657</v>
      </c>
      <c r="T68" s="62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217.91640000000004</v>
      </c>
      <c r="AK68" s="14">
        <f t="shared" si="35"/>
        <v>53.661775051402536</v>
      </c>
      <c r="AL68" s="22">
        <f t="shared" ref="AL68:AL131" si="58">(AJ68+AK68)*0.475*44/12</f>
        <v>472.99865488119281</v>
      </c>
      <c r="AM68" s="62">
        <f t="shared" ref="AM68:AM131" si="59">AL68+(AD68+AE68)*44/12</f>
        <v>766.33198821452606</v>
      </c>
      <c r="AN68" s="62">
        <f ca="1">AVERAGE(OFFSET($AM$3,0,0,'Données projet'!$E$10+1,1))-AVERAGE(OFFSET($H$3,0,0,'Données projet'!$E$10+1,1))</f>
        <v>389.12604446638119</v>
      </c>
      <c r="AO68" s="62">
        <f t="shared" si="36"/>
        <v>243.23852967152732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246.49560000000002</v>
      </c>
      <c r="BF68" s="14">
        <f t="shared" si="37"/>
        <v>59.834910912017278</v>
      </c>
      <c r="BG68" s="22">
        <f t="shared" ref="BG68:BG131" si="61">(BE68+BF68)*0.475*44/12</f>
        <v>533.52563983843004</v>
      </c>
      <c r="BH68" s="62">
        <f t="shared" ref="BH68:BH131" si="62">BG68+(AY68+AZ68)*44/12</f>
        <v>826.85897317176341</v>
      </c>
      <c r="BI68" s="62">
        <f ca="1">AVERAGE(OFFSET($BH$3,0,0,'Données projet'!$E$11+1,1))-AVERAGE(OFFSET($H$3,0,0,'Données projet'!$E$11+1,1))</f>
        <v>434.82222444324242</v>
      </c>
      <c r="BJ68" s="62">
        <f t="shared" si="38"/>
        <v>269.61868559913393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161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160.99999999999986</v>
      </c>
      <c r="BZ68" s="14">
        <f>BY68*VLOOKUP('Données projet'!$B$12,Paramètres!$A$1:$I$89,3,0)*VLOOKUP('Données projet'!$B$12,Paramètres!$A$1:$I$89,5,0)</f>
        <v>163.25399999999985</v>
      </c>
      <c r="CA68" s="14">
        <f t="shared" si="39"/>
        <v>41.575601961656879</v>
      </c>
      <c r="CB68" s="22">
        <f t="shared" ref="CB68:CB131" si="64">(BZ68+CA68)*0.475*44/12</f>
        <v>356.74489008321876</v>
      </c>
      <c r="CC68" s="62">
        <f t="shared" ref="CC68:CC131" si="65">CB68+(BT68+BU68)*44/12</f>
        <v>650.07822341655208</v>
      </c>
      <c r="CD68" s="62">
        <f ca="1">AVERAGE(OFFSET($CC$3,0,0,'Données projet'!$E$12+1,1))-AVERAGE(OFFSET($H$3,0,0,'Données projet'!$E$12+1,1))</f>
        <v>310.75846525561843</v>
      </c>
      <c r="CE68" s="62">
        <f t="shared" si="40"/>
        <v>159.6134369231965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14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146</v>
      </c>
      <c r="CR68" s="13">
        <f>VLOOKUP(A68,'Données projet'!$A$139:$I$159,9,0)</f>
        <v>2.6</v>
      </c>
      <c r="CS68" s="13">
        <f t="array" ref="CS68">INDEX(CR:CR,MIN(IF(ISNUMBER(CR68:CR264),ROW(CR68:CR264),"")))</f>
        <v>2.6</v>
      </c>
      <c r="CT68" s="13">
        <f>IF('Données projet'!$A$140&gt;35,CT67+CS68-DB67,IF(A68&lt;'Données projet'!$A$140,$CQ$205^A68,IF(A68='Données projet'!$A$140,'Données projet'!$B$140,CT67+CS68-DB67)))</f>
        <v>145.99999999999991</v>
      </c>
      <c r="CU68" s="18">
        <f>CT68*VLOOKUP('Données projet'!$B$13,Paramètres!$A$1:$I$89,3,0)*VLOOKUP('Données projet'!$B$13,Paramètres!$A$1:$I$89,5,0)</f>
        <v>127.54559999999995</v>
      </c>
      <c r="CV68" s="14">
        <f t="shared" si="41"/>
        <v>33.428591950384806</v>
      </c>
      <c r="CW68" s="22">
        <f t="shared" ref="CW68:CW131" si="67">(CU68+CV68)*0.475*44/12</f>
        <v>280.36338431358678</v>
      </c>
      <c r="CX68" s="62">
        <f t="shared" ref="CX68:CX131" si="68">CW68+(CO68+CP68)*44/12</f>
        <v>573.69671764692009</v>
      </c>
      <c r="CY68" s="62">
        <f ca="1">AVERAGE(OFFSET($CX$3,0,0,'Données projet'!$E$13+1,1))-AVERAGE(OFFSET($H$3,0,0,'Données projet'!$E$13+1,1))</f>
        <v>195.30963433439501</v>
      </c>
      <c r="CZ68" s="62">
        <f t="shared" si="42"/>
        <v>185.00219255324504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6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229.00000000000003</v>
      </c>
      <c r="DP68" s="18">
        <f>DO68*VLOOKUP('Données projet'!$B$14,Paramètres!$A$1:$I$89,3,0)*VLOOKUP('Données projet'!$B$14,Paramètres!$A$1:$I$89,5,0)</f>
        <v>221.48880000000003</v>
      </c>
      <c r="DQ68" s="14">
        <f t="shared" si="43"/>
        <v>54.43834191952984</v>
      </c>
      <c r="DR68" s="22">
        <f t="shared" ref="DR68:DR131" si="70">(DP68+DQ68)*0.475*44/12</f>
        <v>480.57310550984772</v>
      </c>
      <c r="DS68" s="62">
        <f t="shared" ref="DS68:DS131" si="71">DR68+(DJ68+DK68)*44/12</f>
        <v>773.90643884318104</v>
      </c>
      <c r="DT68" s="62">
        <f ca="1">AVERAGE(OFFSET($DS$3,0,0,'Données projet'!$E$14+1,1))-AVERAGE(OFFSET($H$3,0,0,'Données projet'!$E$14+1,1))</f>
        <v>394.8445842828649</v>
      </c>
      <c r="DU68" s="62">
        <f t="shared" si="44"/>
        <v>246.54010105494143</v>
      </c>
      <c r="DV68" s="16">
        <f>IF(ISNA(VLOOKUP(A68,'Données projet'!$A$165:$I$185,3,0)),0,VLOOKUP(A68,'Données projet'!$A$165:$I$185,3,0))</f>
        <v>9</v>
      </c>
      <c r="DW68" s="16">
        <f>IF(ISNA(VLOOKUP(A68,'Données projet'!$A$165:$I$185,4,0)),0,VLOOKUP(A68,'Données projet'!$A$165:$I$185,4,0))</f>
        <v>21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371.95849973474657</v>
      </c>
      <c r="T69" s="62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204.40368000000004</v>
      </c>
      <c r="AK69" s="14">
        <f t="shared" ref="AK69:AK132" si="89">EXP(-1.0587+0.8836*LN(AJ69)+0.284)</f>
        <v>50.710733146553544</v>
      </c>
      <c r="AL69" s="22">
        <f t="shared" si="58"/>
        <v>444.3242695635808</v>
      </c>
      <c r="AM69" s="62">
        <f t="shared" si="59"/>
        <v>737.65760289691411</v>
      </c>
      <c r="AN69" s="62">
        <f ca="1">AVERAGE(OFFSET($AM$3,0,0,'Données projet'!$E$10+1,1))-AVERAGE(OFFSET($H$3,0,0,'Données projet'!$E$10+1,1))</f>
        <v>389.12604446638119</v>
      </c>
      <c r="AO69" s="62">
        <f t="shared" ref="AO69:AO132" si="90">$AO$3</f>
        <v>243.23852967152732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231.21072000000004</v>
      </c>
      <c r="BF69" s="14">
        <f t="shared" ref="BF69:BF132" si="91">EXP(-1.0587+0.8836*LN(BE69)+0.284)</f>
        <v>56.544387456445271</v>
      </c>
      <c r="BG69" s="22">
        <f t="shared" si="61"/>
        <v>501.17347881997563</v>
      </c>
      <c r="BH69" s="62">
        <f t="shared" si="62"/>
        <v>794.50681215330894</v>
      </c>
      <c r="BI69" s="62">
        <f ca="1">AVERAGE(OFFSET($BH$3,0,0,'Données projet'!$E$11+1,1))-AVERAGE(OFFSET($H$3,0,0,'Données projet'!$E$11+1,1))</f>
        <v>434.82222444324242</v>
      </c>
      <c r="BJ69" s="62">
        <f t="shared" ref="BJ69:BJ132" si="92">$BJ$3</f>
        <v>269.61868559913393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5.2</v>
      </c>
      <c r="BY69" s="13">
        <f>IF('Données projet'!$A$114&gt;35,BY68+BX69-CG68,IF(A69&lt;'Données projet'!$A$114,$BV$205^A69,IF(A69='Données projet'!$A$114,'Données projet'!$B$114,BY68+BX69-CG68)))</f>
        <v>152.19999999999985</v>
      </c>
      <c r="BZ69" s="14">
        <f>BY69*VLOOKUP('Données projet'!$B$12,Paramètres!$A$1:$I$89,3,0)*VLOOKUP('Données projet'!$B$12,Paramètres!$A$1:$I$89,5,0)</f>
        <v>154.33079999999987</v>
      </c>
      <c r="CA69" s="14">
        <f t="shared" ref="CA69:CA132" si="93">EXP(-1.0587+0.8836*LN(BZ69)+0.284)</f>
        <v>39.561139179540312</v>
      </c>
      <c r="CB69" s="22">
        <f t="shared" si="64"/>
        <v>337.69512740436579</v>
      </c>
      <c r="CC69" s="62">
        <f t="shared" si="65"/>
        <v>631.02846073769911</v>
      </c>
      <c r="CD69" s="62">
        <f ca="1">AVERAGE(OFFSET($CC$3,0,0,'Données projet'!$E$12+1,1))-AVERAGE(OFFSET($H$3,0,0,'Données projet'!$E$12+1,1))</f>
        <v>310.75846525561843</v>
      </c>
      <c r="CE69" s="62">
        <f t="shared" ref="CE69:CE132" si="94">$CE$3</f>
        <v>159.6134369231965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2</v>
      </c>
      <c r="CT69" s="13">
        <f>IF('Données projet'!$A$140&gt;35,CT68+CS69-DB68,IF(A69&lt;'Données projet'!$A$140,$CQ$205^A69,IF(A69='Données projet'!$A$140,'Données projet'!$B$140,CT68+CS69-DB68)))</f>
        <v>141.99999999999991</v>
      </c>
      <c r="CU69" s="18">
        <f>CT69*VLOOKUP('Données projet'!$B$13,Paramètres!$A$1:$I$89,3,0)*VLOOKUP('Données projet'!$B$13,Paramètres!$A$1:$I$89,5,0)</f>
        <v>124.05119999999994</v>
      </c>
      <c r="CV69" s="14">
        <f t="shared" ref="CV69:CV132" si="95">EXP(-1.0587+0.8836*LN(CU69)+0.284)</f>
        <v>32.618041559365977</v>
      </c>
      <c r="CW69" s="22">
        <f t="shared" si="67"/>
        <v>272.86559571589561</v>
      </c>
      <c r="CX69" s="62">
        <f t="shared" si="68"/>
        <v>566.19892904922892</v>
      </c>
      <c r="CY69" s="62">
        <f ca="1">AVERAGE(OFFSET($CX$3,0,0,'Données projet'!$E$13+1,1))-AVERAGE(OFFSET($H$3,0,0,'Données projet'!$E$13+1,1))</f>
        <v>195.30963433439501</v>
      </c>
      <c r="CZ69" s="62">
        <f t="shared" ref="CZ69:CZ132" si="96">$CZ$3</f>
        <v>185.00219255324504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214.80000000000004</v>
      </c>
      <c r="DP69" s="18">
        <f>DO69*VLOOKUP('Données projet'!$B$14,Paramètres!$A$1:$I$89,3,0)*VLOOKUP('Données projet'!$B$14,Paramètres!$A$1:$I$89,5,0)</f>
        <v>207.75456000000003</v>
      </c>
      <c r="DQ69" s="14">
        <f t="shared" ref="DQ69:DQ132" si="97">EXP(-1.0587+0.8836*LN(DP69)+0.284)</f>
        <v>51.44459398478218</v>
      </c>
      <c r="DR69" s="22">
        <f t="shared" si="70"/>
        <v>451.43852652349568</v>
      </c>
      <c r="DS69" s="62">
        <f t="shared" si="71"/>
        <v>744.771859856829</v>
      </c>
      <c r="DT69" s="62">
        <f ca="1">AVERAGE(OFFSET($DS$3,0,0,'Données projet'!$E$14+1,1))-AVERAGE(OFFSET($H$3,0,0,'Données projet'!$E$14+1,1))</f>
        <v>394.8445842828649</v>
      </c>
      <c r="DU69" s="62">
        <f t="shared" ref="DU69:DU132" si="98">$DU$3</f>
        <v>246.54010105494143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371.95849973474657</v>
      </c>
      <c r="T70" s="62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210.87456000000003</v>
      </c>
      <c r="AK70" s="14">
        <f t="shared" si="89"/>
        <v>52.12665281185464</v>
      </c>
      <c r="AL70" s="22">
        <f t="shared" si="58"/>
        <v>458.06044564731354</v>
      </c>
      <c r="AM70" s="62">
        <f t="shared" si="59"/>
        <v>751.39377898064686</v>
      </c>
      <c r="AN70" s="62">
        <f ca="1">AVERAGE(OFFSET($AM$3,0,0,'Données projet'!$E$10+1,1))-AVERAGE(OFFSET($H$3,0,0,'Données projet'!$E$10+1,1))</f>
        <v>389.12604446638119</v>
      </c>
      <c r="AO70" s="62">
        <f t="shared" si="90"/>
        <v>243.23852967152732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238.53024000000005</v>
      </c>
      <c r="BF70" s="14">
        <f t="shared" si="91"/>
        <v>58.123191492478597</v>
      </c>
      <c r="BG70" s="22">
        <f t="shared" si="61"/>
        <v>516.6713931827336</v>
      </c>
      <c r="BH70" s="62">
        <f t="shared" si="62"/>
        <v>810.00472651606697</v>
      </c>
      <c r="BI70" s="62">
        <f ca="1">AVERAGE(OFFSET($BH$3,0,0,'Données projet'!$E$11+1,1))-AVERAGE(OFFSET($H$3,0,0,'Données projet'!$E$11+1,1))</f>
        <v>434.82222444324242</v>
      </c>
      <c r="BJ70" s="62">
        <f t="shared" si="92"/>
        <v>269.61868559913393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5.2</v>
      </c>
      <c r="BY70" s="13">
        <f>IF('Données projet'!$A$114&gt;35,BY69+BX70-CG69,IF(A70&lt;'Données projet'!$A$114,$BV$205^A70,IF(A70='Données projet'!$A$114,'Données projet'!$B$114,BY69+BX70-CG69)))</f>
        <v>157.39999999999984</v>
      </c>
      <c r="BZ70" s="14">
        <f>BY70*VLOOKUP('Données projet'!$B$12,Paramètres!$A$1:$I$89,3,0)*VLOOKUP('Données projet'!$B$12,Paramètres!$A$1:$I$89,5,0)</f>
        <v>159.60359999999986</v>
      </c>
      <c r="CA70" s="14">
        <f t="shared" si="93"/>
        <v>40.753093376363118</v>
      </c>
      <c r="CB70" s="22">
        <f t="shared" si="64"/>
        <v>348.95457429716549</v>
      </c>
      <c r="CC70" s="62">
        <f t="shared" si="65"/>
        <v>642.28790763049881</v>
      </c>
      <c r="CD70" s="62">
        <f ca="1">AVERAGE(OFFSET($CC$3,0,0,'Données projet'!$E$12+1,1))-AVERAGE(OFFSET($H$3,0,0,'Données projet'!$E$12+1,1))</f>
        <v>310.75846525561843</v>
      </c>
      <c r="CE70" s="62">
        <f t="shared" si="94"/>
        <v>159.6134369231965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2</v>
      </c>
      <c r="CT70" s="13">
        <f>IF('Données projet'!$A$140&gt;35,CT69+CS70-DB69,IF(A70&lt;'Données projet'!$A$140,$CQ$205^A70,IF(A70='Données projet'!$A$140,'Données projet'!$B$140,CT69+CS70-DB69)))</f>
        <v>143.99999999999991</v>
      </c>
      <c r="CU70" s="18">
        <f>CT70*VLOOKUP('Données projet'!$B$13,Paramètres!$A$1:$I$89,3,0)*VLOOKUP('Données projet'!$B$13,Paramètres!$A$1:$I$89,5,0)</f>
        <v>125.79839999999994</v>
      </c>
      <c r="CV70" s="14">
        <f t="shared" si="95"/>
        <v>33.023644363399924</v>
      </c>
      <c r="CW70" s="22">
        <f t="shared" si="67"/>
        <v>276.61506059958811</v>
      </c>
      <c r="CX70" s="62">
        <f t="shared" si="68"/>
        <v>569.94839393292136</v>
      </c>
      <c r="CY70" s="62">
        <f ca="1">AVERAGE(OFFSET($CX$3,0,0,'Données projet'!$E$13+1,1))-AVERAGE(OFFSET($H$3,0,0,'Données projet'!$E$13+1,1))</f>
        <v>195.30963433439501</v>
      </c>
      <c r="CZ70" s="62">
        <f t="shared" si="96"/>
        <v>185.00219255324504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221.60000000000005</v>
      </c>
      <c r="DP70" s="18">
        <f>DO70*VLOOKUP('Données projet'!$B$14,Paramètres!$A$1:$I$89,3,0)*VLOOKUP('Données projet'!$B$14,Paramètres!$A$1:$I$89,5,0)</f>
        <v>214.33152000000004</v>
      </c>
      <c r="DQ70" s="14">
        <f t="shared" si="97"/>
        <v>52.881004144461244</v>
      </c>
      <c r="DR70" s="22">
        <f t="shared" si="70"/>
        <v>465.39514621826999</v>
      </c>
      <c r="DS70" s="62">
        <f t="shared" si="71"/>
        <v>758.7284795516033</v>
      </c>
      <c r="DT70" s="62">
        <f ca="1">AVERAGE(OFFSET($DS$3,0,0,'Données projet'!$E$14+1,1))-AVERAGE(OFFSET($H$3,0,0,'Données projet'!$E$14+1,1))</f>
        <v>394.8445842828649</v>
      </c>
      <c r="DU70" s="62">
        <f t="shared" si="98"/>
        <v>246.54010105494143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371.95849973474657</v>
      </c>
      <c r="T71" s="62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217.34544000000008</v>
      </c>
      <c r="AK71" s="14">
        <f t="shared" si="89"/>
        <v>53.537523221233521</v>
      </c>
      <c r="AL71" s="22">
        <f t="shared" si="58"/>
        <v>471.78782761031516</v>
      </c>
      <c r="AM71" s="62">
        <f t="shared" si="59"/>
        <v>765.12116094364842</v>
      </c>
      <c r="AN71" s="62">
        <f ca="1">AVERAGE(OFFSET($AM$3,0,0,'Données projet'!$E$10+1,1))-AVERAGE(OFFSET($H$3,0,0,'Données projet'!$E$10+1,1))</f>
        <v>389.12604446638119</v>
      </c>
      <c r="AO71" s="62">
        <f t="shared" si="90"/>
        <v>243.23852967152732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245.84976000000006</v>
      </c>
      <c r="BF71" s="14">
        <f t="shared" si="91"/>
        <v>59.696365416984804</v>
      </c>
      <c r="BG71" s="22">
        <f t="shared" si="61"/>
        <v>532.15950176791534</v>
      </c>
      <c r="BH71" s="62">
        <f t="shared" si="62"/>
        <v>825.4928351012486</v>
      </c>
      <c r="BI71" s="62">
        <f ca="1">AVERAGE(OFFSET($BH$3,0,0,'Données projet'!$E$11+1,1))-AVERAGE(OFFSET($H$3,0,0,'Données projet'!$E$11+1,1))</f>
        <v>434.82222444324242</v>
      </c>
      <c r="BJ71" s="62">
        <f t="shared" si="92"/>
        <v>269.61868559913393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5.2</v>
      </c>
      <c r="BY71" s="13">
        <f>IF('Données projet'!$A$114&gt;35,BY70+BX71-CG70,IF(A71&lt;'Données projet'!$A$114,$BV$205^A71,IF(A71='Données projet'!$A$114,'Données projet'!$B$114,BY70+BX71-CG70)))</f>
        <v>162.59999999999982</v>
      </c>
      <c r="BZ71" s="14">
        <f>BY71*VLOOKUP('Données projet'!$B$12,Paramètres!$A$1:$I$89,3,0)*VLOOKUP('Données projet'!$B$12,Paramètres!$A$1:$I$89,5,0)</f>
        <v>164.87639999999982</v>
      </c>
      <c r="CA71" s="14">
        <f t="shared" si="93"/>
        <v>41.94047184875933</v>
      </c>
      <c r="CB71" s="22">
        <f t="shared" si="64"/>
        <v>360.20605180325543</v>
      </c>
      <c r="CC71" s="62">
        <f t="shared" si="65"/>
        <v>653.53938513658875</v>
      </c>
      <c r="CD71" s="62">
        <f ca="1">AVERAGE(OFFSET($CC$3,0,0,'Données projet'!$E$12+1,1))-AVERAGE(OFFSET($H$3,0,0,'Données projet'!$E$12+1,1))</f>
        <v>310.75846525561843</v>
      </c>
      <c r="CE71" s="62">
        <f t="shared" si="94"/>
        <v>159.6134369231965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2</v>
      </c>
      <c r="CT71" s="13">
        <f>IF('Données projet'!$A$140&gt;35,CT70+CS71-DB70,IF(A71&lt;'Données projet'!$A$140,$CQ$205^A71,IF(A71='Données projet'!$A$140,'Données projet'!$B$140,CT70+CS71-DB70)))</f>
        <v>145.99999999999991</v>
      </c>
      <c r="CU71" s="18">
        <f>CT71*VLOOKUP('Données projet'!$B$13,Paramètres!$A$1:$I$89,3,0)*VLOOKUP('Données projet'!$B$13,Paramètres!$A$1:$I$89,5,0)</f>
        <v>127.54559999999995</v>
      </c>
      <c r="CV71" s="14">
        <f t="shared" si="95"/>
        <v>33.428591950384806</v>
      </c>
      <c r="CW71" s="22">
        <f t="shared" si="67"/>
        <v>280.36338431358678</v>
      </c>
      <c r="CX71" s="62">
        <f t="shared" si="68"/>
        <v>573.69671764692009</v>
      </c>
      <c r="CY71" s="62">
        <f ca="1">AVERAGE(OFFSET($CX$3,0,0,'Données projet'!$E$13+1,1))-AVERAGE(OFFSET($H$3,0,0,'Données projet'!$E$13+1,1))</f>
        <v>195.30963433439501</v>
      </c>
      <c r="CZ71" s="62">
        <f t="shared" si="96"/>
        <v>185.00219255324504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228.40000000000006</v>
      </c>
      <c r="DP71" s="18">
        <f>DO71*VLOOKUP('Données projet'!$B$14,Paramètres!$A$1:$I$89,3,0)*VLOOKUP('Données projet'!$B$14,Paramètres!$A$1:$I$89,5,0)</f>
        <v>220.90848000000005</v>
      </c>
      <c r="DQ71" s="14">
        <f t="shared" si="97"/>
        <v>54.312291977864867</v>
      </c>
      <c r="DR71" s="22">
        <f t="shared" si="70"/>
        <v>479.34284452811465</v>
      </c>
      <c r="DS71" s="62">
        <f t="shared" si="71"/>
        <v>772.67617786144797</v>
      </c>
      <c r="DT71" s="62">
        <f ca="1">AVERAGE(OFFSET($DS$3,0,0,'Données projet'!$E$14+1,1))-AVERAGE(OFFSET($H$3,0,0,'Données projet'!$E$14+1,1))</f>
        <v>394.8445842828649</v>
      </c>
      <c r="DU71" s="62">
        <f t="shared" si="98"/>
        <v>246.54010105494143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371.95849973474657</v>
      </c>
      <c r="T72" s="62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223.81632000000008</v>
      </c>
      <c r="AK72" s="14">
        <f t="shared" si="89"/>
        <v>54.94351196072666</v>
      </c>
      <c r="AL72" s="22">
        <f t="shared" si="58"/>
        <v>485.50670733159899</v>
      </c>
      <c r="AM72" s="62">
        <f t="shared" si="59"/>
        <v>778.8400406649323</v>
      </c>
      <c r="AN72" s="62">
        <f ca="1">AVERAGE(OFFSET($AM$3,0,0,'Données projet'!$E$10+1,1))-AVERAGE(OFFSET($H$3,0,0,'Données projet'!$E$10+1,1))</f>
        <v>389.12604446638119</v>
      </c>
      <c r="AO72" s="62">
        <f t="shared" si="90"/>
        <v>243.23852967152732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253.16928000000007</v>
      </c>
      <c r="BF72" s="14">
        <f t="shared" si="91"/>
        <v>61.264096094739848</v>
      </c>
      <c r="BG72" s="22">
        <f t="shared" si="61"/>
        <v>547.63813003167195</v>
      </c>
      <c r="BH72" s="62">
        <f t="shared" si="62"/>
        <v>840.97146336500532</v>
      </c>
      <c r="BI72" s="62">
        <f ca="1">AVERAGE(OFFSET($BH$3,0,0,'Données projet'!$E$11+1,1))-AVERAGE(OFFSET($H$3,0,0,'Données projet'!$E$11+1,1))</f>
        <v>434.82222444324242</v>
      </c>
      <c r="BJ72" s="62">
        <f t="shared" si="92"/>
        <v>269.61868559913393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5.2</v>
      </c>
      <c r="BY72" s="13">
        <f>IF('Données projet'!$A$114&gt;35,BY71+BX72-CG71,IF(A72&lt;'Données projet'!$A$114,$BV$205^A72,IF(A72='Données projet'!$A$114,'Données projet'!$B$114,BY71+BX72-CG71)))</f>
        <v>167.79999999999981</v>
      </c>
      <c r="BZ72" s="14">
        <f>BY72*VLOOKUP('Données projet'!$B$12,Paramètres!$A$1:$I$89,3,0)*VLOOKUP('Données projet'!$B$12,Paramètres!$A$1:$I$89,5,0)</f>
        <v>170.14919999999981</v>
      </c>
      <c r="CA72" s="14">
        <f t="shared" si="93"/>
        <v>43.123437715785229</v>
      </c>
      <c r="CB72" s="22">
        <f t="shared" si="64"/>
        <v>371.44984402165892</v>
      </c>
      <c r="CC72" s="62">
        <f t="shared" si="65"/>
        <v>664.78317735499218</v>
      </c>
      <c r="CD72" s="62">
        <f ca="1">AVERAGE(OFFSET($CC$3,0,0,'Données projet'!$E$12+1,1))-AVERAGE(OFFSET($H$3,0,0,'Données projet'!$E$12+1,1))</f>
        <v>310.75846525561843</v>
      </c>
      <c r="CE72" s="62">
        <f t="shared" si="94"/>
        <v>159.6134369231965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2</v>
      </c>
      <c r="CT72" s="13">
        <f>IF('Données projet'!$A$140&gt;35,CT71+CS72-DB71,IF(A72&lt;'Données projet'!$A$140,$CQ$205^A72,IF(A72='Données projet'!$A$140,'Données projet'!$B$140,CT71+CS72-DB71)))</f>
        <v>147.99999999999991</v>
      </c>
      <c r="CU72" s="18">
        <f>CT72*VLOOKUP('Données projet'!$B$13,Paramètres!$A$1:$I$89,3,0)*VLOOKUP('Données projet'!$B$13,Paramètres!$A$1:$I$89,5,0)</f>
        <v>129.29279999999994</v>
      </c>
      <c r="CV72" s="14">
        <f t="shared" si="95"/>
        <v>33.832894333299215</v>
      </c>
      <c r="CW72" s="22">
        <f t="shared" si="67"/>
        <v>284.11058429716269</v>
      </c>
      <c r="CX72" s="62">
        <f t="shared" si="68"/>
        <v>577.443917630496</v>
      </c>
      <c r="CY72" s="62">
        <f ca="1">AVERAGE(OFFSET($CX$3,0,0,'Données projet'!$E$13+1,1))-AVERAGE(OFFSET($H$3,0,0,'Données projet'!$E$13+1,1))</f>
        <v>195.30963433439501</v>
      </c>
      <c r="CZ72" s="62">
        <f t="shared" si="96"/>
        <v>185.00219255324504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235.20000000000007</v>
      </c>
      <c r="DP72" s="18">
        <f>DO72*VLOOKUP('Données projet'!$B$14,Paramètres!$A$1:$I$89,3,0)*VLOOKUP('Données projet'!$B$14,Paramètres!$A$1:$I$89,5,0)</f>
        <v>227.48544000000007</v>
      </c>
      <c r="DQ72" s="14">
        <f t="shared" si="97"/>
        <v>55.738627496252377</v>
      </c>
      <c r="DR72" s="22">
        <f t="shared" si="70"/>
        <v>493.281917555973</v>
      </c>
      <c r="DS72" s="62">
        <f t="shared" si="71"/>
        <v>786.61525088930625</v>
      </c>
      <c r="DT72" s="62">
        <f ca="1">AVERAGE(OFFSET($DS$3,0,0,'Données projet'!$E$14+1,1))-AVERAGE(OFFSET($H$3,0,0,'Données projet'!$E$14+1,1))</f>
        <v>394.8445842828649</v>
      </c>
      <c r="DU72" s="62">
        <f t="shared" si="98"/>
        <v>246.54010105494143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371.95849973474657</v>
      </c>
      <c r="T73" s="62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230.2872000000001</v>
      </c>
      <c r="AK73" s="14">
        <f t="shared" si="89"/>
        <v>56.344776374960006</v>
      </c>
      <c r="AL73" s="22">
        <f t="shared" si="58"/>
        <v>499.21735885305549</v>
      </c>
      <c r="AM73" s="62">
        <f t="shared" si="59"/>
        <v>792.5506921863888</v>
      </c>
      <c r="AN73" s="62">
        <f ca="1">AVERAGE(OFFSET($AM$3,0,0,'Données projet'!$E$10+1,1))-AVERAGE(OFFSET($H$3,0,0,'Données projet'!$E$10+1,1))</f>
        <v>389.12604446638119</v>
      </c>
      <c r="AO73" s="62">
        <f t="shared" si="90"/>
        <v>243.23852967152732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260.48880000000008</v>
      </c>
      <c r="BF73" s="14">
        <f t="shared" si="91"/>
        <v>62.826558970958821</v>
      </c>
      <c r="BG73" s="22">
        <f t="shared" si="61"/>
        <v>563.10758354108668</v>
      </c>
      <c r="BH73" s="62">
        <f t="shared" si="62"/>
        <v>856.44091687442005</v>
      </c>
      <c r="BI73" s="62">
        <f ca="1">AVERAGE(OFFSET($BH$3,0,0,'Données projet'!$E$11+1,1))-AVERAGE(OFFSET($H$3,0,0,'Données projet'!$E$11+1,1))</f>
        <v>434.82222444324242</v>
      </c>
      <c r="BJ73" s="62">
        <f t="shared" si="92"/>
        <v>269.61868559913393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173</v>
      </c>
      <c r="BW73" s="13">
        <f>VLOOKUP(A73,'Données projet'!$A$113:$I$133,9,0)</f>
        <v>5.2</v>
      </c>
      <c r="BX73" s="13">
        <f t="array" ref="BX73">INDEX(BW:BW,MIN(IF(ISNUMBER(BW73:BW269),ROW(BW73:BW269),"")))</f>
        <v>5.2</v>
      </c>
      <c r="BY73" s="13">
        <f>IF('Données projet'!$A$114&gt;35,BY72+BX73-CG72,IF(A73&lt;'Données projet'!$A$114,$BV$205^A73,IF(A73='Données projet'!$A$114,'Données projet'!$B$114,BY72+BX73-CG72)))</f>
        <v>172.9999999999998</v>
      </c>
      <c r="BZ73" s="14">
        <f>BY73*VLOOKUP('Données projet'!$B$12,Paramètres!$A$1:$I$89,3,0)*VLOOKUP('Données projet'!$B$12,Paramètres!$A$1:$I$89,5,0)</f>
        <v>175.4219999999998</v>
      </c>
      <c r="CA73" s="14">
        <f t="shared" si="93"/>
        <v>44.302143412304694</v>
      </c>
      <c r="CB73" s="22">
        <f t="shared" si="64"/>
        <v>382.68621644309695</v>
      </c>
      <c r="CC73" s="62">
        <f t="shared" si="65"/>
        <v>676.01954977643027</v>
      </c>
      <c r="CD73" s="62">
        <f ca="1">AVERAGE(OFFSET($CC$3,0,0,'Données projet'!$E$12+1,1))-AVERAGE(OFFSET($H$3,0,0,'Données projet'!$E$12+1,1))</f>
        <v>310.75846525561843</v>
      </c>
      <c r="CE73" s="62">
        <f t="shared" si="94"/>
        <v>159.6134369231965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14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150</v>
      </c>
      <c r="CR73" s="13">
        <f>VLOOKUP(A73,'Données projet'!$A$139:$I$159,9,0)</f>
        <v>2</v>
      </c>
      <c r="CS73" s="13">
        <f t="array" ref="CS73">INDEX(CR:CR,MIN(IF(ISNUMBER(CR73:CR269),ROW(CR73:CR269),"")))</f>
        <v>2</v>
      </c>
      <c r="CT73" s="13">
        <f>IF('Données projet'!$A$140&gt;35,CT72+CS73-DB72,IF(A73&lt;'Données projet'!$A$140,$CQ$205^A73,IF(A73='Données projet'!$A$140,'Données projet'!$B$140,CT72+CS73-DB72)))</f>
        <v>149.99999999999991</v>
      </c>
      <c r="CU73" s="18">
        <f>CT73*VLOOKUP('Données projet'!$B$13,Paramètres!$A$1:$I$89,3,0)*VLOOKUP('Données projet'!$B$13,Paramètres!$A$1:$I$89,5,0)</f>
        <v>131.03999999999994</v>
      </c>
      <c r="CV73" s="14">
        <f t="shared" si="95"/>
        <v>34.236561238949889</v>
      </c>
      <c r="CW73" s="22">
        <f t="shared" si="67"/>
        <v>287.85667749117096</v>
      </c>
      <c r="CX73" s="62">
        <f t="shared" si="68"/>
        <v>581.19001082450427</v>
      </c>
      <c r="CY73" s="62">
        <f ca="1">AVERAGE(OFFSET($CX$3,0,0,'Données projet'!$E$13+1,1))-AVERAGE(OFFSET($H$3,0,0,'Données projet'!$E$13+1,1))</f>
        <v>195.30963433439501</v>
      </c>
      <c r="CZ73" s="62">
        <f t="shared" si="96"/>
        <v>185.00219255324504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5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242.00000000000009</v>
      </c>
      <c r="DP73" s="18">
        <f>DO73*VLOOKUP('Données projet'!$B$14,Paramètres!$A$1:$I$89,3,0)*VLOOKUP('Données projet'!$B$14,Paramètres!$A$1:$I$89,5,0)</f>
        <v>234.06240000000008</v>
      </c>
      <c r="DQ73" s="14">
        <f t="shared" si="97"/>
        <v>57.160170321263926</v>
      </c>
      <c r="DR73" s="22">
        <f t="shared" si="70"/>
        <v>507.21264330953483</v>
      </c>
      <c r="DS73" s="62">
        <f t="shared" si="71"/>
        <v>800.54597664286814</v>
      </c>
      <c r="DT73" s="62">
        <f ca="1">AVERAGE(OFFSET($DS$3,0,0,'Données projet'!$E$14+1,1))-AVERAGE(OFFSET($H$3,0,0,'Données projet'!$E$14+1,1))</f>
        <v>394.8445842828649</v>
      </c>
      <c r="DU73" s="62">
        <f t="shared" si="98"/>
        <v>246.54010105494143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371.95849973474657</v>
      </c>
      <c r="T74" s="62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216.3938400000001</v>
      </c>
      <c r="AK74" s="14">
        <f t="shared" si="89"/>
        <v>53.330352339128915</v>
      </c>
      <c r="AL74" s="22">
        <f t="shared" si="58"/>
        <v>469.76963499064965</v>
      </c>
      <c r="AM74" s="62">
        <f t="shared" si="59"/>
        <v>763.10296832398296</v>
      </c>
      <c r="AN74" s="62">
        <f ca="1">AVERAGE(OFFSET($AM$3,0,0,'Données projet'!$E$10+1,1))-AVERAGE(OFFSET($H$3,0,0,'Données projet'!$E$10+1,1))</f>
        <v>389.12604446638119</v>
      </c>
      <c r="AO74" s="62">
        <f t="shared" si="90"/>
        <v>243.23852967152732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244.77336000000011</v>
      </c>
      <c r="BF74" s="14">
        <f t="shared" si="91"/>
        <v>59.465362039582246</v>
      </c>
      <c r="BG74" s="22">
        <f t="shared" si="61"/>
        <v>529.88244088560589</v>
      </c>
      <c r="BH74" s="62">
        <f t="shared" si="62"/>
        <v>823.21577421893926</v>
      </c>
      <c r="BI74" s="62">
        <f ca="1">AVERAGE(OFFSET($BH$3,0,0,'Données projet'!$E$11+1,1))-AVERAGE(OFFSET($H$3,0,0,'Données projet'!$E$11+1,1))</f>
        <v>434.82222444324242</v>
      </c>
      <c r="BJ74" s="62">
        <f t="shared" si="92"/>
        <v>269.61868559913393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4.8</v>
      </c>
      <c r="BY74" s="13">
        <f>IF('Données projet'!$A$114&gt;35,BY73+BX74-CG73,IF(A74&lt;'Données projet'!$A$114,$BV$205^A74,IF(A74='Données projet'!$A$114,'Données projet'!$B$114,BY73+BX74-CG73)))</f>
        <v>163.79999999999981</v>
      </c>
      <c r="BZ74" s="14">
        <f>BY74*VLOOKUP('Données projet'!$B$12,Paramètres!$A$1:$I$89,3,0)*VLOOKUP('Données projet'!$B$12,Paramètres!$A$1:$I$89,5,0)</f>
        <v>166.09319999999983</v>
      </c>
      <c r="CA74" s="14">
        <f t="shared" si="93"/>
        <v>42.213849908165869</v>
      </c>
      <c r="CB74" s="22">
        <f t="shared" si="64"/>
        <v>362.80144525672193</v>
      </c>
      <c r="CC74" s="62">
        <f t="shared" si="65"/>
        <v>656.13477859005525</v>
      </c>
      <c r="CD74" s="62">
        <f ca="1">AVERAGE(OFFSET($CC$3,0,0,'Données projet'!$E$12+1,1))-AVERAGE(OFFSET($H$3,0,0,'Données projet'!$E$12+1,1))</f>
        <v>310.75846525561843</v>
      </c>
      <c r="CE74" s="62">
        <f t="shared" si="94"/>
        <v>159.6134369231965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2</v>
      </c>
      <c r="CT74" s="13">
        <f>IF('Données projet'!$A$140&gt;35,CT73+CS74-DB73,IF(A74&lt;'Données projet'!$A$140,$CQ$205^A74,IF(A74='Données projet'!$A$140,'Données projet'!$B$140,CT73+CS74-DB73)))</f>
        <v>146.99999999999991</v>
      </c>
      <c r="CU74" s="18">
        <f>CT74*VLOOKUP('Données projet'!$B$13,Paramètres!$A$1:$I$89,3,0)*VLOOKUP('Données projet'!$B$13,Paramètres!$A$1:$I$89,5,0)</f>
        <v>128.41919999999996</v>
      </c>
      <c r="CV74" s="14">
        <f t="shared" si="95"/>
        <v>33.630823177860727</v>
      </c>
      <c r="CW74" s="22">
        <f t="shared" si="67"/>
        <v>282.23712370144068</v>
      </c>
      <c r="CX74" s="62">
        <f t="shared" si="68"/>
        <v>575.57045703477399</v>
      </c>
      <c r="CY74" s="62">
        <f ca="1">AVERAGE(OFFSET($CX$3,0,0,'Données projet'!$E$13+1,1))-AVERAGE(OFFSET($H$3,0,0,'Données projet'!$E$13+1,1))</f>
        <v>195.30963433439501</v>
      </c>
      <c r="CZ74" s="62">
        <f t="shared" si="96"/>
        <v>185.00219255324504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6.4</v>
      </c>
      <c r="DO74" s="13">
        <f>IF('Données projet'!$A$166&gt;35,DO73+DN74-DW73,IF(A74&lt;'Données projet'!$A$166,$DL$205^A74,IF(A74='Données projet'!$A$166,'Données projet'!$B$166,DO73+DN74-DW73)))</f>
        <v>227.40000000000009</v>
      </c>
      <c r="DP74" s="18">
        <f>DO74*VLOOKUP('Données projet'!$B$14,Paramètres!$A$1:$I$89,3,0)*VLOOKUP('Données projet'!$B$14,Paramètres!$A$1:$I$89,5,0)</f>
        <v>219.94128000000009</v>
      </c>
      <c r="DQ74" s="14">
        <f t="shared" si="97"/>
        <v>54.102123020446335</v>
      </c>
      <c r="DR74" s="22">
        <f t="shared" si="70"/>
        <v>477.29226026061082</v>
      </c>
      <c r="DS74" s="62">
        <f t="shared" si="71"/>
        <v>770.62559359394413</v>
      </c>
      <c r="DT74" s="62">
        <f ca="1">AVERAGE(OFFSET($DS$3,0,0,'Données projet'!$E$14+1,1))-AVERAGE(OFFSET($H$3,0,0,'Données projet'!$E$14+1,1))</f>
        <v>394.8445842828649</v>
      </c>
      <c r="DU74" s="62">
        <f t="shared" si="98"/>
        <v>246.54010105494143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371.95849973474657</v>
      </c>
      <c r="T75" s="62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222.48408000000009</v>
      </c>
      <c r="AK75" s="14">
        <f t="shared" si="89"/>
        <v>54.654434919149701</v>
      </c>
      <c r="AL75" s="22">
        <f t="shared" si="58"/>
        <v>482.6829134841858</v>
      </c>
      <c r="AM75" s="62">
        <f t="shared" si="59"/>
        <v>776.01624681751912</v>
      </c>
      <c r="AN75" s="62">
        <f ca="1">AVERAGE(OFFSET($AM$3,0,0,'Données projet'!$E$10+1,1))-AVERAGE(OFFSET($H$3,0,0,'Données projet'!$E$10+1,1))</f>
        <v>389.12604446638119</v>
      </c>
      <c r="AO75" s="62">
        <f t="shared" si="90"/>
        <v>243.23852967152732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251.66232000000011</v>
      </c>
      <c r="BF75" s="14">
        <f t="shared" si="91"/>
        <v>60.94176424841347</v>
      </c>
      <c r="BG75" s="22">
        <f t="shared" si="61"/>
        <v>544.45211339932041</v>
      </c>
      <c r="BH75" s="62">
        <f t="shared" si="62"/>
        <v>837.78544673265378</v>
      </c>
      <c r="BI75" s="62">
        <f ca="1">AVERAGE(OFFSET($BH$3,0,0,'Données projet'!$E$11+1,1))-AVERAGE(OFFSET($H$3,0,0,'Données projet'!$E$11+1,1))</f>
        <v>434.82222444324242</v>
      </c>
      <c r="BJ75" s="62">
        <f t="shared" si="92"/>
        <v>269.61868559913393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4.8</v>
      </c>
      <c r="BY75" s="13">
        <f>IF('Données projet'!$A$114&gt;35,BY74+BX75-CG74,IF(A75&lt;'Données projet'!$A$114,$BV$205^A75,IF(A75='Données projet'!$A$114,'Données projet'!$B$114,BY74+BX75-CG74)))</f>
        <v>168.59999999999982</v>
      </c>
      <c r="BZ75" s="14">
        <f>BY75*VLOOKUP('Données projet'!$B$12,Paramètres!$A$1:$I$89,3,0)*VLOOKUP('Données projet'!$B$12,Paramètres!$A$1:$I$89,5,0)</f>
        <v>170.96039999999982</v>
      </c>
      <c r="CA75" s="14">
        <f t="shared" si="93"/>
        <v>43.305050662028606</v>
      </c>
      <c r="CB75" s="22">
        <f t="shared" si="64"/>
        <v>373.17899323636624</v>
      </c>
      <c r="CC75" s="62">
        <f t="shared" si="65"/>
        <v>666.51232656969955</v>
      </c>
      <c r="CD75" s="62">
        <f ca="1">AVERAGE(OFFSET($CC$3,0,0,'Données projet'!$E$12+1,1))-AVERAGE(OFFSET($H$3,0,0,'Données projet'!$E$12+1,1))</f>
        <v>310.75846525561843</v>
      </c>
      <c r="CE75" s="62">
        <f t="shared" si="94"/>
        <v>159.6134369231965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2</v>
      </c>
      <c r="CT75" s="13">
        <f>IF('Données projet'!$A$140&gt;35,CT74+CS75-DB74,IF(A75&lt;'Données projet'!$A$140,$CQ$205^A75,IF(A75='Données projet'!$A$140,'Données projet'!$B$140,CT74+CS75-DB74)))</f>
        <v>148.99999999999991</v>
      </c>
      <c r="CU75" s="18">
        <f>CT75*VLOOKUP('Données projet'!$B$13,Paramètres!$A$1:$I$89,3,0)*VLOOKUP('Données projet'!$B$13,Paramètres!$A$1:$I$89,5,0)</f>
        <v>130.16639999999992</v>
      </c>
      <c r="CV75" s="14">
        <f t="shared" si="95"/>
        <v>34.034806623706274</v>
      </c>
      <c r="CW75" s="22">
        <f t="shared" si="67"/>
        <v>285.98376820295493</v>
      </c>
      <c r="CX75" s="62">
        <f t="shared" si="68"/>
        <v>579.31710153628819</v>
      </c>
      <c r="CY75" s="62">
        <f ca="1">AVERAGE(OFFSET($CX$3,0,0,'Données projet'!$E$13+1,1))-AVERAGE(OFFSET($H$3,0,0,'Données projet'!$E$13+1,1))</f>
        <v>195.30963433439501</v>
      </c>
      <c r="CZ75" s="62">
        <f t="shared" si="96"/>
        <v>185.00219255324504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6.4</v>
      </c>
      <c r="DO75" s="13">
        <f>IF('Données projet'!$A$166&gt;35,DO74+DN75-DW74,IF(A75&lt;'Données projet'!$A$166,$DL$205^A75,IF(A75='Données projet'!$A$166,'Données projet'!$B$166,DO74+DN75-DW74)))</f>
        <v>233.8000000000001</v>
      </c>
      <c r="DP75" s="18">
        <f>DO75*VLOOKUP('Données projet'!$B$14,Paramètres!$A$1:$I$89,3,0)*VLOOKUP('Données projet'!$B$14,Paramètres!$A$1:$I$89,5,0)</f>
        <v>226.13136000000009</v>
      </c>
      <c r="DQ75" s="14">
        <f t="shared" si="97"/>
        <v>55.445367073626066</v>
      </c>
      <c r="DR75" s="22">
        <f t="shared" si="70"/>
        <v>490.41279965323224</v>
      </c>
      <c r="DS75" s="62">
        <f t="shared" si="71"/>
        <v>783.7461329865655</v>
      </c>
      <c r="DT75" s="62">
        <f ca="1">AVERAGE(OFFSET($DS$3,0,0,'Données projet'!$E$14+1,1))-AVERAGE(OFFSET($H$3,0,0,'Données projet'!$E$14+1,1))</f>
        <v>394.8445842828649</v>
      </c>
      <c r="DU75" s="62">
        <f t="shared" si="98"/>
        <v>246.54010105494143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371.95849973474657</v>
      </c>
      <c r="T76" s="62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228.57432000000009</v>
      </c>
      <c r="AK76" s="14">
        <f t="shared" si="89"/>
        <v>55.974304715857535</v>
      </c>
      <c r="AL76" s="22">
        <f t="shared" si="58"/>
        <v>495.58885471345201</v>
      </c>
      <c r="AM76" s="62">
        <f t="shared" si="59"/>
        <v>788.92218804678532</v>
      </c>
      <c r="AN76" s="62">
        <f ca="1">AVERAGE(OFFSET($AM$3,0,0,'Données projet'!$E$10+1,1))-AVERAGE(OFFSET($H$3,0,0,'Données projet'!$E$10+1,1))</f>
        <v>389.12604446638119</v>
      </c>
      <c r="AO76" s="62">
        <f t="shared" si="90"/>
        <v>243.23852967152732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258.55128000000008</v>
      </c>
      <c r="BF76" s="14">
        <f t="shared" si="91"/>
        <v>62.413469044347373</v>
      </c>
      <c r="BG76" s="22">
        <f t="shared" si="61"/>
        <v>559.01360458557178</v>
      </c>
      <c r="BH76" s="62">
        <f t="shared" si="62"/>
        <v>852.34693791890504</v>
      </c>
      <c r="BI76" s="62">
        <f ca="1">AVERAGE(OFFSET($BH$3,0,0,'Données projet'!$E$11+1,1))-AVERAGE(OFFSET($H$3,0,0,'Données projet'!$E$11+1,1))</f>
        <v>434.82222444324242</v>
      </c>
      <c r="BJ76" s="62">
        <f t="shared" si="92"/>
        <v>269.61868559913393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4.8</v>
      </c>
      <c r="BY76" s="13">
        <f>IF('Données projet'!$A$114&gt;35,BY75+BX76-CG75,IF(A76&lt;'Données projet'!$A$114,$BV$205^A76,IF(A76='Données projet'!$A$114,'Données projet'!$B$114,BY75+BX76-CG75)))</f>
        <v>173.39999999999984</v>
      </c>
      <c r="BZ76" s="14">
        <f>BY76*VLOOKUP('Données projet'!$B$12,Paramètres!$A$1:$I$89,3,0)*VLOOKUP('Données projet'!$B$12,Paramètres!$A$1:$I$89,5,0)</f>
        <v>175.82759999999985</v>
      </c>
      <c r="CA76" s="14">
        <f t="shared" si="93"/>
        <v>44.392640778295565</v>
      </c>
      <c r="CB76" s="22">
        <f t="shared" si="64"/>
        <v>383.55025268886453</v>
      </c>
      <c r="CC76" s="62">
        <f t="shared" si="65"/>
        <v>676.88358602219785</v>
      </c>
      <c r="CD76" s="62">
        <f ca="1">AVERAGE(OFFSET($CC$3,0,0,'Données projet'!$E$12+1,1))-AVERAGE(OFFSET($H$3,0,0,'Données projet'!$E$12+1,1))</f>
        <v>310.75846525561843</v>
      </c>
      <c r="CE76" s="62">
        <f t="shared" si="94"/>
        <v>159.6134369231965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2</v>
      </c>
      <c r="CT76" s="13">
        <f>IF('Données projet'!$A$140&gt;35,CT75+CS76-DB75,IF(A76&lt;'Données projet'!$A$140,$CQ$205^A76,IF(A76='Données projet'!$A$140,'Données projet'!$B$140,CT75+CS76-DB75)))</f>
        <v>150.99999999999991</v>
      </c>
      <c r="CU76" s="18">
        <f>CT76*VLOOKUP('Données projet'!$B$13,Paramètres!$A$1:$I$89,3,0)*VLOOKUP('Données projet'!$B$13,Paramètres!$A$1:$I$89,5,0)</f>
        <v>131.91359999999995</v>
      </c>
      <c r="CV76" s="14">
        <f t="shared" si="95"/>
        <v>34.438159352115974</v>
      </c>
      <c r="CW76" s="22">
        <f t="shared" si="67"/>
        <v>289.72931420493518</v>
      </c>
      <c r="CX76" s="62">
        <f t="shared" si="68"/>
        <v>583.06264753826849</v>
      </c>
      <c r="CY76" s="62">
        <f ca="1">AVERAGE(OFFSET($CX$3,0,0,'Données projet'!$E$13+1,1))-AVERAGE(OFFSET($H$3,0,0,'Données projet'!$E$13+1,1))</f>
        <v>195.30963433439501</v>
      </c>
      <c r="CZ76" s="62">
        <f t="shared" si="96"/>
        <v>185.00219255324504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6.4</v>
      </c>
      <c r="DO76" s="13">
        <f>IF('Données projet'!$A$166&gt;35,DO75+DN76-DW75,IF(A76&lt;'Données projet'!$A$166,$DL$205^A76,IF(A76='Données projet'!$A$166,'Données projet'!$B$166,DO75+DN76-DW75)))</f>
        <v>240.2000000000001</v>
      </c>
      <c r="DP76" s="18">
        <f>DO76*VLOOKUP('Données projet'!$B$14,Paramètres!$A$1:$I$89,3,0)*VLOOKUP('Données projet'!$B$14,Paramètres!$A$1:$I$89,5,0)</f>
        <v>232.32144000000011</v>
      </c>
      <c r="DQ76" s="14">
        <f t="shared" si="97"/>
        <v>56.784337378160622</v>
      </c>
      <c r="DR76" s="22">
        <f t="shared" si="70"/>
        <v>503.52589560029656</v>
      </c>
      <c r="DS76" s="62">
        <f t="shared" si="71"/>
        <v>796.85922893362988</v>
      </c>
      <c r="DT76" s="62">
        <f ca="1">AVERAGE(OFFSET($DS$3,0,0,'Données projet'!$E$14+1,1))-AVERAGE(OFFSET($H$3,0,0,'Données projet'!$E$14+1,1))</f>
        <v>394.8445842828649</v>
      </c>
      <c r="DU76" s="62">
        <f t="shared" si="98"/>
        <v>246.54010105494143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371.95849973474657</v>
      </c>
      <c r="T77" s="62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234.66456000000011</v>
      </c>
      <c r="AK77" s="14">
        <f t="shared" si="89"/>
        <v>57.290086878049642</v>
      </c>
      <c r="AL77" s="22">
        <f t="shared" si="58"/>
        <v>508.48767664593657</v>
      </c>
      <c r="AM77" s="62">
        <f t="shared" si="59"/>
        <v>801.82100997926989</v>
      </c>
      <c r="AN77" s="62">
        <f ca="1">AVERAGE(OFFSET($AM$3,0,0,'Données projet'!$E$10+1,1))-AVERAGE(OFFSET($H$3,0,0,'Données projet'!$E$10+1,1))</f>
        <v>389.12604446638119</v>
      </c>
      <c r="AO77" s="62">
        <f t="shared" si="90"/>
        <v>243.23852967152732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265.44024000000007</v>
      </c>
      <c r="BF77" s="14">
        <f t="shared" si="91"/>
        <v>63.880615973031119</v>
      </c>
      <c r="BG77" s="22">
        <f t="shared" si="61"/>
        <v>573.56715748636259</v>
      </c>
      <c r="BH77" s="62">
        <f t="shared" si="62"/>
        <v>866.90049081969596</v>
      </c>
      <c r="BI77" s="62">
        <f ca="1">AVERAGE(OFFSET($BH$3,0,0,'Données projet'!$E$11+1,1))-AVERAGE(OFFSET($H$3,0,0,'Données projet'!$E$11+1,1))</f>
        <v>434.82222444324242</v>
      </c>
      <c r="BJ77" s="62">
        <f t="shared" si="92"/>
        <v>269.61868559913393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4.8</v>
      </c>
      <c r="BY77" s="13">
        <f>IF('Données projet'!$A$114&gt;35,BY76+BX77-CG76,IF(A77&lt;'Données projet'!$A$114,$BV$205^A77,IF(A77='Données projet'!$A$114,'Données projet'!$B$114,BY76+BX77-CG76)))</f>
        <v>178.19999999999985</v>
      </c>
      <c r="BZ77" s="14">
        <f>BY77*VLOOKUP('Données projet'!$B$12,Paramètres!$A$1:$I$89,3,0)*VLOOKUP('Données projet'!$B$12,Paramètres!$A$1:$I$89,5,0)</f>
        <v>180.69479999999984</v>
      </c>
      <c r="CA77" s="14">
        <f t="shared" si="93"/>
        <v>45.476731688663754</v>
      </c>
      <c r="CB77" s="22">
        <f t="shared" si="64"/>
        <v>393.91541769108909</v>
      </c>
      <c r="CC77" s="62">
        <f t="shared" si="65"/>
        <v>687.2487510244224</v>
      </c>
      <c r="CD77" s="62">
        <f ca="1">AVERAGE(OFFSET($CC$3,0,0,'Données projet'!$E$12+1,1))-AVERAGE(OFFSET($H$3,0,0,'Données projet'!$E$12+1,1))</f>
        <v>310.75846525561843</v>
      </c>
      <c r="CE77" s="62">
        <f t="shared" si="94"/>
        <v>159.6134369231965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2</v>
      </c>
      <c r="CT77" s="13">
        <f>IF('Données projet'!$A$140&gt;35,CT76+CS77-DB76,IF(A77&lt;'Données projet'!$A$140,$CQ$205^A77,IF(A77='Données projet'!$A$140,'Données projet'!$B$140,CT76+CS77-DB76)))</f>
        <v>152.99999999999991</v>
      </c>
      <c r="CU77" s="18">
        <f>CT77*VLOOKUP('Données projet'!$B$13,Paramètres!$A$1:$I$89,3,0)*VLOOKUP('Données projet'!$B$13,Paramètres!$A$1:$I$89,5,0)</f>
        <v>133.66079999999994</v>
      </c>
      <c r="CV77" s="14">
        <f t="shared" si="95"/>
        <v>34.840890682716719</v>
      </c>
      <c r="CW77" s="22">
        <f t="shared" si="67"/>
        <v>293.47377793906486</v>
      </c>
      <c r="CX77" s="62">
        <f t="shared" si="68"/>
        <v>586.80711127239817</v>
      </c>
      <c r="CY77" s="62">
        <f ca="1">AVERAGE(OFFSET($CX$3,0,0,'Données projet'!$E$13+1,1))-AVERAGE(OFFSET($H$3,0,0,'Données projet'!$E$13+1,1))</f>
        <v>195.30963433439501</v>
      </c>
      <c r="CZ77" s="62">
        <f t="shared" si="96"/>
        <v>185.00219255324504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6.4</v>
      </c>
      <c r="DO77" s="13">
        <f>IF('Données projet'!$A$166&gt;35,DO76+DN77-DW76,IF(A77&lt;'Données projet'!$A$166,$DL$205^A77,IF(A77='Données projet'!$A$166,'Données projet'!$B$166,DO76+DN77-DW76)))</f>
        <v>246.60000000000011</v>
      </c>
      <c r="DP77" s="18">
        <f>DO77*VLOOKUP('Données projet'!$B$14,Paramètres!$A$1:$I$89,3,0)*VLOOKUP('Données projet'!$B$14,Paramètres!$A$1:$I$89,5,0)</f>
        <v>238.5115200000001</v>
      </c>
      <c r="DQ77" s="14">
        <f t="shared" si="97"/>
        <v>58.119160893939195</v>
      </c>
      <c r="DR77" s="22">
        <f t="shared" si="70"/>
        <v>516.63176922361095</v>
      </c>
      <c r="DS77" s="62">
        <f t="shared" si="71"/>
        <v>809.9651025569442</v>
      </c>
      <c r="DT77" s="62">
        <f ca="1">AVERAGE(OFFSET($DS$3,0,0,'Données projet'!$E$14+1,1))-AVERAGE(OFFSET($H$3,0,0,'Données projet'!$E$14+1,1))</f>
        <v>394.8445842828649</v>
      </c>
      <c r="DU77" s="62">
        <f t="shared" si="98"/>
        <v>246.54010105494143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371.95849973474657</v>
      </c>
      <c r="T78" s="62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240.7548000000001</v>
      </c>
      <c r="AK78" s="14">
        <f t="shared" si="89"/>
        <v>58.601899688541096</v>
      </c>
      <c r="AL78" s="22">
        <f t="shared" si="58"/>
        <v>521.37958529087587</v>
      </c>
      <c r="AM78" s="62">
        <f t="shared" si="59"/>
        <v>814.71291862420912</v>
      </c>
      <c r="AN78" s="62">
        <f ca="1">AVERAGE(OFFSET($AM$3,0,0,'Données projet'!$E$10+1,1))-AVERAGE(OFFSET($H$3,0,0,'Données projet'!$E$10+1,1))</f>
        <v>389.12604446638119</v>
      </c>
      <c r="AO78" s="62">
        <f t="shared" si="90"/>
        <v>243.23852967152732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272.32920000000013</v>
      </c>
      <c r="BF78" s="14">
        <f t="shared" si="91"/>
        <v>65.34333692428207</v>
      </c>
      <c r="BG78" s="22">
        <f t="shared" si="61"/>
        <v>588.11300180979151</v>
      </c>
      <c r="BH78" s="62">
        <f t="shared" si="62"/>
        <v>881.44633514312477</v>
      </c>
      <c r="BI78" s="62">
        <f ca="1">AVERAGE(OFFSET($BH$3,0,0,'Données projet'!$E$11+1,1))-AVERAGE(OFFSET($H$3,0,0,'Données projet'!$E$11+1,1))</f>
        <v>434.82222444324242</v>
      </c>
      <c r="BJ78" s="62">
        <f t="shared" si="92"/>
        <v>269.61868559913393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183</v>
      </c>
      <c r="BW78" s="13">
        <f>VLOOKUP(A78,'Données projet'!$A$113:$I$133,9,0)</f>
        <v>4.8</v>
      </c>
      <c r="BX78" s="13">
        <f t="array" ref="BX78">INDEX(BW:BW,MIN(IF(ISNUMBER(BW78:BW274),ROW(BW78:BW274),"")))</f>
        <v>4.8</v>
      </c>
      <c r="BY78" s="13">
        <f>IF('Données projet'!$A$114&gt;35,BY77+BX78-CG77,IF(A78&lt;'Données projet'!$A$114,$BV$205^A78,IF(A78='Données projet'!$A$114,'Données projet'!$B$114,BY77+BX78-CG77)))</f>
        <v>182.99999999999986</v>
      </c>
      <c r="BZ78" s="14">
        <f>BY78*VLOOKUP('Données projet'!$B$12,Paramètres!$A$1:$I$89,3,0)*VLOOKUP('Données projet'!$B$12,Paramètres!$A$1:$I$89,5,0)</f>
        <v>185.56199999999987</v>
      </c>
      <c r="CA78" s="14">
        <f t="shared" si="93"/>
        <v>46.557428480028548</v>
      </c>
      <c r="CB78" s="22">
        <f t="shared" si="64"/>
        <v>404.27467126938285</v>
      </c>
      <c r="CC78" s="62">
        <f t="shared" si="65"/>
        <v>697.60800460271616</v>
      </c>
      <c r="CD78" s="62">
        <f ca="1">AVERAGE(OFFSET($CC$3,0,0,'Données projet'!$E$12+1,1))-AVERAGE(OFFSET($H$3,0,0,'Données projet'!$E$12+1,1))</f>
        <v>310.75846525561843</v>
      </c>
      <c r="CE78" s="62">
        <f t="shared" si="94"/>
        <v>159.6134369231965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14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155</v>
      </c>
      <c r="CR78" s="13">
        <f>VLOOKUP(A78,'Données projet'!$A$139:$I$159,9,0)</f>
        <v>2</v>
      </c>
      <c r="CS78" s="13">
        <f t="array" ref="CS78">INDEX(CR:CR,MIN(IF(ISNUMBER(CR78:CR274),ROW(CR78:CR274),"")))</f>
        <v>2</v>
      </c>
      <c r="CT78" s="13">
        <f>IF('Données projet'!$A$140&gt;35,CT77+CS78-DB77,IF(A78&lt;'Données projet'!$A$140,$CQ$205^A78,IF(A78='Données projet'!$A$140,'Données projet'!$B$140,CT77+CS78-DB77)))</f>
        <v>154.99999999999991</v>
      </c>
      <c r="CU78" s="18">
        <f>CT78*VLOOKUP('Données projet'!$B$13,Paramètres!$A$1:$I$89,3,0)*VLOOKUP('Données projet'!$B$13,Paramètres!$A$1:$I$89,5,0)</f>
        <v>135.40799999999993</v>
      </c>
      <c r="CV78" s="14">
        <f t="shared" si="95"/>
        <v>35.243009677478732</v>
      </c>
      <c r="CW78" s="22">
        <f t="shared" si="67"/>
        <v>297.21717518827535</v>
      </c>
      <c r="CX78" s="62">
        <f t="shared" si="68"/>
        <v>590.55050852160866</v>
      </c>
      <c r="CY78" s="62">
        <f ca="1">AVERAGE(OFFSET($CX$3,0,0,'Données projet'!$E$13+1,1))-AVERAGE(OFFSET($H$3,0,0,'Données projet'!$E$13+1,1))</f>
        <v>195.30963433439501</v>
      </c>
      <c r="CZ78" s="62">
        <f t="shared" si="96"/>
        <v>185.00219255324504</v>
      </c>
      <c r="DA78" s="16">
        <f>IF(ISNA(VLOOKUP(A78,'Données projet'!$A$139:$I$159,3,0)),0,VLOOKUP(A78,'Données projet'!$A$139:$I$159,3,0))</f>
        <v>12</v>
      </c>
      <c r="DB78" s="16">
        <f>IF(ISNA(VLOOKUP(A78,'Données projet'!$A$139:$I$159,4,0)),0,VLOOKUP(A78,'Données projet'!$A$139:$I$159,4,0))</f>
        <v>4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253</v>
      </c>
      <c r="DM78" s="13">
        <f>VLOOKUP(A78,'Données projet'!$A$165:$I$185,9,0)</f>
        <v>6.4</v>
      </c>
      <c r="DN78" s="13">
        <f t="array" ref="DN78">INDEX(DM:DM,MIN(IF(ISNUMBER(DM78:DM274),ROW(DM78:DM274),"")))</f>
        <v>6.4</v>
      </c>
      <c r="DO78" s="13">
        <f>IF('Données projet'!$A$166&gt;35,DO77+DN78-DW77,IF(A78&lt;'Données projet'!$A$166,$DL$205^A78,IF(A78='Données projet'!$A$166,'Données projet'!$B$166,DO77+DN78-DW77)))</f>
        <v>253.00000000000011</v>
      </c>
      <c r="DP78" s="18">
        <f>DO78*VLOOKUP('Données projet'!$B$14,Paramètres!$A$1:$I$89,3,0)*VLOOKUP('Données projet'!$B$14,Paramètres!$A$1:$I$89,5,0)</f>
        <v>244.70160000000013</v>
      </c>
      <c r="DQ78" s="14">
        <f t="shared" si="97"/>
        <v>59.449957615507699</v>
      </c>
      <c r="DR78" s="22">
        <f t="shared" si="70"/>
        <v>529.73062951367604</v>
      </c>
      <c r="DS78" s="62">
        <f t="shared" si="71"/>
        <v>823.06396284700941</v>
      </c>
      <c r="DT78" s="62">
        <f ca="1">AVERAGE(OFFSET($DS$3,0,0,'Données projet'!$E$14+1,1))-AVERAGE(OFFSET($H$3,0,0,'Données projet'!$E$14+1,1))</f>
        <v>394.8445842828649</v>
      </c>
      <c r="DU78" s="62">
        <f t="shared" si="98"/>
        <v>246.54010105494143</v>
      </c>
      <c r="DV78" s="16">
        <f>IF(ISNA(VLOOKUP(A78,'Données projet'!$A$165:$I$185,3,0)),0,VLOOKUP(A78,'Données projet'!$A$165:$I$185,3,0))</f>
        <v>11</v>
      </c>
      <c r="DW78" s="16">
        <f>IF(ISNA(VLOOKUP(A78,'Données projet'!$A$165:$I$185,4,0)),0,VLOOKUP(A78,'Données projet'!$A$165:$I$185,4,0))</f>
        <v>21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760.87281603332531</v>
      </c>
      <c r="S79" s="62">
        <f ca="1">AVERAGE(OFFSET($R$3,0,0,'Données projet'!$E$9+1,1))-AVERAGE(OFFSET($H$3,0,0,'Données projet'!$E$9+1,1))</f>
        <v>371.95849973474657</v>
      </c>
      <c r="T79" s="62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226.4808000000001</v>
      </c>
      <c r="AK79" s="14">
        <f t="shared" si="89"/>
        <v>55.52106670316202</v>
      </c>
      <c r="AL79" s="22">
        <f t="shared" si="58"/>
        <v>491.15325117467404</v>
      </c>
      <c r="AM79" s="62">
        <f t="shared" si="59"/>
        <v>784.48658450800735</v>
      </c>
      <c r="AN79" s="62">
        <f ca="1">AVERAGE(OFFSET($AM$3,0,0,'Données projet'!$E$10+1,1))-AVERAGE(OFFSET($H$3,0,0,'Données projet'!$E$10+1,1))</f>
        <v>389.12604446638119</v>
      </c>
      <c r="AO79" s="62">
        <f t="shared" si="90"/>
        <v>243.23852967152732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256.18320000000011</v>
      </c>
      <c r="BF79" s="14">
        <f t="shared" si="91"/>
        <v>61.908091499799227</v>
      </c>
      <c r="BG79" s="22">
        <f t="shared" si="61"/>
        <v>554.00899936215046</v>
      </c>
      <c r="BH79" s="62">
        <f t="shared" si="62"/>
        <v>847.34233269548372</v>
      </c>
      <c r="BI79" s="62">
        <f ca="1">AVERAGE(OFFSET($BH$3,0,0,'Données projet'!$E$11+1,1))-AVERAGE(OFFSET($H$3,0,0,'Données projet'!$E$11+1,1))</f>
        <v>434.82222444324242</v>
      </c>
      <c r="BJ79" s="62">
        <f t="shared" si="92"/>
        <v>269.61868559913393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4.5999999999999996</v>
      </c>
      <c r="BY79" s="13">
        <f>IF('Données projet'!$A$114&gt;35,BY78+BX79-CG78,IF(A79&lt;'Données projet'!$A$114,$BV$205^A79,IF(A79='Données projet'!$A$114,'Données projet'!$B$114,BY78+BX79-CG78)))</f>
        <v>173.59999999999985</v>
      </c>
      <c r="BZ79" s="14">
        <f>BY79*VLOOKUP('Données projet'!$B$12,Paramètres!$A$1:$I$89,3,0)*VLOOKUP('Données projet'!$B$12,Paramètres!$A$1:$I$89,5,0)</f>
        <v>176.03039999999984</v>
      </c>
      <c r="CA79" s="14">
        <f t="shared" si="93"/>
        <v>44.437880346232902</v>
      </c>
      <c r="CB79" s="22">
        <f t="shared" si="64"/>
        <v>383.98225493635533</v>
      </c>
      <c r="CC79" s="62">
        <f t="shared" si="65"/>
        <v>677.31558826968865</v>
      </c>
      <c r="CD79" s="62">
        <f ca="1">AVERAGE(OFFSET($CC$3,0,0,'Données projet'!$E$12+1,1))-AVERAGE(OFFSET($H$3,0,0,'Données projet'!$E$12+1,1))</f>
        <v>310.75846525561843</v>
      </c>
      <c r="CE79" s="62">
        <f t="shared" si="94"/>
        <v>159.6134369231965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1.6</v>
      </c>
      <c r="CT79" s="13">
        <f>IF('Données projet'!$A$140&gt;35,CT78+CS79-DB78,IF(A79&lt;'Données projet'!$A$140,$CQ$205^A79,IF(A79='Données projet'!$A$140,'Données projet'!$B$140,CT78+CS79-DB78)))</f>
        <v>152.59999999999991</v>
      </c>
      <c r="CU79" s="18">
        <f>CT79*VLOOKUP('Données projet'!$B$13,Paramètres!$A$1:$I$89,3,0)*VLOOKUP('Données projet'!$B$13,Paramètres!$A$1:$I$89,5,0)</f>
        <v>133.31135999999995</v>
      </c>
      <c r="CV79" s="14">
        <f t="shared" si="95"/>
        <v>34.760393689821598</v>
      </c>
      <c r="CW79" s="22">
        <f t="shared" si="67"/>
        <v>292.72497100977256</v>
      </c>
      <c r="CX79" s="62">
        <f t="shared" si="68"/>
        <v>586.05830434310587</v>
      </c>
      <c r="CY79" s="62">
        <f ca="1">AVERAGE(OFFSET($CX$3,0,0,'Données projet'!$E$13+1,1))-AVERAGE(OFFSET($H$3,0,0,'Données projet'!$E$13+1,1))</f>
        <v>195.30963433439501</v>
      </c>
      <c r="CZ79" s="62">
        <f t="shared" si="96"/>
        <v>185.00219255324504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238.00000000000011</v>
      </c>
      <c r="DP79" s="18">
        <f>DO79*VLOOKUP('Données projet'!$B$14,Paramètres!$A$1:$I$89,3,0)*VLOOKUP('Données projet'!$B$14,Paramètres!$A$1:$I$89,5,0)</f>
        <v>230.19360000000009</v>
      </c>
      <c r="DQ79" s="14">
        <f t="shared" si="97"/>
        <v>56.324540327421772</v>
      </c>
      <c r="DR79" s="22">
        <f t="shared" si="70"/>
        <v>499.01909440359304</v>
      </c>
      <c r="DS79" s="62">
        <f t="shared" si="71"/>
        <v>792.3524277369263</v>
      </c>
      <c r="DT79" s="62">
        <f ca="1">AVERAGE(OFFSET($DS$3,0,0,'Données projet'!$E$14+1,1))-AVERAGE(OFFSET($H$3,0,0,'Données projet'!$E$14+1,1))</f>
        <v>394.8445842828649</v>
      </c>
      <c r="DU79" s="62">
        <f t="shared" si="98"/>
        <v>246.54010105494143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772.38513856932241</v>
      </c>
      <c r="S80" s="62">
        <f ca="1">AVERAGE(OFFSET($R$3,0,0,'Données projet'!$E$9+1,1))-AVERAGE(OFFSET($H$3,0,0,'Données projet'!$E$9+1,1))</f>
        <v>371.95849973474657</v>
      </c>
      <c r="T80" s="62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232.1904000000001</v>
      </c>
      <c r="AK80" s="14">
        <f t="shared" si="89"/>
        <v>56.756035639094605</v>
      </c>
      <c r="AL80" s="22">
        <f t="shared" si="58"/>
        <v>503.24837540475659</v>
      </c>
      <c r="AM80" s="62">
        <f t="shared" si="59"/>
        <v>796.5817087380899</v>
      </c>
      <c r="AN80" s="62">
        <f ca="1">AVERAGE(OFFSET($AM$3,0,0,'Données projet'!$E$10+1,1))-AVERAGE(OFFSET($H$3,0,0,'Données projet'!$E$10+1,1))</f>
        <v>389.12604446638119</v>
      </c>
      <c r="AO80" s="62">
        <f t="shared" si="90"/>
        <v>243.23852967152732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262.6416000000001</v>
      </c>
      <c r="BF80" s="14">
        <f t="shared" si="91"/>
        <v>63.285128621471998</v>
      </c>
      <c r="BG80" s="22">
        <f t="shared" si="61"/>
        <v>567.6557190157306</v>
      </c>
      <c r="BH80" s="62">
        <f t="shared" si="62"/>
        <v>860.98905234906397</v>
      </c>
      <c r="BI80" s="62">
        <f ca="1">AVERAGE(OFFSET($BH$3,0,0,'Données projet'!$E$11+1,1))-AVERAGE(OFFSET($H$3,0,0,'Données projet'!$E$11+1,1))</f>
        <v>434.82222444324242</v>
      </c>
      <c r="BJ80" s="62">
        <f t="shared" si="92"/>
        <v>269.61868559913393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4.5999999999999996</v>
      </c>
      <c r="BY80" s="13">
        <f>IF('Données projet'!$A$114&gt;35,BY79+BX80-CG79,IF(A80&lt;'Données projet'!$A$114,$BV$205^A80,IF(A80='Données projet'!$A$114,'Données projet'!$B$114,BY79+BX80-CG79)))</f>
        <v>178.19999999999985</v>
      </c>
      <c r="BZ80" s="14">
        <f>BY80*VLOOKUP('Données projet'!$B$12,Paramètres!$A$1:$I$89,3,0)*VLOOKUP('Données projet'!$B$12,Paramètres!$A$1:$I$89,5,0)</f>
        <v>180.69479999999984</v>
      </c>
      <c r="CA80" s="14">
        <f t="shared" si="93"/>
        <v>45.476731688663754</v>
      </c>
      <c r="CB80" s="22">
        <f t="shared" si="64"/>
        <v>393.91541769108909</v>
      </c>
      <c r="CC80" s="62">
        <f t="shared" si="65"/>
        <v>687.2487510244224</v>
      </c>
      <c r="CD80" s="62">
        <f ca="1">AVERAGE(OFFSET($CC$3,0,0,'Données projet'!$E$12+1,1))-AVERAGE(OFFSET($H$3,0,0,'Données projet'!$E$12+1,1))</f>
        <v>310.75846525561843</v>
      </c>
      <c r="CE80" s="62">
        <f t="shared" si="94"/>
        <v>159.6134369231965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1.6</v>
      </c>
      <c r="CT80" s="13">
        <f>IF('Données projet'!$A$140&gt;35,CT79+CS80-DB79,IF(A80&lt;'Données projet'!$A$140,$CQ$205^A80,IF(A80='Données projet'!$A$140,'Données projet'!$B$140,CT79+CS80-DB79)))</f>
        <v>154.1999999999999</v>
      </c>
      <c r="CU80" s="18">
        <f>CT80*VLOOKUP('Données projet'!$B$13,Paramètres!$A$1:$I$89,3,0)*VLOOKUP('Données projet'!$B$13,Paramètres!$A$1:$I$89,5,0)</f>
        <v>134.70911999999993</v>
      </c>
      <c r="CV80" s="14">
        <f t="shared" si="95"/>
        <v>35.082234990312983</v>
      </c>
      <c r="CW80" s="22">
        <f t="shared" si="67"/>
        <v>295.71994327479496</v>
      </c>
      <c r="CX80" s="62">
        <f t="shared" si="68"/>
        <v>589.05327660812827</v>
      </c>
      <c r="CY80" s="62">
        <f ca="1">AVERAGE(OFFSET($CX$3,0,0,'Données projet'!$E$13+1,1))-AVERAGE(OFFSET($H$3,0,0,'Données projet'!$E$13+1,1))</f>
        <v>195.30963433439501</v>
      </c>
      <c r="CZ80" s="62">
        <f t="shared" si="96"/>
        <v>185.00219255324504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244.00000000000011</v>
      </c>
      <c r="DP80" s="18">
        <f>DO80*VLOOKUP('Données projet'!$B$14,Paramètres!$A$1:$I$89,3,0)*VLOOKUP('Données projet'!$B$14,Paramètres!$A$1:$I$89,5,0)</f>
        <v>235.99680000000009</v>
      </c>
      <c r="DQ80" s="14">
        <f t="shared" si="97"/>
        <v>57.577381127598372</v>
      </c>
      <c r="DR80" s="22">
        <f t="shared" si="70"/>
        <v>511.30836546390066</v>
      </c>
      <c r="DS80" s="62">
        <f t="shared" si="71"/>
        <v>804.64169879723397</v>
      </c>
      <c r="DT80" s="62">
        <f ca="1">AVERAGE(OFFSET($DS$3,0,0,'Données projet'!$E$14+1,1))-AVERAGE(OFFSET($H$3,0,0,'Données projet'!$E$14+1,1))</f>
        <v>394.8445842828649</v>
      </c>
      <c r="DU80" s="62">
        <f t="shared" si="98"/>
        <v>246.54010105494143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783.89158069165774</v>
      </c>
      <c r="S81" s="62">
        <f ca="1">AVERAGE(OFFSET($R$3,0,0,'Données projet'!$E$9+1,1))-AVERAGE(OFFSET($H$3,0,0,'Données projet'!$E$9+1,1))</f>
        <v>371.95849973474657</v>
      </c>
      <c r="T81" s="62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237.90000000000009</v>
      </c>
      <c r="AK81" s="14">
        <f t="shared" si="89"/>
        <v>57.987474407587477</v>
      </c>
      <c r="AL81" s="22">
        <f t="shared" si="58"/>
        <v>515.33735125988164</v>
      </c>
      <c r="AM81" s="62">
        <f t="shared" si="59"/>
        <v>808.6706845932149</v>
      </c>
      <c r="AN81" s="62">
        <f ca="1">AVERAGE(OFFSET($AM$3,0,0,'Données projet'!$E$10+1,1))-AVERAGE(OFFSET($H$3,0,0,'Données projet'!$E$10+1,1))</f>
        <v>389.12604446638119</v>
      </c>
      <c r="AO81" s="62">
        <f t="shared" si="90"/>
        <v>243.23852967152732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269.10000000000008</v>
      </c>
      <c r="BF81" s="14">
        <f t="shared" si="91"/>
        <v>64.658229472790993</v>
      </c>
      <c r="BG81" s="22">
        <f t="shared" si="61"/>
        <v>581.29558299844439</v>
      </c>
      <c r="BH81" s="62">
        <f t="shared" si="62"/>
        <v>874.62891633177765</v>
      </c>
      <c r="BI81" s="62">
        <f ca="1">AVERAGE(OFFSET($BH$3,0,0,'Données projet'!$E$11+1,1))-AVERAGE(OFFSET($H$3,0,0,'Données projet'!$E$11+1,1))</f>
        <v>434.82222444324242</v>
      </c>
      <c r="BJ81" s="62">
        <f t="shared" si="92"/>
        <v>269.61868559913393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4.5999999999999996</v>
      </c>
      <c r="BY81" s="13">
        <f>IF('Données projet'!$A$114&gt;35,BY80+BX81-CG80,IF(A81&lt;'Données projet'!$A$114,$BV$205^A81,IF(A81='Données projet'!$A$114,'Données projet'!$B$114,BY80+BX81-CG80)))</f>
        <v>182.79999999999984</v>
      </c>
      <c r="BZ81" s="14">
        <f>BY81*VLOOKUP('Données projet'!$B$12,Paramètres!$A$1:$I$89,3,0)*VLOOKUP('Données projet'!$B$12,Paramètres!$A$1:$I$89,5,0)</f>
        <v>185.35919999999984</v>
      </c>
      <c r="CA81" s="14">
        <f t="shared" si="93"/>
        <v>46.51246589912639</v>
      </c>
      <c r="CB81" s="22">
        <f t="shared" si="64"/>
        <v>403.84315144097815</v>
      </c>
      <c r="CC81" s="62">
        <f t="shared" si="65"/>
        <v>697.17648477431146</v>
      </c>
      <c r="CD81" s="62">
        <f ca="1">AVERAGE(OFFSET($CC$3,0,0,'Données projet'!$E$12+1,1))-AVERAGE(OFFSET($H$3,0,0,'Données projet'!$E$12+1,1))</f>
        <v>310.75846525561843</v>
      </c>
      <c r="CE81" s="62">
        <f t="shared" si="94"/>
        <v>159.6134369231965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1.6</v>
      </c>
      <c r="CT81" s="13">
        <f>IF('Données projet'!$A$140&gt;35,CT80+CS81-DB80,IF(A81&lt;'Données projet'!$A$140,$CQ$205^A81,IF(A81='Données projet'!$A$140,'Données projet'!$B$140,CT80+CS81-DB80)))</f>
        <v>155.7999999999999</v>
      </c>
      <c r="CU81" s="18">
        <f>CT81*VLOOKUP('Données projet'!$B$13,Paramètres!$A$1:$I$89,3,0)*VLOOKUP('Données projet'!$B$13,Paramètres!$A$1:$I$89,5,0)</f>
        <v>136.10687999999993</v>
      </c>
      <c r="CV81" s="14">
        <f t="shared" si="95"/>
        <v>35.403687803916242</v>
      </c>
      <c r="CW81" s="22">
        <f t="shared" si="67"/>
        <v>298.71423892515395</v>
      </c>
      <c r="CX81" s="62">
        <f t="shared" si="68"/>
        <v>592.04757225848721</v>
      </c>
      <c r="CY81" s="62">
        <f ca="1">AVERAGE(OFFSET($CX$3,0,0,'Données projet'!$E$13+1,1))-AVERAGE(OFFSET($H$3,0,0,'Données projet'!$E$13+1,1))</f>
        <v>195.30963433439501</v>
      </c>
      <c r="CZ81" s="62">
        <f t="shared" si="96"/>
        <v>185.00219255324504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250.00000000000011</v>
      </c>
      <c r="DP81" s="18">
        <f>DO81*VLOOKUP('Données projet'!$B$14,Paramètres!$A$1:$I$89,3,0)*VLOOKUP('Données projet'!$B$14,Paramètres!$A$1:$I$89,5,0)</f>
        <v>241.8000000000001</v>
      </c>
      <c r="DQ81" s="14">
        <f t="shared" si="97"/>
        <v>58.826640673484889</v>
      </c>
      <c r="DR81" s="22">
        <f t="shared" si="70"/>
        <v>523.59139917298626</v>
      </c>
      <c r="DS81" s="62">
        <f t="shared" si="71"/>
        <v>816.92473250631951</v>
      </c>
      <c r="DT81" s="62">
        <f ca="1">AVERAGE(OFFSET($DS$3,0,0,'Données projet'!$E$14+1,1))-AVERAGE(OFFSET($H$3,0,0,'Données projet'!$E$14+1,1))</f>
        <v>394.8445842828649</v>
      </c>
      <c r="DU81" s="62">
        <f t="shared" si="98"/>
        <v>246.54010105494143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795.392299768459</v>
      </c>
      <c r="S82" s="62">
        <f ca="1">AVERAGE(OFFSET($R$3,0,0,'Données projet'!$E$9+1,1))-AVERAGE(OFFSET($H$3,0,0,'Données projet'!$E$9+1,1))</f>
        <v>371.95849973474657</v>
      </c>
      <c r="T82" s="62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243.60960000000009</v>
      </c>
      <c r="AK82" s="14">
        <f t="shared" si="89"/>
        <v>59.21547748087886</v>
      </c>
      <c r="AL82" s="22">
        <f t="shared" si="58"/>
        <v>527.42034327919737</v>
      </c>
      <c r="AM82" s="62">
        <f t="shared" si="59"/>
        <v>820.75367661253063</v>
      </c>
      <c r="AN82" s="62">
        <f ca="1">AVERAGE(OFFSET($AM$3,0,0,'Données projet'!$E$10+1,1))-AVERAGE(OFFSET($H$3,0,0,'Données projet'!$E$10+1,1))</f>
        <v>389.12604446638119</v>
      </c>
      <c r="AO82" s="62">
        <f t="shared" si="90"/>
        <v>243.23852967152732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275.55840000000012</v>
      </c>
      <c r="BF82" s="14">
        <f t="shared" si="91"/>
        <v>66.027499393879069</v>
      </c>
      <c r="BG82" s="22">
        <f t="shared" si="61"/>
        <v>594.92877477767286</v>
      </c>
      <c r="BH82" s="62">
        <f t="shared" si="62"/>
        <v>888.26210811100623</v>
      </c>
      <c r="BI82" s="62">
        <f ca="1">AVERAGE(OFFSET($BH$3,0,0,'Données projet'!$E$11+1,1))-AVERAGE(OFFSET($H$3,0,0,'Données projet'!$E$11+1,1))</f>
        <v>434.82222444324242</v>
      </c>
      <c r="BJ82" s="62">
        <f t="shared" si="92"/>
        <v>269.61868559913393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4.5999999999999996</v>
      </c>
      <c r="BY82" s="13">
        <f>IF('Données projet'!$A$114&gt;35,BY81+BX82-CG81,IF(A82&lt;'Données projet'!$A$114,$BV$205^A82,IF(A82='Données projet'!$A$114,'Données projet'!$B$114,BY81+BX82-CG81)))</f>
        <v>187.39999999999984</v>
      </c>
      <c r="BZ82" s="14">
        <f>BY82*VLOOKUP('Données projet'!$B$12,Paramètres!$A$1:$I$89,3,0)*VLOOKUP('Données projet'!$B$12,Paramètres!$A$1:$I$89,5,0)</f>
        <v>190.02359999999985</v>
      </c>
      <c r="CA82" s="14">
        <f t="shared" si="93"/>
        <v>47.545170438433438</v>
      </c>
      <c r="CB82" s="22">
        <f t="shared" si="64"/>
        <v>413.7656085136046</v>
      </c>
      <c r="CC82" s="62">
        <f t="shared" si="65"/>
        <v>707.09894184693792</v>
      </c>
      <c r="CD82" s="62">
        <f ca="1">AVERAGE(OFFSET($CC$3,0,0,'Données projet'!$E$12+1,1))-AVERAGE(OFFSET($H$3,0,0,'Données projet'!$E$12+1,1))</f>
        <v>310.75846525561843</v>
      </c>
      <c r="CE82" s="62">
        <f t="shared" si="94"/>
        <v>159.6134369231965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1.6</v>
      </c>
      <c r="CT82" s="13">
        <f>IF('Données projet'!$A$140&gt;35,CT81+CS82-DB81,IF(A82&lt;'Données projet'!$A$140,$CQ$205^A82,IF(A82='Données projet'!$A$140,'Données projet'!$B$140,CT81+CS82-DB81)))</f>
        <v>157.39999999999989</v>
      </c>
      <c r="CU82" s="18">
        <f>CT82*VLOOKUP('Données projet'!$B$13,Paramètres!$A$1:$I$89,3,0)*VLOOKUP('Données projet'!$B$13,Paramètres!$A$1:$I$89,5,0)</f>
        <v>137.50463999999994</v>
      </c>
      <c r="CV82" s="14">
        <f t="shared" si="95"/>
        <v>35.724756582112299</v>
      </c>
      <c r="CW82" s="22">
        <f t="shared" si="67"/>
        <v>301.70786571384548</v>
      </c>
      <c r="CX82" s="62">
        <f t="shared" si="68"/>
        <v>595.04119904717879</v>
      </c>
      <c r="CY82" s="62">
        <f ca="1">AVERAGE(OFFSET($CX$3,0,0,'Données projet'!$E$13+1,1))-AVERAGE(OFFSET($H$3,0,0,'Données projet'!$E$13+1,1))</f>
        <v>195.30963433439501</v>
      </c>
      <c r="CZ82" s="62">
        <f t="shared" si="96"/>
        <v>185.00219255324504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256.00000000000011</v>
      </c>
      <c r="DP82" s="18">
        <f>DO82*VLOOKUP('Données projet'!$B$14,Paramètres!$A$1:$I$89,3,0)*VLOOKUP('Données projet'!$B$14,Paramètres!$A$1:$I$89,5,0)</f>
        <v>247.6032000000001</v>
      </c>
      <c r="DQ82" s="14">
        <f t="shared" si="97"/>
        <v>60.072414804475414</v>
      </c>
      <c r="DR82" s="22">
        <f t="shared" si="70"/>
        <v>535.86836245112806</v>
      </c>
      <c r="DS82" s="62">
        <f t="shared" si="71"/>
        <v>829.20169578446144</v>
      </c>
      <c r="DT82" s="62">
        <f ca="1">AVERAGE(OFFSET($DS$3,0,0,'Données projet'!$E$14+1,1))-AVERAGE(OFFSET($H$3,0,0,'Données projet'!$E$14+1,1))</f>
        <v>394.8445842828649</v>
      </c>
      <c r="DU82" s="62">
        <f t="shared" si="98"/>
        <v>246.54010105494143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806.88744537039292</v>
      </c>
      <c r="S83" s="62">
        <f ca="1">AVERAGE(OFFSET($R$3,0,0,'Données projet'!$E$9+1,1))-AVERAGE(OFFSET($H$3,0,0,'Données projet'!$E$9+1,1))</f>
        <v>371.95849973474657</v>
      </c>
      <c r="T83" s="62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249.31920000000014</v>
      </c>
      <c r="AK83" s="14">
        <f t="shared" si="89"/>
        <v>60.440134650185556</v>
      </c>
      <c r="AL83" s="22">
        <f t="shared" si="58"/>
        <v>539.49750784907337</v>
      </c>
      <c r="AM83" s="62">
        <f t="shared" si="59"/>
        <v>832.83084118240663</v>
      </c>
      <c r="AN83" s="62">
        <f ca="1">AVERAGE(OFFSET($AM$3,0,0,'Données projet'!$E$10+1,1))-AVERAGE(OFFSET($H$3,0,0,'Données projet'!$E$10+1,1))</f>
        <v>389.12604446638119</v>
      </c>
      <c r="AO83" s="62">
        <f t="shared" si="90"/>
        <v>243.23852967152732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282.0168000000001</v>
      </c>
      <c r="BF83" s="14">
        <f t="shared" si="91"/>
        <v>67.393038505342176</v>
      </c>
      <c r="BG83" s="22">
        <f t="shared" si="61"/>
        <v>608.55546873013782</v>
      </c>
      <c r="BH83" s="62">
        <f t="shared" si="62"/>
        <v>901.88880206347108</v>
      </c>
      <c r="BI83" s="62">
        <f ca="1">AVERAGE(OFFSET($BH$3,0,0,'Données projet'!$E$11+1,1))-AVERAGE(OFFSET($H$3,0,0,'Données projet'!$E$11+1,1))</f>
        <v>434.82222444324242</v>
      </c>
      <c r="BJ83" s="62">
        <f t="shared" si="92"/>
        <v>269.61868559913393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192</v>
      </c>
      <c r="BW83" s="13">
        <f>VLOOKUP(A83,'Données projet'!$A$113:$I$133,9,0)</f>
        <v>4.5999999999999996</v>
      </c>
      <c r="BX83" s="13">
        <f t="array" ref="BX83">INDEX(BW:BW,MIN(IF(ISNUMBER(BW83:BW279),ROW(BW83:BW279),"")))</f>
        <v>4.5999999999999996</v>
      </c>
      <c r="BY83" s="13">
        <f>IF('Données projet'!$A$114&gt;35,BY82+BX83-CG82,IF(A83&lt;'Données projet'!$A$114,$BV$205^A83,IF(A83='Données projet'!$A$114,'Données projet'!$B$114,BY82+BX83-CG82)))</f>
        <v>191.99999999999983</v>
      </c>
      <c r="BZ83" s="14">
        <f>BY83*VLOOKUP('Données projet'!$B$12,Paramètres!$A$1:$I$89,3,0)*VLOOKUP('Données projet'!$B$12,Paramètres!$A$1:$I$89,5,0)</f>
        <v>194.68799999999985</v>
      </c>
      <c r="CA83" s="14">
        <f t="shared" si="93"/>
        <v>48.574928228914935</v>
      </c>
      <c r="CB83" s="22">
        <f t="shared" si="64"/>
        <v>423.68293333202655</v>
      </c>
      <c r="CC83" s="62">
        <f t="shared" si="65"/>
        <v>717.01626666535981</v>
      </c>
      <c r="CD83" s="62">
        <f ca="1">AVERAGE(OFFSET($CC$3,0,0,'Données projet'!$E$12+1,1))-AVERAGE(OFFSET($H$3,0,0,'Données projet'!$E$12+1,1))</f>
        <v>310.75846525561843</v>
      </c>
      <c r="CE83" s="62">
        <f t="shared" si="94"/>
        <v>159.6134369231965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14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159</v>
      </c>
      <c r="CR83" s="13">
        <f>VLOOKUP(A83,'Données projet'!$A$139:$I$159,9,0)</f>
        <v>1.6</v>
      </c>
      <c r="CS83" s="13">
        <f t="array" ref="CS83">INDEX(CR:CR,MIN(IF(ISNUMBER(CR83:CR279),ROW(CR83:CR279),"")))</f>
        <v>1.6</v>
      </c>
      <c r="CT83" s="13">
        <f>IF('Données projet'!$A$140&gt;35,CT82+CS83-DB82,IF(A83&lt;'Données projet'!$A$140,$CQ$205^A83,IF(A83='Données projet'!$A$140,'Données projet'!$B$140,CT82+CS83-DB82)))</f>
        <v>158.99999999999989</v>
      </c>
      <c r="CU83" s="18">
        <f>CT83*VLOOKUP('Données projet'!$B$13,Paramètres!$A$1:$I$89,3,0)*VLOOKUP('Données projet'!$B$13,Paramètres!$A$1:$I$89,5,0)</f>
        <v>138.90239999999991</v>
      </c>
      <c r="CV83" s="14">
        <f t="shared" si="95"/>
        <v>36.045445680666425</v>
      </c>
      <c r="CW83" s="22">
        <f t="shared" si="67"/>
        <v>304.70083122716051</v>
      </c>
      <c r="CX83" s="62">
        <f t="shared" si="68"/>
        <v>598.03416456049376</v>
      </c>
      <c r="CY83" s="62">
        <f ca="1">AVERAGE(OFFSET($CX$3,0,0,'Données projet'!$E$13+1,1))-AVERAGE(OFFSET($H$3,0,0,'Données projet'!$E$13+1,1))</f>
        <v>195.30963433439501</v>
      </c>
      <c r="CZ83" s="62">
        <f t="shared" si="96"/>
        <v>185.00219255324504</v>
      </c>
      <c r="DA83" s="16">
        <f>IF(ISNA(VLOOKUP(A83,'Données projet'!$A$139:$I$159,3,0)),0,VLOOKUP(A83,'Données projet'!$A$139:$I$159,3,0))</f>
        <v>13</v>
      </c>
      <c r="DB83" s="16">
        <f>IF(ISNA(VLOOKUP(A83,'Données projet'!$A$139:$I$159,4,0)),0,VLOOKUP(A83,'Données projet'!$A$139:$I$159,4,0))</f>
        <v>159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262.00000000000011</v>
      </c>
      <c r="DP83" s="18">
        <f>DO83*VLOOKUP('Données projet'!$B$14,Paramètres!$A$1:$I$89,3,0)*VLOOKUP('Données projet'!$B$14,Paramètres!$A$1:$I$89,5,0)</f>
        <v>253.40640000000013</v>
      </c>
      <c r="DQ83" s="14">
        <f t="shared" si="97"/>
        <v>61.314794611201144</v>
      </c>
      <c r="DR83" s="22">
        <f t="shared" si="70"/>
        <v>548.13941394784217</v>
      </c>
      <c r="DS83" s="62">
        <f t="shared" si="71"/>
        <v>841.47274728117554</v>
      </c>
      <c r="DT83" s="62">
        <f ca="1">AVERAGE(OFFSET($DS$3,0,0,'Données projet'!$E$14+1,1))-AVERAGE(OFFSET($H$3,0,0,'Données projet'!$E$14+1,1))</f>
        <v>394.8445842828649</v>
      </c>
      <c r="DU83" s="62">
        <f t="shared" si="98"/>
        <v>246.54010105494143</v>
      </c>
      <c r="DV83" s="16">
        <f>IF(ISNA(VLOOKUP(A83,'Données projet'!$A$165:$I$185,3,0)),0,VLOOKUP(A83,'Données projet'!$A$165:$I$185,3,0))</f>
        <v>12</v>
      </c>
      <c r="DW83" s="16">
        <f>IF(ISNA(VLOOKUP(A83,'Données projet'!$A$165:$I$185,4,0)),0,VLOOKUP(A83,'Données projet'!$A$165:$I$185,4,0))</f>
        <v>21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777.37197605573681</v>
      </c>
      <c r="S84" s="62">
        <f ca="1">AVERAGE(OFFSET($R$3,0,0,'Données projet'!$E$9+1,1))-AVERAGE(OFFSET($H$3,0,0,'Données projet'!$E$9+1,1))</f>
        <v>371.95849973474657</v>
      </c>
      <c r="T84" s="62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234.66456000000011</v>
      </c>
      <c r="AK84" s="14">
        <f t="shared" si="89"/>
        <v>57.290086878049642</v>
      </c>
      <c r="AL84" s="22">
        <f t="shared" si="58"/>
        <v>508.48767664593657</v>
      </c>
      <c r="AM84" s="62">
        <f t="shared" si="59"/>
        <v>801.82100997926989</v>
      </c>
      <c r="AN84" s="62">
        <f ca="1">AVERAGE(OFFSET($AM$3,0,0,'Données projet'!$E$10+1,1))-AVERAGE(OFFSET($H$3,0,0,'Données projet'!$E$10+1,1))</f>
        <v>389.12604446638119</v>
      </c>
      <c r="AO84" s="62">
        <f t="shared" si="90"/>
        <v>243.23852967152732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265.44024000000013</v>
      </c>
      <c r="BF84" s="14">
        <f t="shared" si="91"/>
        <v>63.880615973031119</v>
      </c>
      <c r="BG84" s="22">
        <f t="shared" si="61"/>
        <v>573.5671574863627</v>
      </c>
      <c r="BH84" s="62">
        <f t="shared" si="62"/>
        <v>866.90049081969596</v>
      </c>
      <c r="BI84" s="62">
        <f ca="1">AVERAGE(OFFSET($BH$3,0,0,'Données projet'!$E$11+1,1))-AVERAGE(OFFSET($H$3,0,0,'Données projet'!$E$11+1,1))</f>
        <v>434.82222444324242</v>
      </c>
      <c r="BJ84" s="62">
        <f t="shared" si="92"/>
        <v>269.61868559913393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4.4000000000000004</v>
      </c>
      <c r="BY84" s="13">
        <f>IF('Données projet'!$A$114&gt;35,BY83+BX84-CG83,IF(A84&lt;'Données projet'!$A$114,$BV$205^A84,IF(A84='Données projet'!$A$114,'Données projet'!$B$114,BY83+BX84-CG83)))</f>
        <v>182.39999999999984</v>
      </c>
      <c r="BZ84" s="14">
        <f>BY84*VLOOKUP('Données projet'!$B$12,Paramètres!$A$1:$I$89,3,0)*VLOOKUP('Données projet'!$B$12,Paramètres!$A$1:$I$89,5,0)</f>
        <v>184.95359999999985</v>
      </c>
      <c r="CA84" s="14">
        <f t="shared" si="93"/>
        <v>46.422523550957948</v>
      </c>
      <c r="CB84" s="22">
        <f t="shared" si="64"/>
        <v>402.98008185125144</v>
      </c>
      <c r="CC84" s="62">
        <f t="shared" si="65"/>
        <v>696.31341518458476</v>
      </c>
      <c r="CD84" s="62">
        <f ca="1">AVERAGE(OFFSET($CC$3,0,0,'Données projet'!$E$12+1,1))-AVERAGE(OFFSET($H$3,0,0,'Données projet'!$E$12+1,1))</f>
        <v>310.75846525561843</v>
      </c>
      <c r="CE84" s="62">
        <f t="shared" si="94"/>
        <v>159.6134369231965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-1.1368683772161603E-13</v>
      </c>
      <c r="CU84" s="18">
        <f>CT84*VLOOKUP('Données projet'!$B$13,Paramètres!$A$1:$I$89,3,0)*VLOOKUP('Données projet'!$B$13,Paramètres!$A$1:$I$89,5,0)</f>
        <v>-9.9316821433603781E-14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195.30963433439501</v>
      </c>
      <c r="CZ84" s="62">
        <f t="shared" si="96"/>
        <v>185.00219255324504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246.60000000000014</v>
      </c>
      <c r="DP84" s="18">
        <f>DO84*VLOOKUP('Données projet'!$B$14,Paramètres!$A$1:$I$89,3,0)*VLOOKUP('Données projet'!$B$14,Paramètres!$A$1:$I$89,5,0)</f>
        <v>238.51152000000013</v>
      </c>
      <c r="DQ84" s="14">
        <f t="shared" si="97"/>
        <v>58.119160893939195</v>
      </c>
      <c r="DR84" s="22">
        <f t="shared" si="70"/>
        <v>516.63176922361095</v>
      </c>
      <c r="DS84" s="62">
        <f t="shared" si="71"/>
        <v>809.9651025569442</v>
      </c>
      <c r="DT84" s="62">
        <f ca="1">AVERAGE(OFFSET($DS$3,0,0,'Données projet'!$E$14+1,1))-AVERAGE(OFFSET($H$3,0,0,'Données projet'!$E$14+1,1))</f>
        <v>394.8445842828649</v>
      </c>
      <c r="DU84" s="62">
        <f t="shared" si="98"/>
        <v>246.54010105494143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788.10916745495638</v>
      </c>
      <c r="S85" s="62">
        <f ca="1">AVERAGE(OFFSET($R$3,0,0,'Données projet'!$E$9+1,1))-AVERAGE(OFFSET($H$3,0,0,'Données projet'!$E$9+1,1))</f>
        <v>371.95849973474657</v>
      </c>
      <c r="T85" s="62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239.9935200000001</v>
      </c>
      <c r="AK85" s="14">
        <f t="shared" si="89"/>
        <v>58.438136276457072</v>
      </c>
      <c r="AL85" s="22">
        <f t="shared" si="58"/>
        <v>519.76846801482952</v>
      </c>
      <c r="AM85" s="62">
        <f t="shared" si="59"/>
        <v>813.10180134816278</v>
      </c>
      <c r="AN85" s="62">
        <f ca="1">AVERAGE(OFFSET($AM$3,0,0,'Données projet'!$E$10+1,1))-AVERAGE(OFFSET($H$3,0,0,'Données projet'!$E$10+1,1))</f>
        <v>389.12604446638119</v>
      </c>
      <c r="AO85" s="62">
        <f t="shared" si="90"/>
        <v>243.23852967152732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271.46808000000016</v>
      </c>
      <c r="BF85" s="14">
        <f t="shared" si="91"/>
        <v>65.160734519435991</v>
      </c>
      <c r="BG85" s="22">
        <f t="shared" si="61"/>
        <v>586.29518528801793</v>
      </c>
      <c r="BH85" s="62">
        <f t="shared" si="62"/>
        <v>879.6285186213513</v>
      </c>
      <c r="BI85" s="62">
        <f ca="1">AVERAGE(OFFSET($BH$3,0,0,'Données projet'!$E$11+1,1))-AVERAGE(OFFSET($H$3,0,0,'Données projet'!$E$11+1,1))</f>
        <v>434.82222444324242</v>
      </c>
      <c r="BJ85" s="62">
        <f t="shared" si="92"/>
        <v>269.61868559913393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4.4000000000000004</v>
      </c>
      <c r="BY85" s="13">
        <f>IF('Données projet'!$A$114&gt;35,BY84+BX85-CG84,IF(A85&lt;'Données projet'!$A$114,$BV$205^A85,IF(A85='Données projet'!$A$114,'Données projet'!$B$114,BY84+BX85-CG84)))</f>
        <v>186.79999999999984</v>
      </c>
      <c r="BZ85" s="14">
        <f>BY85*VLOOKUP('Données projet'!$B$12,Paramètres!$A$1:$I$89,3,0)*VLOOKUP('Données projet'!$B$12,Paramètres!$A$1:$I$89,5,0)</f>
        <v>189.41519999999986</v>
      </c>
      <c r="CA85" s="14">
        <f t="shared" si="93"/>
        <v>47.410638687430875</v>
      </c>
      <c r="CB85" s="22">
        <f t="shared" si="64"/>
        <v>412.47166904727516</v>
      </c>
      <c r="CC85" s="62">
        <f t="shared" si="65"/>
        <v>705.80500238060847</v>
      </c>
      <c r="CD85" s="62">
        <f ca="1">AVERAGE(OFFSET($CC$3,0,0,'Données projet'!$E$12+1,1))-AVERAGE(OFFSET($H$3,0,0,'Données projet'!$E$12+1,1))</f>
        <v>310.75846525561843</v>
      </c>
      <c r="CE85" s="62">
        <f t="shared" si="94"/>
        <v>159.6134369231965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-1.1368683772161603E-13</v>
      </c>
      <c r="CU85" s="18">
        <f>CT85*VLOOKUP('Données projet'!$B$13,Paramètres!$A$1:$I$89,3,0)*VLOOKUP('Données projet'!$B$13,Paramètres!$A$1:$I$89,5,0)</f>
        <v>-9.9316821433603781E-14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195.30963433439501</v>
      </c>
      <c r="CZ85" s="62">
        <f t="shared" si="96"/>
        <v>185.00219255324504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252.20000000000013</v>
      </c>
      <c r="DP85" s="18">
        <f>DO85*VLOOKUP('Données projet'!$B$14,Paramètres!$A$1:$I$89,3,0)*VLOOKUP('Données projet'!$B$14,Paramètres!$A$1:$I$89,5,0)</f>
        <v>243.92784000000015</v>
      </c>
      <c r="DQ85" s="14">
        <f t="shared" si="97"/>
        <v>59.283824299708904</v>
      </c>
      <c r="DR85" s="22">
        <f t="shared" si="70"/>
        <v>528.09364865532655</v>
      </c>
      <c r="DS85" s="62">
        <f t="shared" si="71"/>
        <v>821.42698198865992</v>
      </c>
      <c r="DT85" s="62">
        <f ca="1">AVERAGE(OFFSET($DS$3,0,0,'Données projet'!$E$14+1,1))-AVERAGE(OFFSET($H$3,0,0,'Données projet'!$E$14+1,1))</f>
        <v>394.8445842828649</v>
      </c>
      <c r="DU85" s="62">
        <f t="shared" si="98"/>
        <v>246.54010105494143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798.84142205257444</v>
      </c>
      <c r="S86" s="62">
        <f ca="1">AVERAGE(OFFSET($R$3,0,0,'Données projet'!$E$9+1,1))-AVERAGE(OFFSET($H$3,0,0,'Données projet'!$E$9+1,1))</f>
        <v>371.95849973474657</v>
      </c>
      <c r="T86" s="62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245.3224800000001</v>
      </c>
      <c r="AK86" s="14">
        <f t="shared" si="89"/>
        <v>59.58322198263604</v>
      </c>
      <c r="AL86" s="22">
        <f t="shared" si="58"/>
        <v>531.04409761975785</v>
      </c>
      <c r="AM86" s="62">
        <f t="shared" si="59"/>
        <v>824.37743095309111</v>
      </c>
      <c r="AN86" s="62">
        <f ca="1">AVERAGE(OFFSET($AM$3,0,0,'Données projet'!$E$10+1,1))-AVERAGE(OFFSET($H$3,0,0,'Données projet'!$E$10+1,1))</f>
        <v>389.12604446638119</v>
      </c>
      <c r="AO86" s="62">
        <f t="shared" si="90"/>
        <v>243.23852967152732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277.49592000000013</v>
      </c>
      <c r="BF86" s="14">
        <f t="shared" si="91"/>
        <v>66.437548436795439</v>
      </c>
      <c r="BG86" s="22">
        <f t="shared" si="61"/>
        <v>599.01745752741897</v>
      </c>
      <c r="BH86" s="62">
        <f t="shared" si="62"/>
        <v>892.35079086075234</v>
      </c>
      <c r="BI86" s="62">
        <f ca="1">AVERAGE(OFFSET($BH$3,0,0,'Données projet'!$E$11+1,1))-AVERAGE(OFFSET($H$3,0,0,'Données projet'!$E$11+1,1))</f>
        <v>434.82222444324242</v>
      </c>
      <c r="BJ86" s="62">
        <f t="shared" si="92"/>
        <v>269.61868559913393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4.4000000000000004</v>
      </c>
      <c r="BY86" s="13">
        <f>IF('Données projet'!$A$114&gt;35,BY85+BX86-CG85,IF(A86&lt;'Données projet'!$A$114,$BV$205^A86,IF(A86='Données projet'!$A$114,'Données projet'!$B$114,BY85+BX86-CG85)))</f>
        <v>191.19999999999985</v>
      </c>
      <c r="BZ86" s="14">
        <f>BY86*VLOOKUP('Données projet'!$B$12,Paramètres!$A$1:$I$89,3,0)*VLOOKUP('Données projet'!$B$12,Paramètres!$A$1:$I$89,5,0)</f>
        <v>193.87679999999986</v>
      </c>
      <c r="CA86" s="14">
        <f t="shared" si="93"/>
        <v>48.396048099527562</v>
      </c>
      <c r="CB86" s="22">
        <f t="shared" si="64"/>
        <v>421.95854377334359</v>
      </c>
      <c r="CC86" s="62">
        <f t="shared" si="65"/>
        <v>715.29187710667691</v>
      </c>
      <c r="CD86" s="62">
        <f ca="1">AVERAGE(OFFSET($CC$3,0,0,'Données projet'!$E$12+1,1))-AVERAGE(OFFSET($H$3,0,0,'Données projet'!$E$12+1,1))</f>
        <v>310.75846525561843</v>
      </c>
      <c r="CE86" s="62">
        <f t="shared" si="94"/>
        <v>159.6134369231965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-1.1368683772161603E-13</v>
      </c>
      <c r="CU86" s="18">
        <f>CT86*VLOOKUP('Données projet'!$B$13,Paramètres!$A$1:$I$89,3,0)*VLOOKUP('Données projet'!$B$13,Paramètres!$A$1:$I$89,5,0)</f>
        <v>-9.9316821433603781E-14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195.30963433439501</v>
      </c>
      <c r="CZ86" s="62">
        <f t="shared" si="96"/>
        <v>185.00219255324504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257.80000000000013</v>
      </c>
      <c r="DP86" s="18">
        <f>DO86*VLOOKUP('Données projet'!$B$14,Paramètres!$A$1:$I$89,3,0)*VLOOKUP('Données projet'!$B$14,Paramètres!$A$1:$I$89,5,0)</f>
        <v>249.34416000000013</v>
      </c>
      <c r="DQ86" s="14">
        <f t="shared" si="97"/>
        <v>60.445481124150966</v>
      </c>
      <c r="DR86" s="22">
        <f t="shared" si="70"/>
        <v>539.5502916245631</v>
      </c>
      <c r="DS86" s="62">
        <f t="shared" si="71"/>
        <v>832.88362495789647</v>
      </c>
      <c r="DT86" s="62">
        <f ca="1">AVERAGE(OFFSET($DS$3,0,0,'Données projet'!$E$14+1,1))-AVERAGE(OFFSET($H$3,0,0,'Données projet'!$E$14+1,1))</f>
        <v>394.8445842828649</v>
      </c>
      <c r="DU86" s="62">
        <f t="shared" si="98"/>
        <v>246.54010105494143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809.56885943743691</v>
      </c>
      <c r="S87" s="62">
        <f ca="1">AVERAGE(OFFSET($R$3,0,0,'Données projet'!$E$9+1,1))-AVERAGE(OFFSET($H$3,0,0,'Données projet'!$E$9+1,1))</f>
        <v>371.95849973474657</v>
      </c>
      <c r="T87" s="62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250.65144000000015</v>
      </c>
      <c r="AK87" s="14">
        <f t="shared" si="89"/>
        <v>60.725415788925183</v>
      </c>
      <c r="AL87" s="22">
        <f t="shared" si="58"/>
        <v>542.3146904990449</v>
      </c>
      <c r="AM87" s="62">
        <f t="shared" si="59"/>
        <v>835.64802383237816</v>
      </c>
      <c r="AN87" s="62">
        <f ca="1">AVERAGE(OFFSET($AM$3,0,0,'Données projet'!$E$10+1,1))-AVERAGE(OFFSET($H$3,0,0,'Données projet'!$E$10+1,1))</f>
        <v>389.12604446638119</v>
      </c>
      <c r="AO87" s="62">
        <f t="shared" si="90"/>
        <v>243.23852967152732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283.52376000000015</v>
      </c>
      <c r="BF87" s="14">
        <f t="shared" si="91"/>
        <v>67.711137776285355</v>
      </c>
      <c r="BG87" s="22">
        <f t="shared" si="61"/>
        <v>611.73411362703052</v>
      </c>
      <c r="BH87" s="62">
        <f t="shared" si="62"/>
        <v>905.0674469603639</v>
      </c>
      <c r="BI87" s="62">
        <f ca="1">AVERAGE(OFFSET($BH$3,0,0,'Données projet'!$E$11+1,1))-AVERAGE(OFFSET($H$3,0,0,'Données projet'!$E$11+1,1))</f>
        <v>434.82222444324242</v>
      </c>
      <c r="BJ87" s="62">
        <f t="shared" si="92"/>
        <v>269.61868559913393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4.4000000000000004</v>
      </c>
      <c r="BY87" s="13">
        <f>IF('Données projet'!$A$114&gt;35,BY86+BX87-CG86,IF(A87&lt;'Données projet'!$A$114,$BV$205^A87,IF(A87='Données projet'!$A$114,'Données projet'!$B$114,BY86+BX87-CG86)))</f>
        <v>195.59999999999985</v>
      </c>
      <c r="BZ87" s="14">
        <f>BY87*VLOOKUP('Données projet'!$B$12,Paramètres!$A$1:$I$89,3,0)*VLOOKUP('Données projet'!$B$12,Paramètres!$A$1:$I$89,5,0)</f>
        <v>198.33839999999987</v>
      </c>
      <c r="CA87" s="14">
        <f t="shared" si="93"/>
        <v>49.378821219958034</v>
      </c>
      <c r="CB87" s="22">
        <f t="shared" si="64"/>
        <v>431.44082695809334</v>
      </c>
      <c r="CC87" s="62">
        <f t="shared" si="65"/>
        <v>724.7741602914266</v>
      </c>
      <c r="CD87" s="62">
        <f ca="1">AVERAGE(OFFSET($CC$3,0,0,'Données projet'!$E$12+1,1))-AVERAGE(OFFSET($H$3,0,0,'Données projet'!$E$12+1,1))</f>
        <v>310.75846525561843</v>
      </c>
      <c r="CE87" s="62">
        <f t="shared" si="94"/>
        <v>159.6134369231965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-1.1368683772161603E-13</v>
      </c>
      <c r="CU87" s="18">
        <f>CT87*VLOOKUP('Données projet'!$B$13,Paramètres!$A$1:$I$89,3,0)*VLOOKUP('Données projet'!$B$13,Paramètres!$A$1:$I$89,5,0)</f>
        <v>-9.9316821433603781E-14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195.30963433439501</v>
      </c>
      <c r="CZ87" s="62">
        <f t="shared" si="96"/>
        <v>185.00219255324504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263.40000000000015</v>
      </c>
      <c r="DP87" s="18">
        <f>DO87*VLOOKUP('Données projet'!$B$14,Paramètres!$A$1:$I$89,3,0)*VLOOKUP('Données projet'!$B$14,Paramètres!$A$1:$I$89,5,0)</f>
        <v>254.76048000000014</v>
      </c>
      <c r="DQ87" s="14">
        <f t="shared" si="97"/>
        <v>61.604204198547528</v>
      </c>
      <c r="DR87" s="22">
        <f t="shared" si="70"/>
        <v>551.00182497913715</v>
      </c>
      <c r="DS87" s="62">
        <f t="shared" si="71"/>
        <v>844.33515831247041</v>
      </c>
      <c r="DT87" s="62">
        <f ca="1">AVERAGE(OFFSET($DS$3,0,0,'Données projet'!$E$14+1,1))-AVERAGE(OFFSET($H$3,0,0,'Données projet'!$E$14+1,1))</f>
        <v>394.8445842828649</v>
      </c>
      <c r="DU87" s="62">
        <f t="shared" si="98"/>
        <v>246.54010105494143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820.29159382285434</v>
      </c>
      <c r="S88" s="62">
        <f ca="1">AVERAGE(OFFSET($R$3,0,0,'Données projet'!$E$9+1,1))-AVERAGE(OFFSET($H$3,0,0,'Données projet'!$E$9+1,1))</f>
        <v>371.95849973474657</v>
      </c>
      <c r="T88" s="62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255.98040000000015</v>
      </c>
      <c r="AK88" s="14">
        <f t="shared" si="89"/>
        <v>61.864786260587792</v>
      </c>
      <c r="AL88" s="22">
        <f t="shared" si="58"/>
        <v>553.58036607052395</v>
      </c>
      <c r="AM88" s="62">
        <f t="shared" si="59"/>
        <v>846.91369940385721</v>
      </c>
      <c r="AN88" s="62">
        <f ca="1">AVERAGE(OFFSET($AM$3,0,0,'Données projet'!$E$10+1,1))-AVERAGE(OFFSET($H$3,0,0,'Données projet'!$E$10+1,1))</f>
        <v>389.12604446638119</v>
      </c>
      <c r="AO88" s="62">
        <f t="shared" si="90"/>
        <v>243.23852967152732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289.55160000000018</v>
      </c>
      <c r="BF88" s="14">
        <f t="shared" si="91"/>
        <v>68.981578990770117</v>
      </c>
      <c r="BG88" s="22">
        <f t="shared" si="61"/>
        <v>624.44528674225819</v>
      </c>
      <c r="BH88" s="62">
        <f t="shared" si="62"/>
        <v>917.77862007559156</v>
      </c>
      <c r="BI88" s="62">
        <f ca="1">AVERAGE(OFFSET($BH$3,0,0,'Données projet'!$E$11+1,1))-AVERAGE(OFFSET($H$3,0,0,'Données projet'!$E$11+1,1))</f>
        <v>434.82222444324242</v>
      </c>
      <c r="BJ88" s="62">
        <f t="shared" si="92"/>
        <v>269.61868559913393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200</v>
      </c>
      <c r="BW88" s="13">
        <f>VLOOKUP(A88,'Données projet'!$A$113:$I$133,9,0)</f>
        <v>4.4000000000000004</v>
      </c>
      <c r="BX88" s="13">
        <f t="array" ref="BX88">INDEX(BW:BW,MIN(IF(ISNUMBER(BW88:BW284),ROW(BW88:BW284),"")))</f>
        <v>4.4000000000000004</v>
      </c>
      <c r="BY88" s="13">
        <f>IF('Données projet'!$A$114&gt;35,BY87+BX88-CG87,IF(A88&lt;'Données projet'!$A$114,$BV$205^A88,IF(A88='Données projet'!$A$114,'Données projet'!$B$114,BY87+BX88-CG87)))</f>
        <v>199.99999999999986</v>
      </c>
      <c r="BZ88" s="14">
        <f>BY88*VLOOKUP('Données projet'!$B$12,Paramètres!$A$1:$I$89,3,0)*VLOOKUP('Données projet'!$B$12,Paramètres!$A$1:$I$89,5,0)</f>
        <v>202.79999999999987</v>
      </c>
      <c r="CA88" s="14">
        <f t="shared" si="93"/>
        <v>50.359024179353973</v>
      </c>
      <c r="CB88" s="22">
        <f t="shared" si="64"/>
        <v>440.91863377904127</v>
      </c>
      <c r="CC88" s="62">
        <f t="shared" si="65"/>
        <v>734.25196711237459</v>
      </c>
      <c r="CD88" s="62">
        <f ca="1">AVERAGE(OFFSET($CC$3,0,0,'Données projet'!$E$12+1,1))-AVERAGE(OFFSET($H$3,0,0,'Données projet'!$E$12+1,1))</f>
        <v>310.75846525561843</v>
      </c>
      <c r="CE88" s="62">
        <f t="shared" si="94"/>
        <v>159.6134369231965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14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-1.1368683772161603E-13</v>
      </c>
      <c r="CU88" s="18">
        <f>CT88*VLOOKUP('Données projet'!$B$13,Paramètres!$A$1:$I$89,3,0)*VLOOKUP('Données projet'!$B$13,Paramètres!$A$1:$I$89,5,0)</f>
        <v>-9.9316821433603781E-14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195.30963433439501</v>
      </c>
      <c r="CZ88" s="62">
        <f t="shared" si="96"/>
        <v>185.00219255324504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269</v>
      </c>
      <c r="DM88" s="13">
        <f>VLOOKUP(A88,'Données projet'!$A$165:$I$185,9,0)</f>
        <v>5.6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269.00000000000017</v>
      </c>
      <c r="DP88" s="18">
        <f>DO88*VLOOKUP('Données projet'!$B$14,Paramètres!$A$1:$I$89,3,0)*VLOOKUP('Données projet'!$B$14,Paramètres!$A$1:$I$89,5,0)</f>
        <v>260.17680000000018</v>
      </c>
      <c r="DQ88" s="14">
        <f t="shared" si="97"/>
        <v>62.760063080404755</v>
      </c>
      <c r="DR88" s="22">
        <f t="shared" si="70"/>
        <v>562.44836986503856</v>
      </c>
      <c r="DS88" s="62">
        <f t="shared" si="71"/>
        <v>855.78170319837182</v>
      </c>
      <c r="DT88" s="62">
        <f ca="1">AVERAGE(OFFSET($DS$3,0,0,'Données projet'!$E$14+1,1))-AVERAGE(OFFSET($H$3,0,0,'Données projet'!$E$14+1,1))</f>
        <v>394.8445842828649</v>
      </c>
      <c r="DU88" s="62">
        <f t="shared" si="98"/>
        <v>246.54010105494143</v>
      </c>
      <c r="DV88" s="16">
        <f>IF(ISNA(VLOOKUP(A88,'Données projet'!$A$165:$I$185,3,0)),0,VLOOKUP(A88,'Données projet'!$A$165:$I$185,3,0))</f>
        <v>13</v>
      </c>
      <c r="DW88" s="16">
        <f>IF(ISNA(VLOOKUP(A88,'Données projet'!$A$165:$I$185,4,0)),0,VLOOKUP(A88,'Données projet'!$A$165:$I$185,4,0))</f>
        <v>21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790.40934773559309</v>
      </c>
      <c r="S89" s="62">
        <f ca="1">AVERAGE(OFFSET($R$3,0,0,'Données projet'!$E$9+1,1))-AVERAGE(OFFSET($H$3,0,0,'Données projet'!$E$9+1,1))</f>
        <v>371.95849973474657</v>
      </c>
      <c r="T89" s="62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241.13544000000016</v>
      </c>
      <c r="AK89" s="14">
        <f t="shared" si="89"/>
        <v>58.6837587821827</v>
      </c>
      <c r="AL89" s="22">
        <f t="shared" si="58"/>
        <v>522.18510454563523</v>
      </c>
      <c r="AM89" s="62">
        <f t="shared" si="59"/>
        <v>815.5184378789686</v>
      </c>
      <c r="AN89" s="62">
        <f ca="1">AVERAGE(OFFSET($AM$3,0,0,'Données projet'!$E$10+1,1))-AVERAGE(OFFSET($H$3,0,0,'Données projet'!$E$10+1,1))</f>
        <v>389.12604446638119</v>
      </c>
      <c r="AO89" s="62">
        <f t="shared" si="90"/>
        <v>243.23852967152732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272.75976000000014</v>
      </c>
      <c r="BF89" s="14">
        <f t="shared" si="91"/>
        <v>65.434612913022562</v>
      </c>
      <c r="BG89" s="22">
        <f t="shared" si="61"/>
        <v>589.02186615684775</v>
      </c>
      <c r="BH89" s="62">
        <f t="shared" si="62"/>
        <v>882.35519949018112</v>
      </c>
      <c r="BI89" s="62">
        <f ca="1">AVERAGE(OFFSET($BH$3,0,0,'Données projet'!$E$11+1,1))-AVERAGE(OFFSET($H$3,0,0,'Données projet'!$E$11+1,1))</f>
        <v>434.82222444324242</v>
      </c>
      <c r="BJ89" s="62">
        <f t="shared" si="92"/>
        <v>269.61868559913393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4.2</v>
      </c>
      <c r="BY89" s="13">
        <f>IF('Données projet'!$A$114&gt;35,BY88+BX89-CG88,IF(A89&lt;'Données projet'!$A$114,$BV$205^A89,IF(A89='Données projet'!$A$114,'Données projet'!$B$114,BY88+BX89-CG88)))</f>
        <v>190.19999999999985</v>
      </c>
      <c r="BZ89" s="14">
        <f>BY89*VLOOKUP('Données projet'!$B$12,Paramètres!$A$1:$I$89,3,0)*VLOOKUP('Données projet'!$B$12,Paramètres!$A$1:$I$89,5,0)</f>
        <v>192.86279999999988</v>
      </c>
      <c r="CA89" s="14">
        <f t="shared" si="93"/>
        <v>48.172325347436733</v>
      </c>
      <c r="CB89" s="22">
        <f t="shared" si="64"/>
        <v>419.80284331345206</v>
      </c>
      <c r="CC89" s="62">
        <f t="shared" si="65"/>
        <v>713.13617664678532</v>
      </c>
      <c r="CD89" s="62">
        <f ca="1">AVERAGE(OFFSET($CC$3,0,0,'Données projet'!$E$12+1,1))-AVERAGE(OFFSET($H$3,0,0,'Données projet'!$E$12+1,1))</f>
        <v>310.75846525561843</v>
      </c>
      <c r="CE89" s="62">
        <f t="shared" si="94"/>
        <v>159.6134369231965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-1.1368683772161603E-13</v>
      </c>
      <c r="CU89" s="18">
        <f>CT89*VLOOKUP('Données projet'!$B$13,Paramètres!$A$1:$I$89,3,0)*VLOOKUP('Données projet'!$B$13,Paramètres!$A$1:$I$89,5,0)</f>
        <v>-9.9316821433603781E-14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195.30963433439501</v>
      </c>
      <c r="CZ89" s="62">
        <f t="shared" si="96"/>
        <v>185.00219255324504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5.4</v>
      </c>
      <c r="DO89" s="13">
        <f>IF('Données projet'!$A$166&gt;35,DO88+DN89-DW88,IF(A89&lt;'Données projet'!$A$166,$DL$205^A89,IF(A89='Données projet'!$A$166,'Données projet'!$B$166,DO88+DN89-DW88)))</f>
        <v>253.40000000000015</v>
      </c>
      <c r="DP89" s="18">
        <f>DO89*VLOOKUP('Données projet'!$B$14,Paramètres!$A$1:$I$89,3,0)*VLOOKUP('Données projet'!$B$14,Paramètres!$A$1:$I$89,5,0)</f>
        <v>245.08848000000015</v>
      </c>
      <c r="DQ89" s="14">
        <f t="shared" si="97"/>
        <v>59.533001333771189</v>
      </c>
      <c r="DR89" s="22">
        <f t="shared" si="70"/>
        <v>530.54907998965166</v>
      </c>
      <c r="DS89" s="62">
        <f t="shared" si="71"/>
        <v>823.88241332298503</v>
      </c>
      <c r="DT89" s="62">
        <f ca="1">AVERAGE(OFFSET($DS$3,0,0,'Données projet'!$E$14+1,1))-AVERAGE(OFFSET($H$3,0,0,'Données projet'!$E$14+1,1))</f>
        <v>394.8445842828649</v>
      </c>
      <c r="DU89" s="62">
        <f t="shared" si="98"/>
        <v>246.54010105494143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800.75738581526605</v>
      </c>
      <c r="S90" s="62">
        <f ca="1">AVERAGE(OFFSET($R$3,0,0,'Données projet'!$E$9+1,1))-AVERAGE(OFFSET($H$3,0,0,'Données projet'!$E$9+1,1))</f>
        <v>371.95849973474657</v>
      </c>
      <c r="T90" s="62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246.27408000000014</v>
      </c>
      <c r="AK90" s="14">
        <f t="shared" si="89"/>
        <v>59.787395242924525</v>
      </c>
      <c r="AL90" s="22">
        <f t="shared" si="58"/>
        <v>533.05706938142703</v>
      </c>
      <c r="AM90" s="62">
        <f t="shared" si="59"/>
        <v>826.39040271476028</v>
      </c>
      <c r="AN90" s="62">
        <f ca="1">AVERAGE(OFFSET($AM$3,0,0,'Données projet'!$E$10+1,1))-AVERAGE(OFFSET($H$3,0,0,'Données projet'!$E$10+1,1))</f>
        <v>389.12604446638119</v>
      </c>
      <c r="AO90" s="62">
        <f t="shared" si="90"/>
        <v>243.23852967152732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278.5723200000001</v>
      </c>
      <c r="BF90" s="14">
        <f t="shared" si="91"/>
        <v>66.665209352377815</v>
      </c>
      <c r="BG90" s="22">
        <f t="shared" si="61"/>
        <v>601.28869695539152</v>
      </c>
      <c r="BH90" s="62">
        <f t="shared" si="62"/>
        <v>894.62203028872477</v>
      </c>
      <c r="BI90" s="62">
        <f ca="1">AVERAGE(OFFSET($BH$3,0,0,'Données projet'!$E$11+1,1))-AVERAGE(OFFSET($H$3,0,0,'Données projet'!$E$11+1,1))</f>
        <v>434.82222444324242</v>
      </c>
      <c r="BJ90" s="62">
        <f t="shared" si="92"/>
        <v>269.61868559913393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4.2</v>
      </c>
      <c r="BY90" s="13">
        <f>IF('Données projet'!$A$114&gt;35,BY89+BX90-CG89,IF(A90&lt;'Données projet'!$A$114,$BV$205^A90,IF(A90='Données projet'!$A$114,'Données projet'!$B$114,BY89+BX90-CG89)))</f>
        <v>194.39999999999984</v>
      </c>
      <c r="BZ90" s="14">
        <f>BY90*VLOOKUP('Données projet'!$B$12,Paramètres!$A$1:$I$89,3,0)*VLOOKUP('Données projet'!$B$12,Paramètres!$A$1:$I$89,5,0)</f>
        <v>197.12159999999986</v>
      </c>
      <c r="CA90" s="14">
        <f t="shared" si="93"/>
        <v>49.111049803800405</v>
      </c>
      <c r="CB90" s="22">
        <f t="shared" si="64"/>
        <v>428.85519840828539</v>
      </c>
      <c r="CC90" s="62">
        <f t="shared" si="65"/>
        <v>722.1885317416187</v>
      </c>
      <c r="CD90" s="62">
        <f ca="1">AVERAGE(OFFSET($CC$3,0,0,'Données projet'!$E$12+1,1))-AVERAGE(OFFSET($H$3,0,0,'Données projet'!$E$12+1,1))</f>
        <v>310.75846525561843</v>
      </c>
      <c r="CE90" s="62">
        <f t="shared" si="94"/>
        <v>159.6134369231965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-1.1368683772161603E-13</v>
      </c>
      <c r="CU90" s="18">
        <f>CT90*VLOOKUP('Données projet'!$B$13,Paramètres!$A$1:$I$89,3,0)*VLOOKUP('Données projet'!$B$13,Paramètres!$A$1:$I$89,5,0)</f>
        <v>-9.9316821433603781E-14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195.30963433439501</v>
      </c>
      <c r="CZ90" s="62">
        <f t="shared" si="96"/>
        <v>185.00219255324504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5.4</v>
      </c>
      <c r="DO90" s="13">
        <f>IF('Données projet'!$A$166&gt;35,DO89+DN90-DW89,IF(A90&lt;'Données projet'!$A$166,$DL$205^A90,IF(A90='Données projet'!$A$166,'Données projet'!$B$166,DO89+DN90-DW89)))</f>
        <v>258.80000000000013</v>
      </c>
      <c r="DP90" s="18">
        <f>DO90*VLOOKUP('Données projet'!$B$14,Paramètres!$A$1:$I$89,3,0)*VLOOKUP('Données projet'!$B$14,Paramètres!$A$1:$I$89,5,0)</f>
        <v>250.31136000000012</v>
      </c>
      <c r="DQ90" s="14">
        <f t="shared" si="97"/>
        <v>60.652609079641877</v>
      </c>
      <c r="DR90" s="22">
        <f t="shared" si="70"/>
        <v>541.59557948037639</v>
      </c>
      <c r="DS90" s="62">
        <f t="shared" si="71"/>
        <v>834.92891281370976</v>
      </c>
      <c r="DT90" s="62">
        <f ca="1">AVERAGE(OFFSET($DS$3,0,0,'Données projet'!$E$14+1,1))-AVERAGE(OFFSET($H$3,0,0,'Données projet'!$E$14+1,1))</f>
        <v>394.8445842828649</v>
      </c>
      <c r="DU90" s="62">
        <f t="shared" si="98"/>
        <v>246.54010105494143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811.10096397458346</v>
      </c>
      <c r="S91" s="62">
        <f ca="1">AVERAGE(OFFSET($R$3,0,0,'Données projet'!$E$9+1,1))-AVERAGE(OFFSET($H$3,0,0,'Données projet'!$E$9+1,1))</f>
        <v>371.95849973474657</v>
      </c>
      <c r="T91" s="62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251.41272000000012</v>
      </c>
      <c r="AK91" s="14">
        <f t="shared" si="89"/>
        <v>60.888354295829252</v>
      </c>
      <c r="AL91" s="22">
        <f t="shared" si="58"/>
        <v>543.92437106523619</v>
      </c>
      <c r="AM91" s="62">
        <f t="shared" si="59"/>
        <v>837.25770439856956</v>
      </c>
      <c r="AN91" s="62">
        <f ca="1">AVERAGE(OFFSET($AM$3,0,0,'Données projet'!$E$10+1,1))-AVERAGE(OFFSET($H$3,0,0,'Données projet'!$E$10+1,1))</f>
        <v>389.12604446638119</v>
      </c>
      <c r="AO91" s="62">
        <f t="shared" si="90"/>
        <v>243.23852967152732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284.38488000000012</v>
      </c>
      <c r="BF91" s="14">
        <f t="shared" si="91"/>
        <v>67.892820380623348</v>
      </c>
      <c r="BG91" s="22">
        <f t="shared" si="61"/>
        <v>613.55032816291907</v>
      </c>
      <c r="BH91" s="62">
        <f t="shared" si="62"/>
        <v>906.88366149625244</v>
      </c>
      <c r="BI91" s="62">
        <f ca="1">AVERAGE(OFFSET($BH$3,0,0,'Données projet'!$E$11+1,1))-AVERAGE(OFFSET($H$3,0,0,'Données projet'!$E$11+1,1))</f>
        <v>434.82222444324242</v>
      </c>
      <c r="BJ91" s="62">
        <f t="shared" si="92"/>
        <v>269.61868559913393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4.2</v>
      </c>
      <c r="BY91" s="13">
        <f>IF('Données projet'!$A$114&gt;35,BY90+BX91-CG90,IF(A91&lt;'Données projet'!$A$114,$BV$205^A91,IF(A91='Données projet'!$A$114,'Données projet'!$B$114,BY90+BX91-CG90)))</f>
        <v>198.59999999999982</v>
      </c>
      <c r="BZ91" s="14">
        <f>BY91*VLOOKUP('Données projet'!$B$12,Paramètres!$A$1:$I$89,3,0)*VLOOKUP('Données projet'!$B$12,Paramètres!$A$1:$I$89,5,0)</f>
        <v>201.38039999999984</v>
      </c>
      <c r="CA91" s="14">
        <f t="shared" si="93"/>
        <v>50.047416314000095</v>
      </c>
      <c r="CB91" s="22">
        <f t="shared" si="64"/>
        <v>437.90344674688322</v>
      </c>
      <c r="CC91" s="62">
        <f t="shared" si="65"/>
        <v>731.23678008021648</v>
      </c>
      <c r="CD91" s="62">
        <f ca="1">AVERAGE(OFFSET($CC$3,0,0,'Données projet'!$E$12+1,1))-AVERAGE(OFFSET($H$3,0,0,'Données projet'!$E$12+1,1))</f>
        <v>310.75846525561843</v>
      </c>
      <c r="CE91" s="62">
        <f t="shared" si="94"/>
        <v>159.6134369231965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-1.1368683772161603E-13</v>
      </c>
      <c r="CU91" s="18">
        <f>CT91*VLOOKUP('Données projet'!$B$13,Paramètres!$A$1:$I$89,3,0)*VLOOKUP('Données projet'!$B$13,Paramètres!$A$1:$I$89,5,0)</f>
        <v>-9.9316821433603781E-14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195.30963433439501</v>
      </c>
      <c r="CZ91" s="62">
        <f t="shared" si="96"/>
        <v>185.00219255324504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5.4</v>
      </c>
      <c r="DO91" s="13">
        <f>IF('Données projet'!$A$166&gt;35,DO90+DN91-DW90,IF(A91&lt;'Données projet'!$A$166,$DL$205^A91,IF(A91='Données projet'!$A$166,'Données projet'!$B$166,DO90+DN91-DW90)))</f>
        <v>264.2000000000001</v>
      </c>
      <c r="DP91" s="18">
        <f>DO91*VLOOKUP('Données projet'!$B$14,Paramètres!$A$1:$I$89,3,0)*VLOOKUP('Données projet'!$B$14,Paramètres!$A$1:$I$89,5,0)</f>
        <v>255.5342400000001</v>
      </c>
      <c r="DQ91" s="14">
        <f t="shared" si="97"/>
        <v>61.769500671543469</v>
      </c>
      <c r="DR91" s="22">
        <f t="shared" si="70"/>
        <v>552.63734833627166</v>
      </c>
      <c r="DS91" s="62">
        <f t="shared" si="71"/>
        <v>845.97068166960503</v>
      </c>
      <c r="DT91" s="62">
        <f ca="1">AVERAGE(OFFSET($DS$3,0,0,'Données projet'!$E$14+1,1))-AVERAGE(OFFSET($H$3,0,0,'Données projet'!$E$14+1,1))</f>
        <v>394.8445842828649</v>
      </c>
      <c r="DU91" s="62">
        <f t="shared" si="98"/>
        <v>246.54010105494143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821.44018387408414</v>
      </c>
      <c r="S92" s="62">
        <f ca="1">AVERAGE(OFFSET($R$3,0,0,'Données projet'!$E$9+1,1))-AVERAGE(OFFSET($H$3,0,0,'Données projet'!$E$9+1,1))</f>
        <v>371.95849973474657</v>
      </c>
      <c r="T92" s="62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256.5513600000001</v>
      </c>
      <c r="AK92" s="14">
        <f t="shared" si="89"/>
        <v>61.986696970400196</v>
      </c>
      <c r="AL92" s="22">
        <f t="shared" si="58"/>
        <v>554.78711589011391</v>
      </c>
      <c r="AM92" s="62">
        <f t="shared" si="59"/>
        <v>848.12044922344717</v>
      </c>
      <c r="AN92" s="62">
        <f ca="1">AVERAGE(OFFSET($AM$3,0,0,'Données projet'!$E$10+1,1))-AVERAGE(OFFSET($H$3,0,0,'Données projet'!$E$10+1,1))</f>
        <v>389.12604446638119</v>
      </c>
      <c r="AO92" s="62">
        <f t="shared" si="90"/>
        <v>243.23852967152732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290.19744000000003</v>
      </c>
      <c r="BF92" s="14">
        <f t="shared" si="91"/>
        <v>69.117514047966083</v>
      </c>
      <c r="BG92" s="22">
        <f t="shared" si="61"/>
        <v>625.80687830020759</v>
      </c>
      <c r="BH92" s="62">
        <f t="shared" si="62"/>
        <v>919.14021163354096</v>
      </c>
      <c r="BI92" s="62">
        <f ca="1">AVERAGE(OFFSET($BH$3,0,0,'Données projet'!$E$11+1,1))-AVERAGE(OFFSET($H$3,0,0,'Données projet'!$E$11+1,1))</f>
        <v>434.82222444324242</v>
      </c>
      <c r="BJ92" s="62">
        <f t="shared" si="92"/>
        <v>269.61868559913393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4.2</v>
      </c>
      <c r="BY92" s="13">
        <f>IF('Données projet'!$A$114&gt;35,BY91+BX92-CG91,IF(A92&lt;'Données projet'!$A$114,$BV$205^A92,IF(A92='Données projet'!$A$114,'Données projet'!$B$114,BY91+BX92-CG91)))</f>
        <v>202.79999999999981</v>
      </c>
      <c r="BZ92" s="14">
        <f>BY92*VLOOKUP('Données projet'!$B$12,Paramètres!$A$1:$I$89,3,0)*VLOOKUP('Données projet'!$B$12,Paramètres!$A$1:$I$89,5,0)</f>
        <v>205.63919999999982</v>
      </c>
      <c r="CA92" s="14">
        <f t="shared" si="93"/>
        <v>50.981480488268076</v>
      </c>
      <c r="CB92" s="22">
        <f t="shared" si="64"/>
        <v>446.94768518373326</v>
      </c>
      <c r="CC92" s="62">
        <f t="shared" si="65"/>
        <v>740.28101851706651</v>
      </c>
      <c r="CD92" s="62">
        <f ca="1">AVERAGE(OFFSET($CC$3,0,0,'Données projet'!$E$12+1,1))-AVERAGE(OFFSET($H$3,0,0,'Données projet'!$E$12+1,1))</f>
        <v>310.75846525561843</v>
      </c>
      <c r="CE92" s="62">
        <f t="shared" si="94"/>
        <v>159.6134369231965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-1.1368683772161603E-13</v>
      </c>
      <c r="CU92" s="18">
        <f>CT92*VLOOKUP('Données projet'!$B$13,Paramètres!$A$1:$I$89,3,0)*VLOOKUP('Données projet'!$B$13,Paramètres!$A$1:$I$89,5,0)</f>
        <v>-9.9316821433603781E-14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195.30963433439501</v>
      </c>
      <c r="CZ92" s="62">
        <f t="shared" si="96"/>
        <v>185.00219255324504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5.4</v>
      </c>
      <c r="DO92" s="13">
        <f>IF('Données projet'!$A$166&gt;35,DO91+DN92-DW91,IF(A92&lt;'Données projet'!$A$166,$DL$205^A92,IF(A92='Données projet'!$A$166,'Données projet'!$B$166,DO91+DN92-DW91)))</f>
        <v>269.60000000000008</v>
      </c>
      <c r="DP92" s="18">
        <f>DO92*VLOOKUP('Données projet'!$B$14,Paramètres!$A$1:$I$89,3,0)*VLOOKUP('Données projet'!$B$14,Paramètres!$A$1:$I$89,5,0)</f>
        <v>260.7571200000001</v>
      </c>
      <c r="DQ92" s="14">
        <f t="shared" si="97"/>
        <v>62.883738022168423</v>
      </c>
      <c r="DR92" s="22">
        <f t="shared" si="70"/>
        <v>563.67449438861013</v>
      </c>
      <c r="DS92" s="62">
        <f t="shared" si="71"/>
        <v>857.00782772194339</v>
      </c>
      <c r="DT92" s="62">
        <f ca="1">AVERAGE(OFFSET($DS$3,0,0,'Données projet'!$E$14+1,1))-AVERAGE(OFFSET($H$3,0,0,'Données projet'!$E$14+1,1))</f>
        <v>394.8445842828649</v>
      </c>
      <c r="DU92" s="62">
        <f t="shared" si="98"/>
        <v>246.54010105494143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831.77514286899191</v>
      </c>
      <c r="S93" s="62">
        <f ca="1">AVERAGE(OFFSET($R$3,0,0,'Données projet'!$E$9+1,1))-AVERAGE(OFFSET($H$3,0,0,'Données projet'!$E$9+1,1))</f>
        <v>371.95849973474657</v>
      </c>
      <c r="T93" s="62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261.69000000000005</v>
      </c>
      <c r="AK93" s="14">
        <f t="shared" si="89"/>
        <v>63.0824817115464</v>
      </c>
      <c r="AL93" s="22">
        <f t="shared" si="58"/>
        <v>565.64540564761012</v>
      </c>
      <c r="AM93" s="62">
        <f t="shared" si="59"/>
        <v>858.97873898094349</v>
      </c>
      <c r="AN93" s="62">
        <f ca="1">AVERAGE(OFFSET($AM$3,0,0,'Données projet'!$E$10+1,1))-AVERAGE(OFFSET($H$3,0,0,'Données projet'!$E$10+1,1))</f>
        <v>389.12604446638119</v>
      </c>
      <c r="AO93" s="62">
        <f t="shared" si="90"/>
        <v>243.23852967152732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296.01000000000005</v>
      </c>
      <c r="BF93" s="14">
        <f t="shared" si="91"/>
        <v>70.339355522692159</v>
      </c>
      <c r="BG93" s="22">
        <f t="shared" si="61"/>
        <v>638.05846086868894</v>
      </c>
      <c r="BH93" s="62">
        <f t="shared" si="62"/>
        <v>931.39179420202231</v>
      </c>
      <c r="BI93" s="62">
        <f ca="1">AVERAGE(OFFSET($BH$3,0,0,'Données projet'!$E$11+1,1))-AVERAGE(OFFSET($H$3,0,0,'Données projet'!$E$11+1,1))</f>
        <v>434.82222444324242</v>
      </c>
      <c r="BJ93" s="62">
        <f t="shared" si="92"/>
        <v>269.61868559913393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207</v>
      </c>
      <c r="BW93" s="13">
        <f>VLOOKUP(A93,'Données projet'!$A$113:$I$133,9,0)</f>
        <v>4.2</v>
      </c>
      <c r="BX93" s="13">
        <f t="array" ref="BX93">INDEX(BW:BW,MIN(IF(ISNUMBER(BW93:BW289),ROW(BW93:BW289),"")))</f>
        <v>4.2</v>
      </c>
      <c r="BY93" s="13">
        <f>IF('Données projet'!$A$114&gt;35,BY92+BX93-CG92,IF(A93&lt;'Données projet'!$A$114,$BV$205^A93,IF(A93='Données projet'!$A$114,'Données projet'!$B$114,BY92+BX93-CG92)))</f>
        <v>206.9999999999998</v>
      </c>
      <c r="BZ93" s="14">
        <f>BY93*VLOOKUP('Données projet'!$B$12,Paramètres!$A$1:$I$89,3,0)*VLOOKUP('Données projet'!$B$12,Paramètres!$A$1:$I$89,5,0)</f>
        <v>209.8979999999998</v>
      </c>
      <c r="CA93" s="14">
        <f t="shared" si="93"/>
        <v>51.913295501810218</v>
      </c>
      <c r="CB93" s="22">
        <f t="shared" si="64"/>
        <v>455.98800633231912</v>
      </c>
      <c r="CC93" s="62">
        <f t="shared" si="65"/>
        <v>749.32133966565243</v>
      </c>
      <c r="CD93" s="62">
        <f ca="1">AVERAGE(OFFSET($CC$3,0,0,'Données projet'!$E$12+1,1))-AVERAGE(OFFSET($H$3,0,0,'Données projet'!$E$12+1,1))</f>
        <v>310.75846525561843</v>
      </c>
      <c r="CE93" s="62">
        <f t="shared" si="94"/>
        <v>159.6134369231965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14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-1.1368683772161603E-13</v>
      </c>
      <c r="CU93" s="18">
        <f>CT93*VLOOKUP('Données projet'!$B$13,Paramètres!$A$1:$I$89,3,0)*VLOOKUP('Données projet'!$B$13,Paramètres!$A$1:$I$89,5,0)</f>
        <v>-9.9316821433603781E-14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195.30963433439501</v>
      </c>
      <c r="CZ93" s="62">
        <f t="shared" si="96"/>
        <v>185.00219255324504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275</v>
      </c>
      <c r="DM93" s="13">
        <f>VLOOKUP(A93,'Données projet'!$A$165:$I$185,9,0)</f>
        <v>5.4</v>
      </c>
      <c r="DN93" s="13">
        <f t="array" ref="DN93">INDEX(DM:DM,MIN(IF(ISNUMBER(DM93:DM289),ROW(DM93:DM289),"")))</f>
        <v>5.4</v>
      </c>
      <c r="DO93" s="13">
        <f>IF('Données projet'!$A$166&gt;35,DO92+DN93-DW92,IF(A93&lt;'Données projet'!$A$166,$DL$205^A93,IF(A93='Données projet'!$A$166,'Données projet'!$B$166,DO92+DN93-DW92)))</f>
        <v>275.00000000000006</v>
      </c>
      <c r="DP93" s="18">
        <f>DO93*VLOOKUP('Données projet'!$B$14,Paramètres!$A$1:$I$89,3,0)*VLOOKUP('Données projet'!$B$14,Paramètres!$A$1:$I$89,5,0)</f>
        <v>265.98000000000008</v>
      </c>
      <c r="DQ93" s="14">
        <f t="shared" si="97"/>
        <v>63.995380422211646</v>
      </c>
      <c r="DR93" s="22">
        <f t="shared" si="70"/>
        <v>574.7071209020188</v>
      </c>
      <c r="DS93" s="62">
        <f t="shared" si="71"/>
        <v>868.04045423535217</v>
      </c>
      <c r="DT93" s="62">
        <f ca="1">AVERAGE(OFFSET($DS$3,0,0,'Données projet'!$E$14+1,1))-AVERAGE(OFFSET($H$3,0,0,'Données projet'!$E$14+1,1))</f>
        <v>394.8445842828649</v>
      </c>
      <c r="DU93" s="62">
        <f t="shared" si="98"/>
        <v>246.54010105494143</v>
      </c>
      <c r="DV93" s="16">
        <f>IF(ISNA(VLOOKUP(A93,'Données projet'!$A$165:$I$185,3,0)),0,VLOOKUP(A93,'Données projet'!$A$165:$I$185,3,0))</f>
        <v>14</v>
      </c>
      <c r="DW93" s="16">
        <f>IF(ISNA(VLOOKUP(A93,'Données projet'!$A$165:$I$185,4,0)),0,VLOOKUP(A93,'Données projet'!$A$165:$I$185,4,0))</f>
        <v>21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801.14056019463965</v>
      </c>
      <c r="S94" s="62">
        <f ca="1">AVERAGE(OFFSET($R$3,0,0,'Données projet'!$E$9+1,1))-AVERAGE(OFFSET($H$3,0,0,'Données projet'!$E$9+1,1))</f>
        <v>371.95849973474657</v>
      </c>
      <c r="T94" s="62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246.46440000000007</v>
      </c>
      <c r="AK94" s="14">
        <f t="shared" si="89"/>
        <v>59.828218865086818</v>
      </c>
      <c r="AL94" s="22">
        <f t="shared" si="58"/>
        <v>533.45964452335954</v>
      </c>
      <c r="AM94" s="62">
        <f t="shared" si="59"/>
        <v>826.79297785669291</v>
      </c>
      <c r="AN94" s="62">
        <f ca="1">AVERAGE(OFFSET($AM$3,0,0,'Données projet'!$E$10+1,1))-AVERAGE(OFFSET($H$3,0,0,'Données projet'!$E$10+1,1))</f>
        <v>389.12604446638119</v>
      </c>
      <c r="AO94" s="62">
        <f t="shared" si="90"/>
        <v>243.23852967152732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278.78760000000005</v>
      </c>
      <c r="BF94" s="14">
        <f t="shared" si="91"/>
        <v>66.710729236743305</v>
      </c>
      <c r="BG94" s="22">
        <f t="shared" si="61"/>
        <v>601.74292342066133</v>
      </c>
      <c r="BH94" s="62">
        <f t="shared" si="62"/>
        <v>895.07625675399458</v>
      </c>
      <c r="BI94" s="62">
        <f ca="1">AVERAGE(OFFSET($BH$3,0,0,'Données projet'!$E$11+1,1))-AVERAGE(OFFSET($H$3,0,0,'Données projet'!$E$11+1,1))</f>
        <v>434.82222444324242</v>
      </c>
      <c r="BJ94" s="62">
        <f t="shared" si="92"/>
        <v>269.61868559913393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3.8</v>
      </c>
      <c r="BY94" s="13">
        <f>IF('Données projet'!$A$114&gt;35,BY93+BX94-CG93,IF(A94&lt;'Données projet'!$A$114,$BV$205^A94,IF(A94='Données projet'!$A$114,'Données projet'!$B$114,BY93+BX94-CG93)))</f>
        <v>196.79999999999981</v>
      </c>
      <c r="BZ94" s="14">
        <f>BY94*VLOOKUP('Données projet'!$B$12,Paramètres!$A$1:$I$89,3,0)*VLOOKUP('Données projet'!$B$12,Paramètres!$A$1:$I$89,5,0)</f>
        <v>199.55519999999984</v>
      </c>
      <c r="CA94" s="14">
        <f t="shared" si="93"/>
        <v>49.646401484745567</v>
      </c>
      <c r="CB94" s="22">
        <f t="shared" si="64"/>
        <v>434.02612258593155</v>
      </c>
      <c r="CC94" s="62">
        <f t="shared" si="65"/>
        <v>727.35945591926486</v>
      </c>
      <c r="CD94" s="62">
        <f ca="1">AVERAGE(OFFSET($CC$3,0,0,'Données projet'!$E$12+1,1))-AVERAGE(OFFSET($H$3,0,0,'Données projet'!$E$12+1,1))</f>
        <v>310.75846525561843</v>
      </c>
      <c r="CE94" s="62">
        <f t="shared" si="94"/>
        <v>159.6134369231965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-1.1368683772161603E-13</v>
      </c>
      <c r="CU94" s="18">
        <f>CT94*VLOOKUP('Données projet'!$B$13,Paramètres!$A$1:$I$89,3,0)*VLOOKUP('Données projet'!$B$13,Paramètres!$A$1:$I$89,5,0)</f>
        <v>-9.9316821433603781E-14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195.30963433439501</v>
      </c>
      <c r="CZ94" s="62">
        <f t="shared" si="96"/>
        <v>185.00219255324504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</v>
      </c>
      <c r="DO94" s="13">
        <f>IF('Données projet'!$A$166&gt;35,DO93+DN94-DW93,IF(A94&lt;'Données projet'!$A$166,$DL$205^A94,IF(A94='Données projet'!$A$166,'Données projet'!$B$166,DO93+DN94-DW93)))</f>
        <v>259.00000000000006</v>
      </c>
      <c r="DP94" s="18">
        <f>DO94*VLOOKUP('Données projet'!$B$14,Paramètres!$A$1:$I$89,3,0)*VLOOKUP('Données projet'!$B$14,Paramètres!$A$1:$I$89,5,0)</f>
        <v>250.50480000000007</v>
      </c>
      <c r="DQ94" s="14">
        <f t="shared" si="97"/>
        <v>60.694023481225415</v>
      </c>
      <c r="DR94" s="22">
        <f t="shared" si="70"/>
        <v>542.00461756313427</v>
      </c>
      <c r="DS94" s="62">
        <f t="shared" si="71"/>
        <v>835.33795089646765</v>
      </c>
      <c r="DT94" s="62">
        <f ca="1">AVERAGE(OFFSET($DS$3,0,0,'Données projet'!$E$14+1,1))-AVERAGE(OFFSET($H$3,0,0,'Données projet'!$E$14+1,1))</f>
        <v>394.8445842828649</v>
      </c>
      <c r="DU94" s="62">
        <f t="shared" si="98"/>
        <v>246.54010105494143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810.71794681982306</v>
      </c>
      <c r="S95" s="62">
        <f ca="1">AVERAGE(OFFSET($R$3,0,0,'Données projet'!$E$9+1,1))-AVERAGE(OFFSET($H$3,0,0,'Données projet'!$E$9+1,1))</f>
        <v>371.95849973474657</v>
      </c>
      <c r="T95" s="62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251.22240000000005</v>
      </c>
      <c r="AK95" s="14">
        <f t="shared" si="89"/>
        <v>60.847625059749809</v>
      </c>
      <c r="AL95" s="22">
        <f t="shared" si="58"/>
        <v>543.52196031239771</v>
      </c>
      <c r="AM95" s="62">
        <f t="shared" si="59"/>
        <v>836.85529364573108</v>
      </c>
      <c r="AN95" s="62">
        <f ca="1">AVERAGE(OFFSET($AM$3,0,0,'Données projet'!$E$10+1,1))-AVERAGE(OFFSET($H$3,0,0,'Données projet'!$E$10+1,1))</f>
        <v>389.12604446638119</v>
      </c>
      <c r="AO95" s="62">
        <f t="shared" si="90"/>
        <v>243.23852967152732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284.16960000000006</v>
      </c>
      <c r="BF95" s="14">
        <f t="shared" si="91"/>
        <v>67.847405740313931</v>
      </c>
      <c r="BG95" s="22">
        <f t="shared" si="61"/>
        <v>613.0962849977135</v>
      </c>
      <c r="BH95" s="62">
        <f t="shared" si="62"/>
        <v>906.42961833104687</v>
      </c>
      <c r="BI95" s="62">
        <f ca="1">AVERAGE(OFFSET($BH$3,0,0,'Données projet'!$E$11+1,1))-AVERAGE(OFFSET($H$3,0,0,'Données projet'!$E$11+1,1))</f>
        <v>434.82222444324242</v>
      </c>
      <c r="BJ95" s="62">
        <f t="shared" si="92"/>
        <v>269.61868559913393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3.8</v>
      </c>
      <c r="BY95" s="13">
        <f>IF('Données projet'!$A$114&gt;35,BY94+BX95-CG94,IF(A95&lt;'Données projet'!$A$114,$BV$205^A95,IF(A95='Données projet'!$A$114,'Données projet'!$B$114,BY94+BX95-CG94)))</f>
        <v>200.59999999999982</v>
      </c>
      <c r="BZ95" s="14">
        <f>BY95*VLOOKUP('Données projet'!$B$12,Paramètres!$A$1:$I$89,3,0)*VLOOKUP('Données projet'!$B$12,Paramètres!$A$1:$I$89,5,0)</f>
        <v>203.40839999999986</v>
      </c>
      <c r="CA95" s="14">
        <f t="shared" si="93"/>
        <v>50.492492598976959</v>
      </c>
      <c r="CB95" s="22">
        <f t="shared" si="64"/>
        <v>442.21072127655128</v>
      </c>
      <c r="CC95" s="62">
        <f t="shared" si="65"/>
        <v>735.5440546098846</v>
      </c>
      <c r="CD95" s="62">
        <f ca="1">AVERAGE(OFFSET($CC$3,0,0,'Données projet'!$E$12+1,1))-AVERAGE(OFFSET($H$3,0,0,'Données projet'!$E$12+1,1))</f>
        <v>310.75846525561843</v>
      </c>
      <c r="CE95" s="62">
        <f t="shared" si="94"/>
        <v>159.6134369231965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-1.1368683772161603E-13</v>
      </c>
      <c r="CU95" s="18">
        <f>CT95*VLOOKUP('Données projet'!$B$13,Paramètres!$A$1:$I$89,3,0)*VLOOKUP('Données projet'!$B$13,Paramètres!$A$1:$I$89,5,0)</f>
        <v>-9.9316821433603781E-14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195.30963433439501</v>
      </c>
      <c r="CZ95" s="62">
        <f t="shared" si="96"/>
        <v>185.00219255324504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</v>
      </c>
      <c r="DO95" s="13">
        <f>IF('Données projet'!$A$166&gt;35,DO94+DN95-DW94,IF(A95&lt;'Données projet'!$A$166,$DL$205^A95,IF(A95='Données projet'!$A$166,'Données projet'!$B$166,DO94+DN95-DW94)))</f>
        <v>264.00000000000006</v>
      </c>
      <c r="DP95" s="18">
        <f>DO95*VLOOKUP('Données projet'!$B$14,Paramètres!$A$1:$I$89,3,0)*VLOOKUP('Données projet'!$B$14,Paramètres!$A$1:$I$89,5,0)</f>
        <v>255.34080000000006</v>
      </c>
      <c r="DQ95" s="14">
        <f t="shared" si="97"/>
        <v>61.728182021951895</v>
      </c>
      <c r="DR95" s="22">
        <f t="shared" si="70"/>
        <v>552.22847702156628</v>
      </c>
      <c r="DS95" s="62">
        <f t="shared" si="71"/>
        <v>845.56181035489954</v>
      </c>
      <c r="DT95" s="62">
        <f ca="1">AVERAGE(OFFSET($DS$3,0,0,'Données projet'!$E$14+1,1))-AVERAGE(OFFSET($H$3,0,0,'Données projet'!$E$14+1,1))</f>
        <v>394.8445842828649</v>
      </c>
      <c r="DU95" s="62">
        <f t="shared" si="98"/>
        <v>246.54010105494143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820.29159382285411</v>
      </c>
      <c r="S96" s="62">
        <f ca="1">AVERAGE(OFFSET($R$3,0,0,'Données projet'!$E$9+1,1))-AVERAGE(OFFSET($H$3,0,0,'Données projet'!$E$9+1,1))</f>
        <v>371.95849973474657</v>
      </c>
      <c r="T96" s="62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255.98040000000006</v>
      </c>
      <c r="AK96" s="14">
        <f t="shared" si="89"/>
        <v>61.864786260587792</v>
      </c>
      <c r="AL96" s="22">
        <f t="shared" si="58"/>
        <v>553.58036607052384</v>
      </c>
      <c r="AM96" s="62">
        <f t="shared" si="59"/>
        <v>846.91369940385721</v>
      </c>
      <c r="AN96" s="62">
        <f ca="1">AVERAGE(OFFSET($AM$3,0,0,'Données projet'!$E$10+1,1))-AVERAGE(OFFSET($H$3,0,0,'Données projet'!$E$10+1,1))</f>
        <v>389.12604446638119</v>
      </c>
      <c r="AO96" s="62">
        <f t="shared" si="90"/>
        <v>243.23852967152732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289.55160000000001</v>
      </c>
      <c r="BF96" s="14">
        <f t="shared" si="91"/>
        <v>68.981578990770117</v>
      </c>
      <c r="BG96" s="22">
        <f t="shared" si="61"/>
        <v>624.44528674225796</v>
      </c>
      <c r="BH96" s="62">
        <f t="shared" si="62"/>
        <v>917.77862007559133</v>
      </c>
      <c r="BI96" s="62">
        <f ca="1">AVERAGE(OFFSET($BH$3,0,0,'Données projet'!$E$11+1,1))-AVERAGE(OFFSET($H$3,0,0,'Données projet'!$E$11+1,1))</f>
        <v>434.82222444324242</v>
      </c>
      <c r="BJ96" s="62">
        <f t="shared" si="92"/>
        <v>269.61868559913393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3.8</v>
      </c>
      <c r="BY96" s="13">
        <f>IF('Données projet'!$A$114&gt;35,BY95+BX96-CG95,IF(A96&lt;'Données projet'!$A$114,$BV$205^A96,IF(A96='Données projet'!$A$114,'Données projet'!$B$114,BY95+BX96-CG95)))</f>
        <v>204.39999999999984</v>
      </c>
      <c r="BZ96" s="14">
        <f>BY96*VLOOKUP('Données projet'!$B$12,Paramètres!$A$1:$I$89,3,0)*VLOOKUP('Données projet'!$B$12,Paramètres!$A$1:$I$89,5,0)</f>
        <v>207.26159999999985</v>
      </c>
      <c r="CA96" s="14">
        <f t="shared" si="93"/>
        <v>51.3367200324452</v>
      </c>
      <c r="CB96" s="22">
        <f t="shared" si="64"/>
        <v>450.39207405650836</v>
      </c>
      <c r="CC96" s="62">
        <f t="shared" si="65"/>
        <v>743.72540738984162</v>
      </c>
      <c r="CD96" s="62">
        <f ca="1">AVERAGE(OFFSET($CC$3,0,0,'Données projet'!$E$12+1,1))-AVERAGE(OFFSET($H$3,0,0,'Données projet'!$E$12+1,1))</f>
        <v>310.75846525561843</v>
      </c>
      <c r="CE96" s="62">
        <f t="shared" si="94"/>
        <v>159.6134369231965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-1.1368683772161603E-13</v>
      </c>
      <c r="CU96" s="18">
        <f>CT96*VLOOKUP('Données projet'!$B$13,Paramètres!$A$1:$I$89,3,0)*VLOOKUP('Données projet'!$B$13,Paramètres!$A$1:$I$89,5,0)</f>
        <v>-9.9316821433603781E-14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195.30963433439501</v>
      </c>
      <c r="CZ96" s="62">
        <f t="shared" si="96"/>
        <v>185.00219255324504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</v>
      </c>
      <c r="DO96" s="13">
        <f>IF('Données projet'!$A$166&gt;35,DO95+DN96-DW95,IF(A96&lt;'Données projet'!$A$166,$DL$205^A96,IF(A96='Données projet'!$A$166,'Données projet'!$B$166,DO95+DN96-DW95)))</f>
        <v>269.00000000000006</v>
      </c>
      <c r="DP96" s="18">
        <f>DO96*VLOOKUP('Données projet'!$B$14,Paramètres!$A$1:$I$89,3,0)*VLOOKUP('Données projet'!$B$14,Paramètres!$A$1:$I$89,5,0)</f>
        <v>260.17680000000007</v>
      </c>
      <c r="DQ96" s="14">
        <f t="shared" si="97"/>
        <v>62.760063080404699</v>
      </c>
      <c r="DR96" s="22">
        <f t="shared" si="70"/>
        <v>562.44836986503822</v>
      </c>
      <c r="DS96" s="62">
        <f t="shared" si="71"/>
        <v>855.78170319837159</v>
      </c>
      <c r="DT96" s="62">
        <f ca="1">AVERAGE(OFFSET($DS$3,0,0,'Données projet'!$E$14+1,1))-AVERAGE(OFFSET($H$3,0,0,'Données projet'!$E$14+1,1))</f>
        <v>394.8445842828649</v>
      </c>
      <c r="DU96" s="62">
        <f t="shared" si="98"/>
        <v>246.54010105494143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829.86157872948456</v>
      </c>
      <c r="S97" s="62">
        <f ca="1">AVERAGE(OFFSET($R$3,0,0,'Données projet'!$E$9+1,1))-AVERAGE(OFFSET($H$3,0,0,'Données projet'!$E$9+1,1))</f>
        <v>371.95849973474657</v>
      </c>
      <c r="T97" s="62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260.73840000000007</v>
      </c>
      <c r="AK97" s="14">
        <f t="shared" si="89"/>
        <v>62.879749008354764</v>
      </c>
      <c r="AL97" s="22">
        <f t="shared" si="58"/>
        <v>563.634942856218</v>
      </c>
      <c r="AM97" s="62">
        <f t="shared" si="59"/>
        <v>856.96827618955126</v>
      </c>
      <c r="AN97" s="62">
        <f ca="1">AVERAGE(OFFSET($AM$3,0,0,'Données projet'!$E$10+1,1))-AVERAGE(OFFSET($H$3,0,0,'Données projet'!$E$10+1,1))</f>
        <v>389.12604446638119</v>
      </c>
      <c r="AO97" s="62">
        <f t="shared" si="90"/>
        <v>243.23852967152732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294.93360000000007</v>
      </c>
      <c r="BF97" s="14">
        <f t="shared" si="91"/>
        <v>70.113300882814869</v>
      </c>
      <c r="BG97" s="22">
        <f t="shared" si="61"/>
        <v>635.79001903756932</v>
      </c>
      <c r="BH97" s="62">
        <f t="shared" si="62"/>
        <v>929.12335237090269</v>
      </c>
      <c r="BI97" s="62">
        <f ca="1">AVERAGE(OFFSET($BH$3,0,0,'Données projet'!$E$11+1,1))-AVERAGE(OFFSET($H$3,0,0,'Données projet'!$E$11+1,1))</f>
        <v>434.82222444324242</v>
      </c>
      <c r="BJ97" s="62">
        <f t="shared" si="92"/>
        <v>269.61868559913393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3.8</v>
      </c>
      <c r="BY97" s="13">
        <f>IF('Données projet'!$A$114&gt;35,BY96+BX97-CG96,IF(A97&lt;'Données projet'!$A$114,$BV$205^A97,IF(A97='Données projet'!$A$114,'Données projet'!$B$114,BY96+BX97-CG96)))</f>
        <v>208.19999999999985</v>
      </c>
      <c r="BZ97" s="14">
        <f>BY97*VLOOKUP('Données projet'!$B$12,Paramètres!$A$1:$I$89,3,0)*VLOOKUP('Données projet'!$B$12,Paramètres!$A$1:$I$89,5,0)</f>
        <v>211.11479999999986</v>
      </c>
      <c r="CA97" s="14">
        <f t="shared" si="93"/>
        <v>52.179122428493628</v>
      </c>
      <c r="CB97" s="22">
        <f t="shared" si="64"/>
        <v>458.57024822962609</v>
      </c>
      <c r="CC97" s="62">
        <f t="shared" si="65"/>
        <v>751.9035815629594</v>
      </c>
      <c r="CD97" s="62">
        <f ca="1">AVERAGE(OFFSET($CC$3,0,0,'Données projet'!$E$12+1,1))-AVERAGE(OFFSET($H$3,0,0,'Données projet'!$E$12+1,1))</f>
        <v>310.75846525561843</v>
      </c>
      <c r="CE97" s="62">
        <f t="shared" si="94"/>
        <v>159.6134369231965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-1.1368683772161603E-13</v>
      </c>
      <c r="CU97" s="18">
        <f>CT97*VLOOKUP('Données projet'!$B$13,Paramètres!$A$1:$I$89,3,0)*VLOOKUP('Données projet'!$B$13,Paramètres!$A$1:$I$89,5,0)</f>
        <v>-9.9316821433603781E-14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195.30963433439501</v>
      </c>
      <c r="CZ97" s="62">
        <f t="shared" si="96"/>
        <v>185.00219255324504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</v>
      </c>
      <c r="DO97" s="13">
        <f>IF('Données projet'!$A$166&gt;35,DO96+DN97-DW96,IF(A97&lt;'Données projet'!$A$166,$DL$205^A97,IF(A97='Données projet'!$A$166,'Données projet'!$B$166,DO96+DN97-DW96)))</f>
        <v>274.00000000000006</v>
      </c>
      <c r="DP97" s="18">
        <f>DO97*VLOOKUP('Données projet'!$B$14,Paramètres!$A$1:$I$89,3,0)*VLOOKUP('Données projet'!$B$14,Paramètres!$A$1:$I$89,5,0)</f>
        <v>265.01280000000003</v>
      </c>
      <c r="DQ97" s="14">
        <f t="shared" si="97"/>
        <v>63.789713870852786</v>
      </c>
      <c r="DR97" s="22">
        <f t="shared" si="70"/>
        <v>572.66437832506858</v>
      </c>
      <c r="DS97" s="62">
        <f t="shared" si="71"/>
        <v>865.99771165840184</v>
      </c>
      <c r="DT97" s="62">
        <f ca="1">AVERAGE(OFFSET($DS$3,0,0,'Données projet'!$E$14+1,1))-AVERAGE(OFFSET($H$3,0,0,'Données projet'!$E$14+1,1))</f>
        <v>394.8445842828649</v>
      </c>
      <c r="DU97" s="62">
        <f t="shared" si="98"/>
        <v>246.54010105494143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839.42797607406919</v>
      </c>
      <c r="S98" s="62">
        <f ca="1">AVERAGE(OFFSET($R$3,0,0,'Données projet'!$E$9+1,1))-AVERAGE(OFFSET($H$3,0,0,'Données projet'!$E$9+1,1))</f>
        <v>371.95849973474657</v>
      </c>
      <c r="T98" s="62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265.49640000000005</v>
      </c>
      <c r="AK98" s="14">
        <f t="shared" si="89"/>
        <v>63.892558047989588</v>
      </c>
      <c r="AL98" s="22">
        <f t="shared" si="58"/>
        <v>573.68576860024859</v>
      </c>
      <c r="AM98" s="62">
        <f t="shared" si="59"/>
        <v>867.01910193358185</v>
      </c>
      <c r="AN98" s="62">
        <f ca="1">AVERAGE(OFFSET($AM$3,0,0,'Données projet'!$E$10+1,1))-AVERAGE(OFFSET($H$3,0,0,'Données projet'!$E$10+1,1))</f>
        <v>389.12604446638119</v>
      </c>
      <c r="AO98" s="62">
        <f t="shared" si="90"/>
        <v>243.23852967152732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300.31560000000002</v>
      </c>
      <c r="BF98" s="14">
        <f t="shared" si="91"/>
        <v>71.242621308749136</v>
      </c>
      <c r="BG98" s="22">
        <f t="shared" si="61"/>
        <v>647.1305687794046</v>
      </c>
      <c r="BH98" s="62">
        <f t="shared" si="62"/>
        <v>940.46390211273797</v>
      </c>
      <c r="BI98" s="62">
        <f ca="1">AVERAGE(OFFSET($BH$3,0,0,'Données projet'!$E$11+1,1))-AVERAGE(OFFSET($H$3,0,0,'Données projet'!$E$11+1,1))</f>
        <v>434.82222444324242</v>
      </c>
      <c r="BJ98" s="62">
        <f t="shared" si="92"/>
        <v>269.61868559913393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212</v>
      </c>
      <c r="BW98" s="13">
        <f>VLOOKUP(A98,'Données projet'!$A$113:$I$133,9,0)</f>
        <v>3.8</v>
      </c>
      <c r="BX98" s="13">
        <f t="array" ref="BX98">INDEX(BW:BW,MIN(IF(ISNUMBER(BW98:BW294),ROW(BW98:BW294),"")))</f>
        <v>3.8</v>
      </c>
      <c r="BY98" s="13">
        <f>IF('Données projet'!$A$114&gt;35,BY97+BX98-CG97,IF(A98&lt;'Données projet'!$A$114,$BV$205^A98,IF(A98='Données projet'!$A$114,'Données projet'!$B$114,BY97+BX98-CG97)))</f>
        <v>211.99999999999986</v>
      </c>
      <c r="BZ98" s="14">
        <f>BY98*VLOOKUP('Données projet'!$B$12,Paramètres!$A$1:$I$89,3,0)*VLOOKUP('Données projet'!$B$12,Paramètres!$A$1:$I$89,5,0)</f>
        <v>214.9679999999999</v>
      </c>
      <c r="CA98" s="14">
        <f t="shared" si="93"/>
        <v>53.019736939092994</v>
      </c>
      <c r="CB98" s="22">
        <f t="shared" si="64"/>
        <v>466.74530850225341</v>
      </c>
      <c r="CC98" s="62">
        <f t="shared" si="65"/>
        <v>760.07864183558672</v>
      </c>
      <c r="CD98" s="62">
        <f ca="1">AVERAGE(OFFSET($CC$3,0,0,'Données projet'!$E$12+1,1))-AVERAGE(OFFSET($H$3,0,0,'Données projet'!$E$12+1,1))</f>
        <v>310.75846525561843</v>
      </c>
      <c r="CE98" s="62">
        <f t="shared" si="94"/>
        <v>159.6134369231965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14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-1.1368683772161603E-13</v>
      </c>
      <c r="CU98" s="18">
        <f>CT98*VLOOKUP('Données projet'!$B$13,Paramètres!$A$1:$I$89,3,0)*VLOOKUP('Données projet'!$B$13,Paramètres!$A$1:$I$89,5,0)</f>
        <v>-9.9316821433603781E-14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195.30963433439501</v>
      </c>
      <c r="CZ98" s="62">
        <f t="shared" si="96"/>
        <v>185.00219255324504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279</v>
      </c>
      <c r="DM98" s="13">
        <f>VLOOKUP(A98,'Données projet'!$A$165:$I$185,9,0)</f>
        <v>5</v>
      </c>
      <c r="DN98" s="13">
        <f t="array" ref="DN98">INDEX(DM:DM,MIN(IF(ISNUMBER(DM98:DM294),ROW(DM98:DM294),"")))</f>
        <v>5</v>
      </c>
      <c r="DO98" s="13">
        <f>IF('Données projet'!$A$166&gt;35,DO97+DN98-DW97,IF(A98&lt;'Données projet'!$A$166,$DL$205^A98,IF(A98='Données projet'!$A$166,'Données projet'!$B$166,DO97+DN98-DW97)))</f>
        <v>279.00000000000006</v>
      </c>
      <c r="DP98" s="18">
        <f>DO98*VLOOKUP('Données projet'!$B$14,Paramètres!$A$1:$I$89,3,0)*VLOOKUP('Données projet'!$B$14,Paramètres!$A$1:$I$89,5,0)</f>
        <v>269.8488000000001</v>
      </c>
      <c r="DQ98" s="14">
        <f t="shared" si="97"/>
        <v>64.817179785761795</v>
      </c>
      <c r="DR98" s="22">
        <f t="shared" si="70"/>
        <v>582.87658146020192</v>
      </c>
      <c r="DS98" s="62">
        <f t="shared" si="71"/>
        <v>876.20991479353529</v>
      </c>
      <c r="DT98" s="62">
        <f ca="1">AVERAGE(OFFSET($DS$3,0,0,'Données projet'!$E$14+1,1))-AVERAGE(OFFSET($H$3,0,0,'Données projet'!$E$14+1,1))</f>
        <v>394.8445842828649</v>
      </c>
      <c r="DU98" s="62">
        <f t="shared" si="98"/>
        <v>246.54010105494143</v>
      </c>
      <c r="DV98" s="16">
        <f>IF(ISNA(VLOOKUP(A98,'Données projet'!$A$165:$I$185,3,0)),0,VLOOKUP(A98,'Données projet'!$A$165:$I$185,3,0))</f>
        <v>15</v>
      </c>
      <c r="DW98" s="16">
        <f>IF(ISNA(VLOOKUP(A98,'Données projet'!$A$165:$I$185,4,0)),0,VLOOKUP(A98,'Données projet'!$A$165:$I$185,4,0))</f>
        <v>21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808.41971807128675</v>
      </c>
      <c r="S99" s="62">
        <f ca="1">AVERAGE(OFFSET($R$3,0,0,'Données projet'!$E$9+1,1))-AVERAGE(OFFSET($H$3,0,0,'Données projet'!$E$9+1,1))</f>
        <v>371.95849973474657</v>
      </c>
      <c r="T99" s="62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250.08048000000008</v>
      </c>
      <c r="AK99" s="14">
        <f t="shared" si="89"/>
        <v>60.60317411022308</v>
      </c>
      <c r="AL99" s="22">
        <f t="shared" si="58"/>
        <v>541.10736424197205</v>
      </c>
      <c r="AM99" s="62">
        <f t="shared" si="59"/>
        <v>834.44069757530542</v>
      </c>
      <c r="AN99" s="62">
        <f ca="1">AVERAGE(OFFSET($AM$3,0,0,'Données projet'!$E$10+1,1))-AVERAGE(OFFSET($H$3,0,0,'Données projet'!$E$10+1,1))</f>
        <v>389.12604446638119</v>
      </c>
      <c r="AO99" s="62">
        <f t="shared" si="90"/>
        <v>243.23852967152732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282.87792000000002</v>
      </c>
      <c r="BF99" s="14">
        <f t="shared" si="91"/>
        <v>67.574833676246314</v>
      </c>
      <c r="BG99" s="22">
        <f t="shared" si="61"/>
        <v>610.37187931946244</v>
      </c>
      <c r="BH99" s="62">
        <f t="shared" si="62"/>
        <v>903.70521265279581</v>
      </c>
      <c r="BI99" s="62">
        <f ca="1">AVERAGE(OFFSET($BH$3,0,0,'Données projet'!$E$11+1,1))-AVERAGE(OFFSET($H$3,0,0,'Données projet'!$E$11+1,1))</f>
        <v>434.82222444324242</v>
      </c>
      <c r="BJ99" s="62">
        <f t="shared" si="92"/>
        <v>269.61868559913393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3.6</v>
      </c>
      <c r="BY99" s="13">
        <f>IF('Données projet'!$A$114&gt;35,BY98+BX99-CG98,IF(A99&lt;'Données projet'!$A$114,$BV$205^A99,IF(A99='Données projet'!$A$114,'Données projet'!$B$114,BY98+BX99-CG98)))</f>
        <v>201.59999999999985</v>
      </c>
      <c r="BZ99" s="14">
        <f>BY99*VLOOKUP('Données projet'!$B$12,Paramètres!$A$1:$I$89,3,0)*VLOOKUP('Données projet'!$B$12,Paramètres!$A$1:$I$89,5,0)</f>
        <v>204.42239999999987</v>
      </c>
      <c r="CA99" s="14">
        <f t="shared" si="93"/>
        <v>50.714836797527262</v>
      </c>
      <c r="CB99" s="22">
        <f t="shared" si="64"/>
        <v>444.36402075569305</v>
      </c>
      <c r="CC99" s="62">
        <f t="shared" si="65"/>
        <v>737.69735408902636</v>
      </c>
      <c r="CD99" s="62">
        <f ca="1">AVERAGE(OFFSET($CC$3,0,0,'Données projet'!$E$12+1,1))-AVERAGE(OFFSET($H$3,0,0,'Données projet'!$E$12+1,1))</f>
        <v>310.75846525561843</v>
      </c>
      <c r="CE99" s="62">
        <f t="shared" si="94"/>
        <v>159.6134369231965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-1.1368683772161603E-13</v>
      </c>
      <c r="CU99" s="18">
        <f>CT99*VLOOKUP('Données projet'!$B$13,Paramètres!$A$1:$I$89,3,0)*VLOOKUP('Données projet'!$B$13,Paramètres!$A$1:$I$89,5,0)</f>
        <v>-9.9316821433603781E-14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195.30963433439501</v>
      </c>
      <c r="CZ99" s="62">
        <f t="shared" si="96"/>
        <v>185.00219255324504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4.8</v>
      </c>
      <c r="DO99" s="13">
        <f>IF('Données projet'!$A$166&gt;35,DO98+DN99-DW98,IF(A99&lt;'Données projet'!$A$166,$DL$205^A99,IF(A99='Données projet'!$A$166,'Données projet'!$B$166,DO98+DN99-DW98)))</f>
        <v>262.80000000000007</v>
      </c>
      <c r="DP99" s="18">
        <f>DO99*VLOOKUP('Données projet'!$B$14,Paramètres!$A$1:$I$89,3,0)*VLOOKUP('Données projet'!$B$14,Paramètres!$A$1:$I$89,5,0)</f>
        <v>254.18016000000006</v>
      </c>
      <c r="DQ99" s="14">
        <f t="shared" si="97"/>
        <v>61.480193498274794</v>
      </c>
      <c r="DR99" s="22">
        <f t="shared" si="70"/>
        <v>549.77511567616205</v>
      </c>
      <c r="DS99" s="62">
        <f t="shared" si="71"/>
        <v>843.10844900949542</v>
      </c>
      <c r="DT99" s="62">
        <f ca="1">AVERAGE(OFFSET($DS$3,0,0,'Données projet'!$E$14+1,1))-AVERAGE(OFFSET($H$3,0,0,'Données projet'!$E$14+1,1))</f>
        <v>394.8445842828649</v>
      </c>
      <c r="DU99" s="62">
        <f t="shared" si="98"/>
        <v>246.54010105494143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817.61134507876227</v>
      </c>
      <c r="S100" s="62">
        <f ca="1">AVERAGE(OFFSET($R$3,0,0,'Données projet'!$E$9+1,1))-AVERAGE(OFFSET($H$3,0,0,'Données projet'!$E$9+1,1))</f>
        <v>371.95849973474657</v>
      </c>
      <c r="T100" s="62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254.64816000000008</v>
      </c>
      <c r="AK100" s="14">
        <f t="shared" si="89"/>
        <v>61.580204695956198</v>
      </c>
      <c r="AL100" s="22">
        <f t="shared" si="58"/>
        <v>550.76440184545709</v>
      </c>
      <c r="AM100" s="62">
        <f t="shared" si="59"/>
        <v>844.09773517879034</v>
      </c>
      <c r="AN100" s="62">
        <f ca="1">AVERAGE(OFFSET($AM$3,0,0,'Données projet'!$E$10+1,1))-AVERAGE(OFFSET($H$3,0,0,'Données projet'!$E$10+1,1))</f>
        <v>389.12604446638119</v>
      </c>
      <c r="AO100" s="62">
        <f t="shared" si="90"/>
        <v>243.23852967152732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288.04464000000007</v>
      </c>
      <c r="BF100" s="14">
        <f t="shared" si="91"/>
        <v>68.664259771444577</v>
      </c>
      <c r="BG100" s="22">
        <f t="shared" si="61"/>
        <v>621.268000435266</v>
      </c>
      <c r="BH100" s="62">
        <f t="shared" si="62"/>
        <v>914.60133376859926</v>
      </c>
      <c r="BI100" s="62">
        <f ca="1">AVERAGE(OFFSET($BH$3,0,0,'Données projet'!$E$11+1,1))-AVERAGE(OFFSET($H$3,0,0,'Données projet'!$E$11+1,1))</f>
        <v>434.82222444324242</v>
      </c>
      <c r="BJ100" s="62">
        <f t="shared" si="92"/>
        <v>269.61868559913393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3.6</v>
      </c>
      <c r="BY100" s="13">
        <f>IF('Données projet'!$A$114&gt;35,BY99+BX100-CG99,IF(A100&lt;'Données projet'!$A$114,$BV$205^A100,IF(A100='Données projet'!$A$114,'Données projet'!$B$114,BY99+BX100-CG99)))</f>
        <v>205.19999999999985</v>
      </c>
      <c r="BZ100" s="14">
        <f>BY100*VLOOKUP('Données projet'!$B$12,Paramètres!$A$1:$I$89,3,0)*VLOOKUP('Données projet'!$B$12,Paramètres!$A$1:$I$89,5,0)</f>
        <v>208.07279999999986</v>
      </c>
      <c r="CA100" s="14">
        <f t="shared" si="93"/>
        <v>51.514218302854317</v>
      </c>
      <c r="CB100" s="22">
        <f t="shared" si="64"/>
        <v>452.114056877471</v>
      </c>
      <c r="CC100" s="62">
        <f t="shared" si="65"/>
        <v>745.44739021080431</v>
      </c>
      <c r="CD100" s="62">
        <f ca="1">AVERAGE(OFFSET($CC$3,0,0,'Données projet'!$E$12+1,1))-AVERAGE(OFFSET($H$3,0,0,'Données projet'!$E$12+1,1))</f>
        <v>310.75846525561843</v>
      </c>
      <c r="CE100" s="62">
        <f t="shared" si="94"/>
        <v>159.6134369231965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-1.1368683772161603E-13</v>
      </c>
      <c r="CU100" s="18">
        <f>CT100*VLOOKUP('Données projet'!$B$13,Paramètres!$A$1:$I$89,3,0)*VLOOKUP('Données projet'!$B$13,Paramètres!$A$1:$I$89,5,0)</f>
        <v>-9.9316821433603781E-14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195.30963433439501</v>
      </c>
      <c r="CZ100" s="62">
        <f t="shared" si="96"/>
        <v>185.00219255324504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4.8</v>
      </c>
      <c r="DO100" s="13">
        <f>IF('Données projet'!$A$166&gt;35,DO99+DN100-DW99,IF(A100&lt;'Données projet'!$A$166,$DL$205^A100,IF(A100='Données projet'!$A$166,'Données projet'!$B$166,DO99+DN100-DW99)))</f>
        <v>267.60000000000008</v>
      </c>
      <c r="DP100" s="18">
        <f>DO100*VLOOKUP('Données projet'!$B$14,Paramètres!$A$1:$I$89,3,0)*VLOOKUP('Données projet'!$B$14,Paramètres!$A$1:$I$89,5,0)</f>
        <v>258.82272000000006</v>
      </c>
      <c r="DQ100" s="14">
        <f t="shared" si="97"/>
        <v>62.471363191059453</v>
      </c>
      <c r="DR100" s="22">
        <f t="shared" si="70"/>
        <v>559.58719489109524</v>
      </c>
      <c r="DS100" s="62">
        <f t="shared" si="71"/>
        <v>852.92052822442861</v>
      </c>
      <c r="DT100" s="62">
        <f ca="1">AVERAGE(OFFSET($DS$3,0,0,'Données projet'!$E$14+1,1))-AVERAGE(OFFSET($H$3,0,0,'Données projet'!$E$14+1,1))</f>
        <v>394.8445842828649</v>
      </c>
      <c r="DU100" s="62">
        <f t="shared" si="98"/>
        <v>246.54010105494143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826.79957739592805</v>
      </c>
      <c r="S101" s="62">
        <f ca="1">AVERAGE(OFFSET($R$3,0,0,'Données projet'!$E$9+1,1))-AVERAGE(OFFSET($H$3,0,0,'Données projet'!$E$9+1,1))</f>
        <v>371.95849973474657</v>
      </c>
      <c r="T101" s="62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259.21584000000007</v>
      </c>
      <c r="AK101" s="14">
        <f t="shared" si="89"/>
        <v>62.555197359548295</v>
      </c>
      <c r="AL101" s="22">
        <f t="shared" si="58"/>
        <v>560.41789006787997</v>
      </c>
      <c r="AM101" s="62">
        <f t="shared" si="59"/>
        <v>853.75122340121334</v>
      </c>
      <c r="AN101" s="62">
        <f ca="1">AVERAGE(OFFSET($AM$3,0,0,'Données projet'!$E$10+1,1))-AVERAGE(OFFSET($H$3,0,0,'Données projet'!$E$10+1,1))</f>
        <v>389.12604446638119</v>
      </c>
      <c r="AO101" s="62">
        <f t="shared" si="90"/>
        <v>243.23852967152732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293.21136000000007</v>
      </c>
      <c r="BF101" s="14">
        <f t="shared" si="91"/>
        <v>69.751413506296274</v>
      </c>
      <c r="BG101" s="22">
        <f t="shared" si="61"/>
        <v>632.16016385679939</v>
      </c>
      <c r="BH101" s="62">
        <f t="shared" si="62"/>
        <v>925.49349719013276</v>
      </c>
      <c r="BI101" s="62">
        <f ca="1">AVERAGE(OFFSET($BH$3,0,0,'Données projet'!$E$11+1,1))-AVERAGE(OFFSET($H$3,0,0,'Données projet'!$E$11+1,1))</f>
        <v>434.82222444324242</v>
      </c>
      <c r="BJ101" s="62">
        <f t="shared" si="92"/>
        <v>269.61868559913393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3.6</v>
      </c>
      <c r="BY101" s="13">
        <f>IF('Données projet'!$A$114&gt;35,BY100+BX101-CG100,IF(A101&lt;'Données projet'!$A$114,$BV$205^A101,IF(A101='Données projet'!$A$114,'Données projet'!$B$114,BY100+BX101-CG100)))</f>
        <v>208.79999999999984</v>
      </c>
      <c r="BZ101" s="14">
        <f>BY101*VLOOKUP('Données projet'!$B$12,Paramètres!$A$1:$I$89,3,0)*VLOOKUP('Données projet'!$B$12,Paramètres!$A$1:$I$89,5,0)</f>
        <v>211.72319999999988</v>
      </c>
      <c r="CA101" s="14">
        <f t="shared" si="93"/>
        <v>52.311968964212028</v>
      </c>
      <c r="CB101" s="22">
        <f t="shared" si="64"/>
        <v>459.86125261266903</v>
      </c>
      <c r="CC101" s="62">
        <f t="shared" si="65"/>
        <v>753.19458594600235</v>
      </c>
      <c r="CD101" s="62">
        <f ca="1">AVERAGE(OFFSET($CC$3,0,0,'Données projet'!$E$12+1,1))-AVERAGE(OFFSET($H$3,0,0,'Données projet'!$E$12+1,1))</f>
        <v>310.75846525561843</v>
      </c>
      <c r="CE101" s="62">
        <f t="shared" si="94"/>
        <v>159.6134369231965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-1.1368683772161603E-13</v>
      </c>
      <c r="CU101" s="18">
        <f>CT101*VLOOKUP('Données projet'!$B$13,Paramètres!$A$1:$I$89,3,0)*VLOOKUP('Données projet'!$B$13,Paramètres!$A$1:$I$89,5,0)</f>
        <v>-9.9316821433603781E-14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195.30963433439501</v>
      </c>
      <c r="CZ101" s="62">
        <f t="shared" si="96"/>
        <v>185.00219255324504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4.8</v>
      </c>
      <c r="DO101" s="13">
        <f>IF('Données projet'!$A$166&gt;35,DO100+DN101-DW100,IF(A101&lt;'Données projet'!$A$166,$DL$205^A101,IF(A101='Données projet'!$A$166,'Données projet'!$B$166,DO100+DN101-DW100)))</f>
        <v>272.40000000000009</v>
      </c>
      <c r="DP101" s="18">
        <f>DO101*VLOOKUP('Données projet'!$B$14,Paramètres!$A$1:$I$89,3,0)*VLOOKUP('Données projet'!$B$14,Paramètres!$A$1:$I$89,5,0)</f>
        <v>263.46528000000012</v>
      </c>
      <c r="DQ101" s="14">
        <f t="shared" si="97"/>
        <v>63.460465469894196</v>
      </c>
      <c r="DR101" s="22">
        <f t="shared" si="70"/>
        <v>569.39567336006587</v>
      </c>
      <c r="DS101" s="62">
        <f t="shared" si="71"/>
        <v>862.72900669339924</v>
      </c>
      <c r="DT101" s="62">
        <f ca="1">AVERAGE(OFFSET($DS$3,0,0,'Données projet'!$E$14+1,1))-AVERAGE(OFFSET($H$3,0,0,'Données projet'!$E$14+1,1))</f>
        <v>394.8445842828649</v>
      </c>
      <c r="DU101" s="62">
        <f t="shared" si="98"/>
        <v>246.54010105494143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835.98448174248938</v>
      </c>
      <c r="S102" s="62">
        <f ca="1">AVERAGE(OFFSET($R$3,0,0,'Données projet'!$E$9+1,1))-AVERAGE(OFFSET($H$3,0,0,'Données projet'!$E$9+1,1))</f>
        <v>371.95849973474657</v>
      </c>
      <c r="T102" s="62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263.78352000000012</v>
      </c>
      <c r="AK102" s="14">
        <f t="shared" si="89"/>
        <v>63.5281921545985</v>
      </c>
      <c r="AL102" s="22">
        <f t="shared" si="58"/>
        <v>570.06789866925931</v>
      </c>
      <c r="AM102" s="62">
        <f t="shared" si="59"/>
        <v>863.40123200259268</v>
      </c>
      <c r="AN102" s="62">
        <f ca="1">AVERAGE(OFFSET($AM$3,0,0,'Données projet'!$E$10+1,1))-AVERAGE(OFFSET($H$3,0,0,'Données projet'!$E$10+1,1))</f>
        <v>389.12604446638119</v>
      </c>
      <c r="AO102" s="62">
        <f t="shared" si="90"/>
        <v>243.23852967152732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298.37808000000012</v>
      </c>
      <c r="BF102" s="14">
        <f t="shared" si="91"/>
        <v>70.836339542080978</v>
      </c>
      <c r="BG102" s="22">
        <f t="shared" si="61"/>
        <v>643.04844736912457</v>
      </c>
      <c r="BH102" s="62">
        <f t="shared" si="62"/>
        <v>936.38178070245795</v>
      </c>
      <c r="BI102" s="62">
        <f ca="1">AVERAGE(OFFSET($BH$3,0,0,'Données projet'!$E$11+1,1))-AVERAGE(OFFSET($H$3,0,0,'Données projet'!$E$11+1,1))</f>
        <v>434.82222444324242</v>
      </c>
      <c r="BJ102" s="62">
        <f t="shared" si="92"/>
        <v>269.61868559913393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3.6</v>
      </c>
      <c r="BY102" s="13">
        <f>IF('Données projet'!$A$114&gt;35,BY101+BX102-CG101,IF(A102&lt;'Données projet'!$A$114,$BV$205^A102,IF(A102='Données projet'!$A$114,'Données projet'!$B$114,BY101+BX102-CG101)))</f>
        <v>212.39999999999984</v>
      </c>
      <c r="BZ102" s="14">
        <f>BY102*VLOOKUP('Données projet'!$B$12,Paramètres!$A$1:$I$89,3,0)*VLOOKUP('Données projet'!$B$12,Paramètres!$A$1:$I$89,5,0)</f>
        <v>215.37359999999984</v>
      </c>
      <c r="CA102" s="14">
        <f t="shared" si="93"/>
        <v>53.108120144188867</v>
      </c>
      <c r="CB102" s="22">
        <f t="shared" si="64"/>
        <v>467.60566258446198</v>
      </c>
      <c r="CC102" s="62">
        <f t="shared" si="65"/>
        <v>760.9389959177953</v>
      </c>
      <c r="CD102" s="62">
        <f ca="1">AVERAGE(OFFSET($CC$3,0,0,'Données projet'!$E$12+1,1))-AVERAGE(OFFSET($H$3,0,0,'Données projet'!$E$12+1,1))</f>
        <v>310.75846525561843</v>
      </c>
      <c r="CE102" s="62">
        <f t="shared" si="94"/>
        <v>159.6134369231965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-1.1368683772161603E-13</v>
      </c>
      <c r="CU102" s="18">
        <f>CT102*VLOOKUP('Données projet'!$B$13,Paramètres!$A$1:$I$89,3,0)*VLOOKUP('Données projet'!$B$13,Paramètres!$A$1:$I$89,5,0)</f>
        <v>-9.9316821433603781E-14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195.30963433439501</v>
      </c>
      <c r="CZ102" s="62">
        <f t="shared" si="96"/>
        <v>185.00219255324504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4.8</v>
      </c>
      <c r="DO102" s="13">
        <f>IF('Données projet'!$A$166&gt;35,DO101+DN102-DW101,IF(A102&lt;'Données projet'!$A$166,$DL$205^A102,IF(A102='Données projet'!$A$166,'Données projet'!$B$166,DO101+DN102-DW101)))</f>
        <v>277.2000000000001</v>
      </c>
      <c r="DP102" s="18">
        <f>DO102*VLOOKUP('Données projet'!$B$14,Paramètres!$A$1:$I$89,3,0)*VLOOKUP('Données projet'!$B$14,Paramètres!$A$1:$I$89,5,0)</f>
        <v>268.10784000000012</v>
      </c>
      <c r="DQ102" s="14">
        <f t="shared" si="97"/>
        <v>64.447540968014238</v>
      </c>
      <c r="DR102" s="22">
        <f t="shared" si="70"/>
        <v>579.20062185262486</v>
      </c>
      <c r="DS102" s="62">
        <f t="shared" si="71"/>
        <v>872.53395518595812</v>
      </c>
      <c r="DT102" s="62">
        <f ca="1">AVERAGE(OFFSET($DS$3,0,0,'Données projet'!$E$14+1,1))-AVERAGE(OFFSET($H$3,0,0,'Données projet'!$E$14+1,1))</f>
        <v>394.8445842828649</v>
      </c>
      <c r="DU102" s="62">
        <f t="shared" si="98"/>
        <v>246.54010105494143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845.16612239513074</v>
      </c>
      <c r="S103" s="62">
        <f ca="1">AVERAGE(OFFSET($R$3,0,0,'Données projet'!$E$9+1,1))-AVERAGE(OFFSET($H$3,0,0,'Données projet'!$E$9+1,1))</f>
        <v>371.95849973474657</v>
      </c>
      <c r="T103" s="62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268.35120000000012</v>
      </c>
      <c r="AK103" s="14">
        <f t="shared" si="89"/>
        <v>64.499227668096125</v>
      </c>
      <c r="AL103" s="22">
        <f t="shared" si="58"/>
        <v>579.71449485526762</v>
      </c>
      <c r="AM103" s="62">
        <f t="shared" si="59"/>
        <v>873.04782818860099</v>
      </c>
      <c r="AN103" s="62">
        <f ca="1">AVERAGE(OFFSET($AM$3,0,0,'Données projet'!$E$10+1,1))-AVERAGE(OFFSET($H$3,0,0,'Données projet'!$E$10+1,1))</f>
        <v>389.12604446638119</v>
      </c>
      <c r="AO103" s="62">
        <f t="shared" si="90"/>
        <v>243.23852967152732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303.54480000000012</v>
      </c>
      <c r="BF103" s="14">
        <f t="shared" si="91"/>
        <v>71.919080904752576</v>
      </c>
      <c r="BG103" s="22">
        <f t="shared" si="61"/>
        <v>653.93292590911108</v>
      </c>
      <c r="BH103" s="62">
        <f t="shared" si="62"/>
        <v>947.26625924244445</v>
      </c>
      <c r="BI103" s="62">
        <f ca="1">AVERAGE(OFFSET($BH$3,0,0,'Données projet'!$E$11+1,1))-AVERAGE(OFFSET($H$3,0,0,'Données projet'!$E$11+1,1))</f>
        <v>434.82222444324242</v>
      </c>
      <c r="BJ103" s="62">
        <f t="shared" si="92"/>
        <v>269.61868559913393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216</v>
      </c>
      <c r="BW103" s="13">
        <f>VLOOKUP(A103,'Données projet'!$A$113:$I$133,9,0)</f>
        <v>3.6</v>
      </c>
      <c r="BX103" s="13">
        <f t="array" ref="BX103">INDEX(BW:BW,MIN(IF(ISNUMBER(BW103:BW299),ROW(BW103:BW299),"")))</f>
        <v>3.6</v>
      </c>
      <c r="BY103" s="13">
        <f>IF('Données projet'!$A$114&gt;35,BY102+BX103-CG102,IF(A103&lt;'Données projet'!$A$114,$BV$205^A103,IF(A103='Données projet'!$A$114,'Données projet'!$B$114,BY102+BX103-CG102)))</f>
        <v>215.99999999999983</v>
      </c>
      <c r="BZ103" s="14">
        <f>BY103*VLOOKUP('Données projet'!$B$12,Paramètres!$A$1:$I$89,3,0)*VLOOKUP('Données projet'!$B$12,Paramètres!$A$1:$I$89,5,0)</f>
        <v>219.02399999999983</v>
      </c>
      <c r="CA103" s="14">
        <f t="shared" si="93"/>
        <v>53.902702081308306</v>
      </c>
      <c r="CB103" s="22">
        <f t="shared" si="64"/>
        <v>475.34733945827821</v>
      </c>
      <c r="CC103" s="62">
        <f t="shared" si="65"/>
        <v>768.68067279161153</v>
      </c>
      <c r="CD103" s="62">
        <f ca="1">AVERAGE(OFFSET($CC$3,0,0,'Données projet'!$E$12+1,1))-AVERAGE(OFFSET($H$3,0,0,'Données projet'!$E$12+1,1))</f>
        <v>310.75846525561843</v>
      </c>
      <c r="CE103" s="62">
        <f t="shared" si="94"/>
        <v>159.6134369231965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13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-1.1368683772161603E-13</v>
      </c>
      <c r="CU103" s="18">
        <f>CT103*VLOOKUP('Données projet'!$B$13,Paramètres!$A$1:$I$89,3,0)*VLOOKUP('Données projet'!$B$13,Paramètres!$A$1:$I$89,5,0)</f>
        <v>-9.9316821433603781E-14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195.30963433439501</v>
      </c>
      <c r="CZ103" s="62">
        <f t="shared" si="96"/>
        <v>185.00219255324504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282</v>
      </c>
      <c r="DM103" s="13">
        <f>VLOOKUP(A103,'Données projet'!$A$165:$I$185,9,0)</f>
        <v>4.8</v>
      </c>
      <c r="DN103" s="13">
        <f t="array" ref="DN103">INDEX(DM:DM,MIN(IF(ISNUMBER(DM103:DM299),ROW(DM103:DM299),"")))</f>
        <v>4.8</v>
      </c>
      <c r="DO103" s="13">
        <f>IF('Données projet'!$A$166&gt;35,DO102+DN103-DW102,IF(A103&lt;'Données projet'!$A$166,$DL$205^A103,IF(A103='Données projet'!$A$166,'Données projet'!$B$166,DO102+DN103-DW102)))</f>
        <v>282.00000000000011</v>
      </c>
      <c r="DP103" s="18">
        <f>DO103*VLOOKUP('Données projet'!$B$14,Paramètres!$A$1:$I$89,3,0)*VLOOKUP('Données projet'!$B$14,Paramètres!$A$1:$I$89,5,0)</f>
        <v>272.75040000000013</v>
      </c>
      <c r="DQ103" s="14">
        <f t="shared" si="97"/>
        <v>65.43262883082069</v>
      </c>
      <c r="DR103" s="22">
        <f t="shared" si="70"/>
        <v>589.00210854701288</v>
      </c>
      <c r="DS103" s="62">
        <f t="shared" si="71"/>
        <v>882.33544188034625</v>
      </c>
      <c r="DT103" s="62">
        <f ca="1">AVERAGE(OFFSET($DS$3,0,0,'Données projet'!$E$14+1,1))-AVERAGE(OFFSET($H$3,0,0,'Données projet'!$E$14+1,1))</f>
        <v>394.8445842828649</v>
      </c>
      <c r="DU103" s="62">
        <f t="shared" si="98"/>
        <v>246.54010105494143</v>
      </c>
      <c r="DV103" s="16">
        <f>IF(ISNA(VLOOKUP(A103,'Données projet'!$A$165:$I$185,3,0)),0,VLOOKUP(A103,'Données projet'!$A$165:$I$185,3,0))</f>
        <v>16</v>
      </c>
      <c r="DW103" s="16">
        <f>IF(ISNA(VLOOKUP(A103,'Données projet'!$A$165:$I$185,4,0)),0,VLOOKUP(A103,'Données projet'!$A$165:$I$185,4,0))</f>
        <v>21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813.39894154327635</v>
      </c>
      <c r="S104" s="62">
        <f ca="1">AVERAGE(OFFSET($R$3,0,0,'Données projet'!$E$9+1,1))-AVERAGE(OFFSET($H$3,0,0,'Données projet'!$E$9+1,1))</f>
        <v>371.95849973474657</v>
      </c>
      <c r="T104" s="62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252.55464000000012</v>
      </c>
      <c r="AK104" s="14">
        <f t="shared" si="89"/>
        <v>61.132654455470124</v>
      </c>
      <c r="AL104" s="22">
        <f t="shared" si="58"/>
        <v>546.33870450994402</v>
      </c>
      <c r="AM104" s="62">
        <f t="shared" si="59"/>
        <v>839.67203784327739</v>
      </c>
      <c r="AN104" s="62">
        <f ca="1">AVERAGE(OFFSET($AM$3,0,0,'Données projet'!$E$10+1,1))-AVERAGE(OFFSET($H$3,0,0,'Données projet'!$E$10+1,1))</f>
        <v>389.12604446638119</v>
      </c>
      <c r="AO104" s="62">
        <f t="shared" si="90"/>
        <v>243.23852967152732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285.67656000000011</v>
      </c>
      <c r="BF104" s="14">
        <f t="shared" si="91"/>
        <v>68.16522430825907</v>
      </c>
      <c r="BG104" s="22">
        <f t="shared" si="61"/>
        <v>616.27444100355149</v>
      </c>
      <c r="BH104" s="62">
        <f t="shared" si="62"/>
        <v>909.60777433688486</v>
      </c>
      <c r="BI104" s="62">
        <f ca="1">AVERAGE(OFFSET($BH$3,0,0,'Données projet'!$E$11+1,1))-AVERAGE(OFFSET($H$3,0,0,'Données projet'!$E$11+1,1))</f>
        <v>434.82222444324242</v>
      </c>
      <c r="BJ104" s="62">
        <f t="shared" si="92"/>
        <v>269.61868559913393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3.4</v>
      </c>
      <c r="BY104" s="13">
        <f>IF('Données projet'!$A$114&gt;35,BY103+BX104-CG103,IF(A104&lt;'Données projet'!$A$114,$BV$205^A104,IF(A104='Données projet'!$A$114,'Données projet'!$B$114,BY103+BX104-CG103)))</f>
        <v>206.39999999999984</v>
      </c>
      <c r="BZ104" s="14">
        <f>BY104*VLOOKUP('Données projet'!$B$12,Paramètres!$A$1:$I$89,3,0)*VLOOKUP('Données projet'!$B$12,Paramètres!$A$1:$I$89,5,0)</f>
        <v>209.28959999999987</v>
      </c>
      <c r="CA104" s="14">
        <f t="shared" si="93"/>
        <v>51.780314822292169</v>
      </c>
      <c r="CB104" s="22">
        <f t="shared" si="64"/>
        <v>454.69676831549197</v>
      </c>
      <c r="CC104" s="62">
        <f t="shared" si="65"/>
        <v>748.03010164882528</v>
      </c>
      <c r="CD104" s="62">
        <f ca="1">AVERAGE(OFFSET($CC$3,0,0,'Données projet'!$E$12+1,1))-AVERAGE(OFFSET($H$3,0,0,'Données projet'!$E$12+1,1))</f>
        <v>310.75846525561843</v>
      </c>
      <c r="CE104" s="62">
        <f t="shared" si="94"/>
        <v>159.6134369231965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-9.9316821433603781E-14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195.30963433439501</v>
      </c>
      <c r="CZ104" s="62">
        <f t="shared" si="96"/>
        <v>185.00219255324504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265.40000000000009</v>
      </c>
      <c r="DP104" s="18">
        <f>DO104*VLOOKUP('Données projet'!$B$14,Paramètres!$A$1:$I$89,3,0)*VLOOKUP('Données projet'!$B$14,Paramètres!$A$1:$I$89,5,0)</f>
        <v>256.69488000000013</v>
      </c>
      <c r="DQ104" s="14">
        <f t="shared" si="97"/>
        <v>62.017336223177551</v>
      </c>
      <c r="DR104" s="22">
        <f t="shared" si="70"/>
        <v>555.09044325536786</v>
      </c>
      <c r="DS104" s="62">
        <f t="shared" si="71"/>
        <v>848.42377658870123</v>
      </c>
      <c r="DT104" s="62">
        <f ca="1">AVERAGE(OFFSET($DS$3,0,0,'Données projet'!$E$14+1,1))-AVERAGE(OFFSET($H$3,0,0,'Données projet'!$E$14+1,1))</f>
        <v>394.8445842828649</v>
      </c>
      <c r="DU104" s="62">
        <f t="shared" si="98"/>
        <v>246.54010105494143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821.82303552923054</v>
      </c>
      <c r="S105" s="62">
        <f ca="1">AVERAGE(OFFSET($R$3,0,0,'Données projet'!$E$9+1,1))-AVERAGE(OFFSET($H$3,0,0,'Données projet'!$E$9+1,1))</f>
        <v>371.95849973474657</v>
      </c>
      <c r="T105" s="62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256.74168000000003</v>
      </c>
      <c r="AK105" s="14">
        <f t="shared" si="89"/>
        <v>62.027326852695715</v>
      </c>
      <c r="AL105" s="22">
        <f t="shared" si="58"/>
        <v>555.18935360177841</v>
      </c>
      <c r="AM105" s="62">
        <f t="shared" si="59"/>
        <v>848.52268693511178</v>
      </c>
      <c r="AN105" s="62">
        <f ca="1">AVERAGE(OFFSET($AM$3,0,0,'Données projet'!$E$10+1,1))-AVERAGE(OFFSET($H$3,0,0,'Données projet'!$E$10+1,1))</f>
        <v>389.12604446638119</v>
      </c>
      <c r="AO105" s="62">
        <f t="shared" si="90"/>
        <v>243.23852967152732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290.41272000000004</v>
      </c>
      <c r="BF105" s="14">
        <f t="shared" si="91"/>
        <v>69.16281790504479</v>
      </c>
      <c r="BG105" s="22">
        <f t="shared" si="61"/>
        <v>626.260728517953</v>
      </c>
      <c r="BH105" s="62">
        <f t="shared" si="62"/>
        <v>919.59406185128637</v>
      </c>
      <c r="BI105" s="62">
        <f ca="1">AVERAGE(OFFSET($BH$3,0,0,'Données projet'!$E$11+1,1))-AVERAGE(OFFSET($H$3,0,0,'Données projet'!$E$11+1,1))</f>
        <v>434.82222444324242</v>
      </c>
      <c r="BJ105" s="62">
        <f t="shared" si="92"/>
        <v>269.61868559913393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3.4</v>
      </c>
      <c r="BY105" s="13">
        <f>IF('Données projet'!$A$114&gt;35,BY104+BX105-CG104,IF(A105&lt;'Données projet'!$A$114,$BV$205^A105,IF(A105='Données projet'!$A$114,'Données projet'!$B$114,BY104+BX105-CG104)))</f>
        <v>209.79999999999984</v>
      </c>
      <c r="BZ105" s="14">
        <f>BY105*VLOOKUP('Données projet'!$B$12,Paramètres!$A$1:$I$89,3,0)*VLOOKUP('Données projet'!$B$12,Paramètres!$A$1:$I$89,5,0)</f>
        <v>212.73719999999983</v>
      </c>
      <c r="CA105" s="14">
        <f t="shared" si="93"/>
        <v>52.533281199481387</v>
      </c>
      <c r="CB105" s="22">
        <f t="shared" si="64"/>
        <v>462.01275475576307</v>
      </c>
      <c r="CC105" s="62">
        <f t="shared" si="65"/>
        <v>755.34608808909638</v>
      </c>
      <c r="CD105" s="62">
        <f ca="1">AVERAGE(OFFSET($CC$3,0,0,'Données projet'!$E$12+1,1))-AVERAGE(OFFSET($H$3,0,0,'Données projet'!$E$12+1,1))</f>
        <v>310.75846525561843</v>
      </c>
      <c r="CE105" s="62">
        <f t="shared" si="94"/>
        <v>159.6134369231965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-9.9316821433603781E-14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195.30963433439501</v>
      </c>
      <c r="CZ105" s="62">
        <f t="shared" si="96"/>
        <v>185.00219255324504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269.80000000000007</v>
      </c>
      <c r="DP105" s="18">
        <f>DO105*VLOOKUP('Données projet'!$B$14,Paramètres!$A$1:$I$89,3,0)*VLOOKUP('Données projet'!$B$14,Paramètres!$A$1:$I$89,5,0)</f>
        <v>260.95056000000005</v>
      </c>
      <c r="DQ105" s="14">
        <f t="shared" si="97"/>
        <v>62.924955880176938</v>
      </c>
      <c r="DR105" s="22">
        <f t="shared" si="70"/>
        <v>564.08319015797485</v>
      </c>
      <c r="DS105" s="62">
        <f t="shared" si="71"/>
        <v>857.41652349130823</v>
      </c>
      <c r="DT105" s="62">
        <f ca="1">AVERAGE(OFFSET($DS$3,0,0,'Données projet'!$E$14+1,1))-AVERAGE(OFFSET($H$3,0,0,'Données projet'!$E$14+1,1))</f>
        <v>394.8445842828649</v>
      </c>
      <c r="DU105" s="62">
        <f t="shared" si="98"/>
        <v>246.54010105494143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830.24430301816005</v>
      </c>
      <c r="S106" s="62">
        <f ca="1">AVERAGE(OFFSET($R$3,0,0,'Données projet'!$E$9+1,1))-AVERAGE(OFFSET($H$3,0,0,'Données projet'!$E$9+1,1))</f>
        <v>371.95849973474657</v>
      </c>
      <c r="T106" s="62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260.92872000000006</v>
      </c>
      <c r="AK106" s="14">
        <f t="shared" si="89"/>
        <v>62.920302429198031</v>
      </c>
      <c r="AL106" s="22">
        <f t="shared" si="58"/>
        <v>564.03704739752004</v>
      </c>
      <c r="AM106" s="62">
        <f t="shared" si="59"/>
        <v>857.37038073085341</v>
      </c>
      <c r="AN106" s="62">
        <f ca="1">AVERAGE(OFFSET($AM$3,0,0,'Données projet'!$E$10+1,1))-AVERAGE(OFFSET($H$3,0,0,'Données projet'!$E$10+1,1))</f>
        <v>389.12604446638119</v>
      </c>
      <c r="AO106" s="62">
        <f t="shared" si="90"/>
        <v>243.23852967152732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295.14888000000002</v>
      </c>
      <c r="BF106" s="14">
        <f t="shared" si="91"/>
        <v>70.158519482479406</v>
      </c>
      <c r="BG106" s="22">
        <f t="shared" si="61"/>
        <v>636.24372076531824</v>
      </c>
      <c r="BH106" s="62">
        <f t="shared" si="62"/>
        <v>929.57705409865162</v>
      </c>
      <c r="BI106" s="62">
        <f ca="1">AVERAGE(OFFSET($BH$3,0,0,'Données projet'!$E$11+1,1))-AVERAGE(OFFSET($H$3,0,0,'Données projet'!$E$11+1,1))</f>
        <v>434.82222444324242</v>
      </c>
      <c r="BJ106" s="62">
        <f t="shared" si="92"/>
        <v>269.61868559913393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3.4</v>
      </c>
      <c r="BY106" s="13">
        <f>IF('Données projet'!$A$114&gt;35,BY105+BX106-CG105,IF(A106&lt;'Données projet'!$A$114,$BV$205^A106,IF(A106='Données projet'!$A$114,'Données projet'!$B$114,BY105+BX106-CG105)))</f>
        <v>213.19999999999985</v>
      </c>
      <c r="BZ106" s="14">
        <f>BY106*VLOOKUP('Données projet'!$B$12,Paramètres!$A$1:$I$89,3,0)*VLOOKUP('Données projet'!$B$12,Paramètres!$A$1:$I$89,5,0)</f>
        <v>216.18479999999985</v>
      </c>
      <c r="CA106" s="14">
        <f t="shared" si="93"/>
        <v>53.284828478170326</v>
      </c>
      <c r="CB106" s="22">
        <f t="shared" si="64"/>
        <v>469.32626959947976</v>
      </c>
      <c r="CC106" s="62">
        <f t="shared" si="65"/>
        <v>762.65960293281307</v>
      </c>
      <c r="CD106" s="62">
        <f ca="1">AVERAGE(OFFSET($CC$3,0,0,'Données projet'!$E$12+1,1))-AVERAGE(OFFSET($H$3,0,0,'Données projet'!$E$12+1,1))</f>
        <v>310.75846525561843</v>
      </c>
      <c r="CE106" s="62">
        <f t="shared" si="94"/>
        <v>159.6134369231965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-9.9316821433603781E-14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195.30963433439501</v>
      </c>
      <c r="CZ106" s="62">
        <f t="shared" si="96"/>
        <v>185.00219255324504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274.20000000000005</v>
      </c>
      <c r="DP106" s="18">
        <f>DO106*VLOOKUP('Données projet'!$B$14,Paramètres!$A$1:$I$89,3,0)*VLOOKUP('Données projet'!$B$14,Paramètres!$A$1:$I$89,5,0)</f>
        <v>265.20624000000004</v>
      </c>
      <c r="DQ106" s="14">
        <f t="shared" si="97"/>
        <v>63.830854160896443</v>
      </c>
      <c r="DR106" s="22">
        <f t="shared" si="70"/>
        <v>573.07293899689466</v>
      </c>
      <c r="DS106" s="62">
        <f t="shared" si="71"/>
        <v>866.40627233022792</v>
      </c>
      <c r="DT106" s="62">
        <f ca="1">AVERAGE(OFFSET($DS$3,0,0,'Données projet'!$E$14+1,1))-AVERAGE(OFFSET($H$3,0,0,'Données projet'!$E$14+1,1))</f>
        <v>394.8445842828649</v>
      </c>
      <c r="DU106" s="62">
        <f t="shared" si="98"/>
        <v>246.54010105494143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838.66279460250325</v>
      </c>
      <c r="S107" s="62">
        <f ca="1">AVERAGE(OFFSET($R$3,0,0,'Données projet'!$E$9+1,1))-AVERAGE(OFFSET($H$3,0,0,'Données projet'!$E$9+1,1))</f>
        <v>371.95849973474657</v>
      </c>
      <c r="T107" s="62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265.11576000000002</v>
      </c>
      <c r="AK107" s="14">
        <f t="shared" si="89"/>
        <v>63.811611556951746</v>
      </c>
      <c r="AL107" s="22">
        <f t="shared" si="58"/>
        <v>572.88183879502435</v>
      </c>
      <c r="AM107" s="62">
        <f t="shared" si="59"/>
        <v>866.21517212835761</v>
      </c>
      <c r="AN107" s="62">
        <f ca="1">AVERAGE(OFFSET($AM$3,0,0,'Données projet'!$E$10+1,1))-AVERAGE(OFFSET($H$3,0,0,'Données projet'!$E$10+1,1))</f>
        <v>389.12604446638119</v>
      </c>
      <c r="AO107" s="62">
        <f t="shared" si="90"/>
        <v>243.23852967152732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299.88504</v>
      </c>
      <c r="BF107" s="14">
        <f t="shared" si="91"/>
        <v>71.152362906464646</v>
      </c>
      <c r="BG107" s="22">
        <f t="shared" si="61"/>
        <v>646.22347672875924</v>
      </c>
      <c r="BH107" s="62">
        <f t="shared" si="62"/>
        <v>939.55681006209261</v>
      </c>
      <c r="BI107" s="62">
        <f ca="1">AVERAGE(OFFSET($BH$3,0,0,'Données projet'!$E$11+1,1))-AVERAGE(OFFSET($H$3,0,0,'Données projet'!$E$11+1,1))</f>
        <v>434.82222444324242</v>
      </c>
      <c r="BJ107" s="62">
        <f t="shared" si="92"/>
        <v>269.61868559913393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3.4</v>
      </c>
      <c r="BY107" s="13">
        <f>IF('Données projet'!$A$114&gt;35,BY106+BX107-CG106,IF(A107&lt;'Données projet'!$A$114,$BV$205^A107,IF(A107='Données projet'!$A$114,'Données projet'!$B$114,BY106+BX107-CG106)))</f>
        <v>216.59999999999985</v>
      </c>
      <c r="BZ107" s="14">
        <f>BY107*VLOOKUP('Données projet'!$B$12,Paramètres!$A$1:$I$89,3,0)*VLOOKUP('Données projet'!$B$12,Paramètres!$A$1:$I$89,5,0)</f>
        <v>219.63239999999988</v>
      </c>
      <c r="CA107" s="14">
        <f t="shared" si="93"/>
        <v>54.034981902357458</v>
      </c>
      <c r="CB107" s="22">
        <f t="shared" si="64"/>
        <v>476.63735681327233</v>
      </c>
      <c r="CC107" s="62">
        <f t="shared" si="65"/>
        <v>769.97069014660565</v>
      </c>
      <c r="CD107" s="62">
        <f ca="1">AVERAGE(OFFSET($CC$3,0,0,'Données projet'!$E$12+1,1))-AVERAGE(OFFSET($H$3,0,0,'Données projet'!$E$12+1,1))</f>
        <v>310.75846525561843</v>
      </c>
      <c r="CE107" s="62">
        <f t="shared" si="94"/>
        <v>159.6134369231965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-9.9316821433603781E-14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195.30963433439501</v>
      </c>
      <c r="CZ107" s="62">
        <f t="shared" si="96"/>
        <v>185.00219255324504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278.60000000000002</v>
      </c>
      <c r="DP107" s="18">
        <f>DO107*VLOOKUP('Données projet'!$B$14,Paramètres!$A$1:$I$89,3,0)*VLOOKUP('Données projet'!$B$14,Paramètres!$A$1:$I$89,5,0)</f>
        <v>269.46192000000002</v>
      </c>
      <c r="DQ107" s="14">
        <f t="shared" si="97"/>
        <v>64.735061876839112</v>
      </c>
      <c r="DR107" s="22">
        <f t="shared" si="70"/>
        <v>582.05974343549485</v>
      </c>
      <c r="DS107" s="62">
        <f t="shared" si="71"/>
        <v>875.39307676882822</v>
      </c>
      <c r="DT107" s="62">
        <f ca="1">AVERAGE(OFFSET($DS$3,0,0,'Données projet'!$E$14+1,1))-AVERAGE(OFFSET($H$3,0,0,'Données projet'!$E$14+1,1))</f>
        <v>394.8445842828649</v>
      </c>
      <c r="DU107" s="62">
        <f t="shared" si="98"/>
        <v>246.54010105494143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847.07855918499672</v>
      </c>
      <c r="S108" s="62">
        <f ca="1">AVERAGE(OFFSET($R$3,0,0,'Données projet'!$E$9+1,1))-AVERAGE(OFFSET($H$3,0,0,'Données projet'!$E$9+1,1))</f>
        <v>371.95849973474657</v>
      </c>
      <c r="T108" s="62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269.30279999999999</v>
      </c>
      <c r="AK108" s="14">
        <f t="shared" si="89"/>
        <v>64.70128359355995</v>
      </c>
      <c r="AL108" s="22">
        <f t="shared" si="58"/>
        <v>581.72377892545023</v>
      </c>
      <c r="AM108" s="62">
        <f t="shared" si="59"/>
        <v>875.05711225878349</v>
      </c>
      <c r="AN108" s="62">
        <f ca="1">AVERAGE(OFFSET($AM$3,0,0,'Données projet'!$E$10+1,1))-AVERAGE(OFFSET($H$3,0,0,'Données projet'!$E$10+1,1))</f>
        <v>389.12604446638119</v>
      </c>
      <c r="AO108" s="62">
        <f t="shared" si="90"/>
        <v>243.23852967152732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304.62119999999999</v>
      </c>
      <c r="BF108" s="14">
        <f t="shared" si="91"/>
        <v>72.144380911839406</v>
      </c>
      <c r="BG108" s="22">
        <f t="shared" si="61"/>
        <v>656.2000534214535</v>
      </c>
      <c r="BH108" s="62">
        <f t="shared" si="62"/>
        <v>949.53338675478676</v>
      </c>
      <c r="BI108" s="62">
        <f ca="1">AVERAGE(OFFSET($BH$3,0,0,'Données projet'!$E$11+1,1))-AVERAGE(OFFSET($H$3,0,0,'Données projet'!$E$11+1,1))</f>
        <v>434.82222444324242</v>
      </c>
      <c r="BJ108" s="62">
        <f t="shared" si="92"/>
        <v>269.61868559913393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220</v>
      </c>
      <c r="BW108" s="13">
        <f>VLOOKUP(A108,'Données projet'!$A$113:$I$133,9,0)</f>
        <v>3.4</v>
      </c>
      <c r="BX108" s="13">
        <f t="array" ref="BX108">INDEX(BW:BW,MIN(IF(ISNUMBER(BW108:BW304),ROW(BW108:BW304),"")))</f>
        <v>3.4</v>
      </c>
      <c r="BY108" s="13">
        <f>IF('Données projet'!$A$114&gt;35,BY107+BX108-CG107,IF(A108&lt;'Données projet'!$A$114,$BV$205^A108,IF(A108='Données projet'!$A$114,'Données projet'!$B$114,BY107+BX108-CG107)))</f>
        <v>219.99999999999986</v>
      </c>
      <c r="BZ108" s="14">
        <f>BY108*VLOOKUP('Données projet'!$B$12,Paramètres!$A$1:$I$89,3,0)*VLOOKUP('Données projet'!$B$12,Paramètres!$A$1:$I$89,5,0)</f>
        <v>223.07999999999987</v>
      </c>
      <c r="CA108" s="14">
        <f t="shared" si="93"/>
        <v>54.783765878062617</v>
      </c>
      <c r="CB108" s="22">
        <f t="shared" si="64"/>
        <v>483.94605890429216</v>
      </c>
      <c r="CC108" s="62">
        <f t="shared" si="65"/>
        <v>777.27939223762542</v>
      </c>
      <c r="CD108" s="62">
        <f ca="1">AVERAGE(OFFSET($CC$3,0,0,'Données projet'!$E$12+1,1))-AVERAGE(OFFSET($H$3,0,0,'Données projet'!$E$12+1,1))</f>
        <v>310.75846525561843</v>
      </c>
      <c r="CE108" s="62">
        <f t="shared" si="94"/>
        <v>159.6134369231965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13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-9.9316821433603781E-14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195.30963433439501</v>
      </c>
      <c r="CZ108" s="62">
        <f t="shared" si="96"/>
        <v>185.00219255324504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283</v>
      </c>
      <c r="DM108" s="13">
        <f>VLOOKUP(A108,'Données projet'!$A$165:$I$185,9,0)</f>
        <v>4.4000000000000004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283</v>
      </c>
      <c r="DP108" s="18">
        <f>DO108*VLOOKUP('Données projet'!$B$14,Paramètres!$A$1:$I$89,3,0)*VLOOKUP('Données projet'!$B$14,Paramètres!$A$1:$I$89,5,0)</f>
        <v>273.7176</v>
      </c>
      <c r="DQ108" s="14">
        <f t="shared" si="97"/>
        <v>65.637608810456669</v>
      </c>
      <c r="DR108" s="22">
        <f t="shared" si="70"/>
        <v>591.04365534487874</v>
      </c>
      <c r="DS108" s="62">
        <f t="shared" si="71"/>
        <v>884.376988678212</v>
      </c>
      <c r="DT108" s="62">
        <f ca="1">AVERAGE(OFFSET($DS$3,0,0,'Données projet'!$E$14+1,1))-AVERAGE(OFFSET($H$3,0,0,'Données projet'!$E$14+1,1))</f>
        <v>394.8445842828649</v>
      </c>
      <c r="DU108" s="62">
        <f t="shared" si="98"/>
        <v>246.54010105494143</v>
      </c>
      <c r="DV108" s="16">
        <f>IF(ISNA(VLOOKUP(A108,'Données projet'!$A$165:$I$185,3,0)),0,VLOOKUP(A108,'Données projet'!$A$165:$I$185,3,0))</f>
        <v>17</v>
      </c>
      <c r="DW108" s="16">
        <f>IF(ISNA(VLOOKUP(A108,'Données projet'!$A$165:$I$185,4,0)),0,VLOOKUP(A108,'Données projet'!$A$165:$I$185,4,0))</f>
        <v>20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241.76255999999995</v>
      </c>
      <c r="P109" s="14">
        <f t="shared" si="87"/>
        <v>58.818592205643363</v>
      </c>
      <c r="Q109" s="22">
        <f t="shared" si="107"/>
        <v>523.5121734248288</v>
      </c>
      <c r="R109" s="62">
        <f t="shared" si="55"/>
        <v>816.84550675816217</v>
      </c>
      <c r="S109" s="62">
        <f ca="1">AVERAGE(OFFSET($R$3,0,0,'Données projet'!$E$9+1,1))-AVERAGE(OFFSET($H$3,0,0,'Données projet'!$E$9+1,1))</f>
        <v>371.95849973474657</v>
      </c>
      <c r="T109" s="62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254.26751999999999</v>
      </c>
      <c r="AK109" s="14">
        <f t="shared" si="89"/>
        <v>61.498863881116201</v>
      </c>
      <c r="AL109" s="22">
        <f t="shared" si="58"/>
        <v>549.95978525961073</v>
      </c>
      <c r="AM109" s="62">
        <f t="shared" si="59"/>
        <v>843.29311859294398</v>
      </c>
      <c r="AN109" s="62">
        <f ca="1">AVERAGE(OFFSET($AM$3,0,0,'Données projet'!$E$10+1,1))-AVERAGE(OFFSET($H$3,0,0,'Données projet'!$E$10+1,1))</f>
        <v>389.12604446638119</v>
      </c>
      <c r="AO109" s="62">
        <f t="shared" si="90"/>
        <v>243.23852967152732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287.61407999999994</v>
      </c>
      <c r="BF109" s="14">
        <f t="shared" si="91"/>
        <v>68.573561683190945</v>
      </c>
      <c r="BG109" s="22">
        <f t="shared" si="61"/>
        <v>620.36014259822412</v>
      </c>
      <c r="BH109" s="62">
        <f t="shared" si="62"/>
        <v>913.69347593155749</v>
      </c>
      <c r="BI109" s="62">
        <f ca="1">AVERAGE(OFFSET($BH$3,0,0,'Données projet'!$E$11+1,1))-AVERAGE(OFFSET($H$3,0,0,'Données projet'!$E$11+1,1))</f>
        <v>434.82222444324242</v>
      </c>
      <c r="BJ109" s="62">
        <f t="shared" si="92"/>
        <v>269.61868559913393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</v>
      </c>
      <c r="BY109" s="13">
        <f>IF('Données projet'!$A$114&gt;35,BY108+BX109-CG108,IF(A109&lt;'Données projet'!$A$114,$BV$205^A109,IF(A109='Données projet'!$A$114,'Données projet'!$B$114,BY108+BX109-CG108)))</f>
        <v>209.99999999999986</v>
      </c>
      <c r="BZ109" s="14">
        <f>BY109*VLOOKUP('Données projet'!$B$12,Paramètres!$A$1:$I$89,3,0)*VLOOKUP('Données projet'!$B$12,Paramètres!$A$1:$I$89,5,0)</f>
        <v>212.93999999999988</v>
      </c>
      <c r="CA109" s="14">
        <f t="shared" si="93"/>
        <v>52.577528895212815</v>
      </c>
      <c r="CB109" s="22">
        <f t="shared" si="64"/>
        <v>462.44302949249544</v>
      </c>
      <c r="CC109" s="62">
        <f t="shared" si="65"/>
        <v>755.77636282582876</v>
      </c>
      <c r="CD109" s="62">
        <f ca="1">AVERAGE(OFFSET($CC$3,0,0,'Données projet'!$E$12+1,1))-AVERAGE(OFFSET($H$3,0,0,'Données projet'!$E$12+1,1))</f>
        <v>310.75846525561843</v>
      </c>
      <c r="CE109" s="62">
        <f t="shared" si="94"/>
        <v>159.6134369231965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-9.9316821433603781E-14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195.30963433439501</v>
      </c>
      <c r="CZ109" s="62">
        <f t="shared" si="96"/>
        <v>185.00219255324504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4.2</v>
      </c>
      <c r="DO109" s="13">
        <f>IF('Données projet'!$A$166&gt;35,DO108+DN109-DW108,IF(A109&lt;'Données projet'!$A$166,$DL$205^A109,IF(A109='Données projet'!$A$166,'Données projet'!$B$166,DO108+DN109-DW108)))</f>
        <v>267.2</v>
      </c>
      <c r="DP109" s="18">
        <f>DO109*VLOOKUP('Données projet'!$B$14,Paramètres!$A$1:$I$89,3,0)*VLOOKUP('Données projet'!$B$14,Paramètres!$A$1:$I$89,5,0)</f>
        <v>258.43583999999998</v>
      </c>
      <c r="DQ109" s="14">
        <f t="shared" si="97"/>
        <v>62.388845251874031</v>
      </c>
      <c r="DR109" s="22">
        <f t="shared" si="70"/>
        <v>558.76966014701395</v>
      </c>
      <c r="DS109" s="62">
        <f t="shared" si="71"/>
        <v>852.10299348034732</v>
      </c>
      <c r="DT109" s="62">
        <f ca="1">AVERAGE(OFFSET($DS$3,0,0,'Données projet'!$E$14+1,1))-AVERAGE(OFFSET($H$3,0,0,'Données projet'!$E$14+1,1))</f>
        <v>394.8445842828649</v>
      </c>
      <c r="DU109" s="62">
        <f t="shared" si="98"/>
        <v>246.54010105494143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245.56271999999998</v>
      </c>
      <c r="P110" s="14">
        <f t="shared" si="87"/>
        <v>59.634776048276898</v>
      </c>
      <c r="Q110" s="22">
        <f t="shared" si="107"/>
        <v>531.55230561741564</v>
      </c>
      <c r="R110" s="62">
        <f t="shared" si="55"/>
        <v>824.8856389507489</v>
      </c>
      <c r="S110" s="62">
        <f ca="1">AVERAGE(OFFSET($R$3,0,0,'Données projet'!$E$9+1,1))-AVERAGE(OFFSET($H$3,0,0,'Données projet'!$E$9+1,1))</f>
        <v>371.95849973474657</v>
      </c>
      <c r="T110" s="62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258.26423999999997</v>
      </c>
      <c r="AK110" s="14">
        <f t="shared" si="89"/>
        <v>62.352239950788103</v>
      </c>
      <c r="AL110" s="22">
        <f t="shared" si="58"/>
        <v>558.40703591428917</v>
      </c>
      <c r="AM110" s="62">
        <f t="shared" si="59"/>
        <v>851.74036924762254</v>
      </c>
      <c r="AN110" s="62">
        <f ca="1">AVERAGE(OFFSET($AM$3,0,0,'Données projet'!$E$10+1,1))-AVERAGE(OFFSET($H$3,0,0,'Données projet'!$E$10+1,1))</f>
        <v>389.12604446638119</v>
      </c>
      <c r="AO110" s="62">
        <f t="shared" si="90"/>
        <v>243.23852967152732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292.13495999999998</v>
      </c>
      <c r="BF110" s="14">
        <f t="shared" si="91"/>
        <v>69.525108311202231</v>
      </c>
      <c r="BG110" s="22">
        <f t="shared" si="61"/>
        <v>629.89128564201053</v>
      </c>
      <c r="BH110" s="62">
        <f t="shared" si="62"/>
        <v>923.2246189753439</v>
      </c>
      <c r="BI110" s="62">
        <f ca="1">AVERAGE(OFFSET($BH$3,0,0,'Données projet'!$E$11+1,1))-AVERAGE(OFFSET($H$3,0,0,'Données projet'!$E$11+1,1))</f>
        <v>434.82222444324242</v>
      </c>
      <c r="BJ110" s="62">
        <f t="shared" si="92"/>
        <v>269.61868559913393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</v>
      </c>
      <c r="BY110" s="13">
        <f>IF('Données projet'!$A$114&gt;35,BY109+BX110-CG109,IF(A110&lt;'Données projet'!$A$114,$BV$205^A110,IF(A110='Données projet'!$A$114,'Données projet'!$B$114,BY109+BX110-CG109)))</f>
        <v>212.99999999999986</v>
      </c>
      <c r="BZ110" s="14">
        <f>BY110*VLOOKUP('Données projet'!$B$12,Paramètres!$A$1:$I$89,3,0)*VLOOKUP('Données projet'!$B$12,Paramètres!$A$1:$I$89,5,0)</f>
        <v>215.98199999999986</v>
      </c>
      <c r="CA110" s="14">
        <f t="shared" si="93"/>
        <v>53.240658641504993</v>
      </c>
      <c r="CB110" s="22">
        <f t="shared" si="64"/>
        <v>468.89613046728755</v>
      </c>
      <c r="CC110" s="62">
        <f t="shared" si="65"/>
        <v>762.22946380062081</v>
      </c>
      <c r="CD110" s="62">
        <f ca="1">AVERAGE(OFFSET($CC$3,0,0,'Données projet'!$E$12+1,1))-AVERAGE(OFFSET($H$3,0,0,'Données projet'!$E$12+1,1))</f>
        <v>310.75846525561843</v>
      </c>
      <c r="CE110" s="62">
        <f t="shared" si="94"/>
        <v>159.6134369231965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-9.9316821433603781E-14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195.30963433439501</v>
      </c>
      <c r="CZ110" s="62">
        <f t="shared" si="96"/>
        <v>185.00219255324504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4.2</v>
      </c>
      <c r="DO110" s="13">
        <f>IF('Données projet'!$A$166&gt;35,DO109+DN110-DW109,IF(A110&lt;'Données projet'!$A$166,$DL$205^A110,IF(A110='Données projet'!$A$166,'Données projet'!$B$166,DO109+DN110-DW109)))</f>
        <v>271.39999999999998</v>
      </c>
      <c r="DP110" s="18">
        <f>DO110*VLOOKUP('Données projet'!$B$14,Paramètres!$A$1:$I$89,3,0)*VLOOKUP('Données projet'!$B$14,Paramètres!$A$1:$I$89,5,0)</f>
        <v>262.49807999999996</v>
      </c>
      <c r="DQ110" s="14">
        <f t="shared" si="97"/>
        <v>63.254570961138086</v>
      </c>
      <c r="DR110" s="22">
        <f t="shared" si="70"/>
        <v>567.35253375731543</v>
      </c>
      <c r="DS110" s="62">
        <f t="shared" si="71"/>
        <v>860.6858670906488</v>
      </c>
      <c r="DT110" s="62">
        <f ca="1">AVERAGE(OFFSET($DS$3,0,0,'Données projet'!$E$14+1,1))-AVERAGE(OFFSET($H$3,0,0,'Données projet'!$E$14+1,1))</f>
        <v>394.8445842828649</v>
      </c>
      <c r="DU110" s="62">
        <f t="shared" si="98"/>
        <v>246.54010105494143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249.36287999999993</v>
      </c>
      <c r="P111" s="14">
        <f t="shared" si="87"/>
        <v>60.449490938742557</v>
      </c>
      <c r="Q111" s="22">
        <f t="shared" si="107"/>
        <v>539.58987938497648</v>
      </c>
      <c r="R111" s="62">
        <f t="shared" si="55"/>
        <v>832.92321271830974</v>
      </c>
      <c r="S111" s="62">
        <f ca="1">AVERAGE(OFFSET($R$3,0,0,'Données projet'!$E$9+1,1))-AVERAGE(OFFSET($H$3,0,0,'Données projet'!$E$9+1,1))</f>
        <v>371.95849973474657</v>
      </c>
      <c r="T111" s="62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262.26096000000001</v>
      </c>
      <c r="AK111" s="14">
        <f t="shared" si="89"/>
        <v>63.204080130428764</v>
      </c>
      <c r="AL111" s="22">
        <f t="shared" si="58"/>
        <v>566.85161156049674</v>
      </c>
      <c r="AM111" s="62">
        <f t="shared" si="59"/>
        <v>860.18494489383011</v>
      </c>
      <c r="AN111" s="62">
        <f ca="1">AVERAGE(OFFSET($AM$3,0,0,'Données projet'!$E$10+1,1))-AVERAGE(OFFSET($H$3,0,0,'Données projet'!$E$10+1,1))</f>
        <v>389.12604446638119</v>
      </c>
      <c r="AO111" s="62">
        <f t="shared" si="90"/>
        <v>243.23852967152732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296.65583999999996</v>
      </c>
      <c r="BF111" s="14">
        <f t="shared" si="91"/>
        <v>70.474942363677229</v>
      </c>
      <c r="BG111" s="22">
        <f t="shared" si="61"/>
        <v>639.41944595007112</v>
      </c>
      <c r="BH111" s="62">
        <f t="shared" si="62"/>
        <v>932.75277928340438</v>
      </c>
      <c r="BI111" s="62">
        <f ca="1">AVERAGE(OFFSET($BH$3,0,0,'Données projet'!$E$11+1,1))-AVERAGE(OFFSET($H$3,0,0,'Données projet'!$E$11+1,1))</f>
        <v>434.82222444324242</v>
      </c>
      <c r="BJ111" s="62">
        <f t="shared" si="92"/>
        <v>269.61868559913393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</v>
      </c>
      <c r="BY111" s="13">
        <f>IF('Données projet'!$A$114&gt;35,BY110+BX111-CG110,IF(A111&lt;'Données projet'!$A$114,$BV$205^A111,IF(A111='Données projet'!$A$114,'Données projet'!$B$114,BY110+BX111-CG110)))</f>
        <v>215.99999999999986</v>
      </c>
      <c r="BZ111" s="14">
        <f>BY111*VLOOKUP('Données projet'!$B$12,Paramètres!$A$1:$I$89,3,0)*VLOOKUP('Données projet'!$B$12,Paramètres!$A$1:$I$89,5,0)</f>
        <v>219.02399999999989</v>
      </c>
      <c r="CA111" s="14">
        <f t="shared" si="93"/>
        <v>53.902702081308306</v>
      </c>
      <c r="CB111" s="22">
        <f t="shared" si="64"/>
        <v>475.34733945827838</v>
      </c>
      <c r="CC111" s="62">
        <f t="shared" si="65"/>
        <v>768.68067279161164</v>
      </c>
      <c r="CD111" s="62">
        <f ca="1">AVERAGE(OFFSET($CC$3,0,0,'Données projet'!$E$12+1,1))-AVERAGE(OFFSET($H$3,0,0,'Données projet'!$E$12+1,1))</f>
        <v>310.75846525561843</v>
      </c>
      <c r="CE111" s="62">
        <f t="shared" si="94"/>
        <v>159.6134369231965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-9.9316821433603781E-14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195.30963433439501</v>
      </c>
      <c r="CZ111" s="62">
        <f t="shared" si="96"/>
        <v>185.00219255324504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4.2</v>
      </c>
      <c r="DO111" s="13">
        <f>IF('Données projet'!$A$166&gt;35,DO110+DN111-DW110,IF(A111&lt;'Données projet'!$A$166,$DL$205^A111,IF(A111='Données projet'!$A$166,'Données projet'!$B$166,DO110+DN111-DW110)))</f>
        <v>275.59999999999997</v>
      </c>
      <c r="DP111" s="18">
        <f>DO111*VLOOKUP('Données projet'!$B$14,Paramètres!$A$1:$I$89,3,0)*VLOOKUP('Données projet'!$B$14,Paramètres!$A$1:$I$89,5,0)</f>
        <v>266.56031999999999</v>
      </c>
      <c r="DQ111" s="14">
        <f t="shared" si="97"/>
        <v>64.11873855372427</v>
      </c>
      <c r="DR111" s="22">
        <f t="shared" si="70"/>
        <v>575.9326936477363</v>
      </c>
      <c r="DS111" s="62">
        <f t="shared" si="71"/>
        <v>869.26602698106967</v>
      </c>
      <c r="DT111" s="62">
        <f ca="1">AVERAGE(OFFSET($DS$3,0,0,'Données projet'!$E$14+1,1))-AVERAGE(OFFSET($H$3,0,0,'Données projet'!$E$14+1,1))</f>
        <v>394.8445842828649</v>
      </c>
      <c r="DU111" s="62">
        <f t="shared" si="98"/>
        <v>246.54010105494143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253.16303999999994</v>
      </c>
      <c r="P112" s="14">
        <f t="shared" si="87"/>
        <v>61.262761848635037</v>
      </c>
      <c r="Q112" s="22">
        <f t="shared" si="107"/>
        <v>547.62493821970588</v>
      </c>
      <c r="R112" s="62">
        <f t="shared" si="55"/>
        <v>840.95827155303914</v>
      </c>
      <c r="S112" s="62">
        <f ca="1">AVERAGE(OFFSET($R$3,0,0,'Données projet'!$E$9+1,1))-AVERAGE(OFFSET($H$3,0,0,'Données projet'!$E$9+1,1))</f>
        <v>371.95849973474657</v>
      </c>
      <c r="T112" s="62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266.25767999999994</v>
      </c>
      <c r="AK112" s="14">
        <f t="shared" si="89"/>
        <v>64.054410529549571</v>
      </c>
      <c r="AL112" s="22">
        <f t="shared" si="58"/>
        <v>575.29355767229868</v>
      </c>
      <c r="AM112" s="62">
        <f t="shared" si="59"/>
        <v>868.62689100563193</v>
      </c>
      <c r="AN112" s="62">
        <f ca="1">AVERAGE(OFFSET($AM$3,0,0,'Données projet'!$E$10+1,1))-AVERAGE(OFFSET($H$3,0,0,'Données projet'!$E$10+1,1))</f>
        <v>389.12604446638119</v>
      </c>
      <c r="AO112" s="62">
        <f t="shared" si="90"/>
        <v>243.23852967152732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301.17671999999993</v>
      </c>
      <c r="BF112" s="14">
        <f t="shared" si="91"/>
        <v>71.423092953709713</v>
      </c>
      <c r="BG112" s="22">
        <f t="shared" si="61"/>
        <v>648.94467422771106</v>
      </c>
      <c r="BH112" s="62">
        <f t="shared" si="62"/>
        <v>942.27800756104443</v>
      </c>
      <c r="BI112" s="62">
        <f ca="1">AVERAGE(OFFSET($BH$3,0,0,'Données projet'!$E$11+1,1))-AVERAGE(OFFSET($H$3,0,0,'Données projet'!$E$11+1,1))</f>
        <v>434.82222444324242</v>
      </c>
      <c r="BJ112" s="62">
        <f t="shared" si="92"/>
        <v>269.61868559913393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</v>
      </c>
      <c r="BY112" s="13">
        <f>IF('Données projet'!$A$114&gt;35,BY111+BX112-CG111,IF(A112&lt;'Données projet'!$A$114,$BV$205^A112,IF(A112='Données projet'!$A$114,'Données projet'!$B$114,BY111+BX112-CG111)))</f>
        <v>218.99999999999986</v>
      </c>
      <c r="BZ112" s="14">
        <f>BY112*VLOOKUP('Données projet'!$B$12,Paramètres!$A$1:$I$89,3,0)*VLOOKUP('Données projet'!$B$12,Paramètres!$A$1:$I$89,5,0)</f>
        <v>222.06599999999986</v>
      </c>
      <c r="CA112" s="14">
        <f t="shared" si="93"/>
        <v>54.563676045889295</v>
      </c>
      <c r="CB112" s="22">
        <f t="shared" si="64"/>
        <v>481.79668577992356</v>
      </c>
      <c r="CC112" s="62">
        <f t="shared" si="65"/>
        <v>775.13001911325682</v>
      </c>
      <c r="CD112" s="62">
        <f ca="1">AVERAGE(OFFSET($CC$3,0,0,'Données projet'!$E$12+1,1))-AVERAGE(OFFSET($H$3,0,0,'Données projet'!$E$12+1,1))</f>
        <v>310.75846525561843</v>
      </c>
      <c r="CE112" s="62">
        <f t="shared" si="94"/>
        <v>159.6134369231965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-9.9316821433603781E-14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195.30963433439501</v>
      </c>
      <c r="CZ112" s="62">
        <f t="shared" si="96"/>
        <v>185.00219255324504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4.2</v>
      </c>
      <c r="DO112" s="13">
        <f>IF('Données projet'!$A$166&gt;35,DO111+DN112-DW111,IF(A112&lt;'Données projet'!$A$166,$DL$205^A112,IF(A112='Données projet'!$A$166,'Données projet'!$B$166,DO111+DN112-DW111)))</f>
        <v>279.79999999999995</v>
      </c>
      <c r="DP112" s="18">
        <f>DO112*VLOOKUP('Données projet'!$B$14,Paramètres!$A$1:$I$89,3,0)*VLOOKUP('Données projet'!$B$14,Paramètres!$A$1:$I$89,5,0)</f>
        <v>270.62255999999996</v>
      </c>
      <c r="DQ112" s="14">
        <f t="shared" si="97"/>
        <v>64.981374516988026</v>
      </c>
      <c r="DR112" s="22">
        <f t="shared" si="70"/>
        <v>584.51018595042069</v>
      </c>
      <c r="DS112" s="62">
        <f t="shared" si="71"/>
        <v>877.84351928375395</v>
      </c>
      <c r="DT112" s="62">
        <f ca="1">AVERAGE(OFFSET($DS$3,0,0,'Données projet'!$E$14+1,1))-AVERAGE(OFFSET($H$3,0,0,'Données projet'!$E$14+1,1))</f>
        <v>394.8445842828649</v>
      </c>
      <c r="DU112" s="62">
        <f t="shared" si="98"/>
        <v>246.54010105494143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256.96319999999992</v>
      </c>
      <c r="P113" s="14">
        <f t="shared" si="87"/>
        <v>62.074612956838024</v>
      </c>
      <c r="Q113" s="22">
        <f t="shared" si="107"/>
        <v>555.65752423315928</v>
      </c>
      <c r="R113" s="62">
        <f t="shared" si="55"/>
        <v>848.99085756649265</v>
      </c>
      <c r="S113" s="62">
        <f ca="1">AVERAGE(OFFSET($R$3,0,0,'Données projet'!$E$9+1,1))-AVERAGE(OFFSET($H$3,0,0,'Données projet'!$E$9+1,1))</f>
        <v>371.95849973474657</v>
      </c>
      <c r="T113" s="62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270.25439999999992</v>
      </c>
      <c r="AK113" s="14">
        <f t="shared" si="89"/>
        <v>64.903256428828257</v>
      </c>
      <c r="AL113" s="22">
        <f t="shared" si="58"/>
        <v>583.73291828020911</v>
      </c>
      <c r="AM113" s="62">
        <f t="shared" si="59"/>
        <v>877.06625161354236</v>
      </c>
      <c r="AN113" s="62">
        <f ca="1">AVERAGE(OFFSET($AM$3,0,0,'Données projet'!$E$10+1,1))-AVERAGE(OFFSET($H$3,0,0,'Données projet'!$E$10+1,1))</f>
        <v>389.12604446638119</v>
      </c>
      <c r="AO113" s="62">
        <f t="shared" si="90"/>
        <v>243.23852967152732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305.69759999999991</v>
      </c>
      <c r="BF113" s="14">
        <f t="shared" si="91"/>
        <v>72.369588270212361</v>
      </c>
      <c r="BG113" s="22">
        <f t="shared" si="61"/>
        <v>658.46701957061964</v>
      </c>
      <c r="BH113" s="62">
        <f t="shared" si="62"/>
        <v>951.8003529039529</v>
      </c>
      <c r="BI113" s="62">
        <f ca="1">AVERAGE(OFFSET($BH$3,0,0,'Données projet'!$E$11+1,1))-AVERAGE(OFFSET($H$3,0,0,'Données projet'!$E$11+1,1))</f>
        <v>434.82222444324242</v>
      </c>
      <c r="BJ113" s="62">
        <f t="shared" si="92"/>
        <v>269.61868559913393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222</v>
      </c>
      <c r="BW113" s="13">
        <f>VLOOKUP(A113,'Données projet'!$A$113:$I$133,9,0)</f>
        <v>3</v>
      </c>
      <c r="BX113" s="13">
        <f t="array" ref="BX113">INDEX(BW:BW,MIN(IF(ISNUMBER(BW113:BW309),ROW(BW113:BW309),"")))</f>
        <v>3</v>
      </c>
      <c r="BY113" s="13">
        <f>IF('Données projet'!$A$114&gt;35,BY112+BX113-CG112,IF(A113&lt;'Données projet'!$A$114,$BV$205^A113,IF(A113='Données projet'!$A$114,'Données projet'!$B$114,BY112+BX113-CG112)))</f>
        <v>221.99999999999986</v>
      </c>
      <c r="BZ113" s="14">
        <f>BY113*VLOOKUP('Données projet'!$B$12,Paramètres!$A$1:$I$89,3,0)*VLOOKUP('Données projet'!$B$12,Paramètres!$A$1:$I$89,5,0)</f>
        <v>225.10799999999989</v>
      </c>
      <c r="CA113" s="14">
        <f t="shared" si="93"/>
        <v>55.223596878889587</v>
      </c>
      <c r="CB113" s="22">
        <f t="shared" si="64"/>
        <v>488.24419789739909</v>
      </c>
      <c r="CC113" s="62">
        <f t="shared" si="65"/>
        <v>781.57753123073235</v>
      </c>
      <c r="CD113" s="62">
        <f ca="1">AVERAGE(OFFSET($CC$3,0,0,'Données projet'!$E$12+1,1))-AVERAGE(OFFSET($H$3,0,0,'Données projet'!$E$12+1,1))</f>
        <v>310.75846525561843</v>
      </c>
      <c r="CE113" s="62">
        <f t="shared" si="94"/>
        <v>159.6134369231965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-9.9316821433603781E-14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195.30963433439501</v>
      </c>
      <c r="CZ113" s="62">
        <f t="shared" si="96"/>
        <v>185.00219255324504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284</v>
      </c>
      <c r="DM113" s="13">
        <f>VLOOKUP(A113,'Données projet'!$A$165:$I$185,9,0)</f>
        <v>4.2</v>
      </c>
      <c r="DN113" s="13">
        <f t="array" ref="DN113">INDEX(DM:DM,MIN(IF(ISNUMBER(DM113:DM309),ROW(DM113:DM309),"")))</f>
        <v>4.2</v>
      </c>
      <c r="DO113" s="13">
        <f>IF('Données projet'!$A$166&gt;35,DO112+DN113-DW112,IF(A113&lt;'Données projet'!$A$166,$DL$205^A113,IF(A113='Données projet'!$A$166,'Données projet'!$B$166,DO112+DN113-DW112)))</f>
        <v>283.99999999999994</v>
      </c>
      <c r="DP113" s="18">
        <f>DO113*VLOOKUP('Données projet'!$B$14,Paramètres!$A$1:$I$89,3,0)*VLOOKUP('Données projet'!$B$14,Paramètres!$A$1:$I$89,5,0)</f>
        <v>274.68479999999994</v>
      </c>
      <c r="DQ113" s="14">
        <f t="shared" si="97"/>
        <v>65.842504497456659</v>
      </c>
      <c r="DR113" s="22">
        <f t="shared" si="70"/>
        <v>593.08505533307027</v>
      </c>
      <c r="DS113" s="62">
        <f t="shared" si="71"/>
        <v>886.41838866640364</v>
      </c>
      <c r="DT113" s="62">
        <f ca="1">AVERAGE(OFFSET($DS$3,0,0,'Données projet'!$E$14+1,1))-AVERAGE(OFFSET($H$3,0,0,'Données projet'!$E$14+1,1))</f>
        <v>394.8445842828649</v>
      </c>
      <c r="DU113" s="62">
        <f t="shared" si="98"/>
        <v>246.54010105494143</v>
      </c>
      <c r="DV113" s="16">
        <f>IF(ISNA(VLOOKUP(A113,'Données projet'!$A$165:$I$185,3,0)),0,VLOOKUP(A113,'Données projet'!$A$165:$I$185,3,0))</f>
        <v>18</v>
      </c>
      <c r="DW113" s="16">
        <f>IF(ISNA(VLOOKUP(A113,'Données projet'!$A$165:$I$185,4,0)),0,VLOOKUP(A113,'Données projet'!$A$165:$I$185,4,0))</f>
        <v>19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243.21023999999997</v>
      </c>
      <c r="P114" s="14">
        <f t="shared" si="87"/>
        <v>59.129694216846737</v>
      </c>
      <c r="Q114" s="22">
        <f t="shared" si="107"/>
        <v>526.57538542767463</v>
      </c>
      <c r="R114" s="62">
        <f t="shared" si="55"/>
        <v>819.908718761008</v>
      </c>
      <c r="S114" s="62">
        <f ca="1">AVERAGE(OFFSET($R$3,0,0,'Données projet'!$E$9+1,1))-AVERAGE(OFFSET($H$3,0,0,'Données projet'!$E$9+1,1))</f>
        <v>371.95849973474657</v>
      </c>
      <c r="T114" s="62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255.79007999999996</v>
      </c>
      <c r="AK114" s="14">
        <f t="shared" si="89"/>
        <v>61.824142326633051</v>
      </c>
      <c r="AL114" s="22">
        <f t="shared" si="58"/>
        <v>553.17810388555245</v>
      </c>
      <c r="AM114" s="62">
        <f t="shared" si="59"/>
        <v>846.5114372188857</v>
      </c>
      <c r="AN114" s="62">
        <f ca="1">AVERAGE(OFFSET($AM$3,0,0,'Données projet'!$E$10+1,1))-AVERAGE(OFFSET($H$3,0,0,'Données projet'!$E$10+1,1))</f>
        <v>389.12604446638119</v>
      </c>
      <c r="AO114" s="62">
        <f t="shared" si="90"/>
        <v>243.23852967152732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289.33631999999994</v>
      </c>
      <c r="BF114" s="14">
        <f t="shared" si="91"/>
        <v>68.936259465559303</v>
      </c>
      <c r="BG114" s="22">
        <f t="shared" si="61"/>
        <v>623.99140923584901</v>
      </c>
      <c r="BH114" s="62">
        <f t="shared" si="62"/>
        <v>917.32474256918226</v>
      </c>
      <c r="BI114" s="62">
        <f ca="1">AVERAGE(OFFSET($BH$3,0,0,'Données projet'!$E$11+1,1))-AVERAGE(OFFSET($H$3,0,0,'Données projet'!$E$11+1,1))</f>
        <v>434.82222444324242</v>
      </c>
      <c r="BJ114" s="62">
        <f t="shared" si="92"/>
        <v>269.61868559913393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</v>
      </c>
      <c r="BY114" s="13">
        <f>IF('Données projet'!$A$114&gt;35,BY113+BX114-CG113,IF(A114&lt;'Données projet'!$A$114,$BV$205^A114,IF(A114='Données projet'!$A$114,'Données projet'!$B$114,BY113+BX114-CG113)))</f>
        <v>211.79999999999987</v>
      </c>
      <c r="BZ114" s="14">
        <f>BY114*VLOOKUP('Données projet'!$B$12,Paramètres!$A$1:$I$89,3,0)*VLOOKUP('Données projet'!$B$12,Paramètres!$A$1:$I$89,5,0)</f>
        <v>214.76519999999991</v>
      </c>
      <c r="CA114" s="14">
        <f t="shared" si="93"/>
        <v>52.975538059190747</v>
      </c>
      <c r="CB114" s="22">
        <f t="shared" si="64"/>
        <v>466.31511878642374</v>
      </c>
      <c r="CC114" s="62">
        <f t="shared" si="65"/>
        <v>759.64845211975705</v>
      </c>
      <c r="CD114" s="62">
        <f ca="1">AVERAGE(OFFSET($CC$3,0,0,'Données projet'!$E$12+1,1))-AVERAGE(OFFSET($H$3,0,0,'Données projet'!$E$12+1,1))</f>
        <v>310.75846525561843</v>
      </c>
      <c r="CE114" s="62">
        <f t="shared" si="94"/>
        <v>159.6134369231965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-9.9316821433603781E-14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195.30963433439501</v>
      </c>
      <c r="CZ114" s="62">
        <f t="shared" si="96"/>
        <v>185.00219255324504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3.8</v>
      </c>
      <c r="DO114" s="13">
        <f>IF('Données projet'!$A$166&gt;35,DO113+DN114-DW113,IF(A114&lt;'Données projet'!$A$166,$DL$205^A114,IF(A114='Données projet'!$A$166,'Données projet'!$B$166,DO113+DN114-DW113)))</f>
        <v>268.79999999999995</v>
      </c>
      <c r="DP114" s="18">
        <f>DO114*VLOOKUP('Données projet'!$B$14,Paramètres!$A$1:$I$89,3,0)*VLOOKUP('Données projet'!$B$14,Paramètres!$A$1:$I$89,5,0)</f>
        <v>259.98335999999995</v>
      </c>
      <c r="DQ114" s="14">
        <f t="shared" si="97"/>
        <v>62.718830967388243</v>
      </c>
      <c r="DR114" s="22">
        <f t="shared" si="70"/>
        <v>562.03964926820106</v>
      </c>
      <c r="DS114" s="62">
        <f t="shared" si="71"/>
        <v>855.37298260153443</v>
      </c>
      <c r="DT114" s="62">
        <f ca="1">AVERAGE(OFFSET($DS$3,0,0,'Données projet'!$E$14+1,1))-AVERAGE(OFFSET($H$3,0,0,'Données projet'!$E$14+1,1))</f>
        <v>394.8445842828649</v>
      </c>
      <c r="DU114" s="62">
        <f t="shared" si="98"/>
        <v>246.54010105494143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246.64847999999998</v>
      </c>
      <c r="P115" s="14">
        <f t="shared" si="87"/>
        <v>59.867700517050096</v>
      </c>
      <c r="Q115" s="22">
        <f t="shared" si="107"/>
        <v>533.84901440052897</v>
      </c>
      <c r="R115" s="62">
        <f t="shared" si="55"/>
        <v>827.18234773386234</v>
      </c>
      <c r="S115" s="62">
        <f ca="1">AVERAGE(OFFSET($R$3,0,0,'Données projet'!$E$9+1,1))-AVERAGE(OFFSET($H$3,0,0,'Données projet'!$E$9+1,1))</f>
        <v>371.95849973474657</v>
      </c>
      <c r="T115" s="62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259.40615999999994</v>
      </c>
      <c r="AK115" s="14">
        <f t="shared" si="89"/>
        <v>62.595778424976366</v>
      </c>
      <c r="AL115" s="22">
        <f t="shared" si="58"/>
        <v>560.82004275683369</v>
      </c>
      <c r="AM115" s="62">
        <f t="shared" si="59"/>
        <v>854.15337609016706</v>
      </c>
      <c r="AN115" s="62">
        <f ca="1">AVERAGE(OFFSET($AM$3,0,0,'Données projet'!$E$10+1,1))-AVERAGE(OFFSET($H$3,0,0,'Données projet'!$E$10+1,1))</f>
        <v>389.12604446638119</v>
      </c>
      <c r="AO115" s="62">
        <f t="shared" si="90"/>
        <v>243.23852967152732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293.42663999999996</v>
      </c>
      <c r="BF115" s="14">
        <f t="shared" si="91"/>
        <v>69.796662930719478</v>
      </c>
      <c r="BG115" s="22">
        <f t="shared" si="61"/>
        <v>632.61391927100306</v>
      </c>
      <c r="BH115" s="62">
        <f t="shared" si="62"/>
        <v>925.94725260433643</v>
      </c>
      <c r="BI115" s="62">
        <f ca="1">AVERAGE(OFFSET($BH$3,0,0,'Données projet'!$E$11+1,1))-AVERAGE(OFFSET($H$3,0,0,'Données projet'!$E$11+1,1))</f>
        <v>434.82222444324242</v>
      </c>
      <c r="BJ115" s="62">
        <f t="shared" si="92"/>
        <v>269.61868559913393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</v>
      </c>
      <c r="BY115" s="13">
        <f>IF('Données projet'!$A$114&gt;35,BY114+BX115-CG114,IF(A115&lt;'Données projet'!$A$114,$BV$205^A115,IF(A115='Données projet'!$A$114,'Données projet'!$B$114,BY114+BX115-CG114)))</f>
        <v>214.59999999999988</v>
      </c>
      <c r="BZ115" s="14">
        <f>BY115*VLOOKUP('Données projet'!$B$12,Paramètres!$A$1:$I$89,3,0)*VLOOKUP('Données projet'!$B$12,Paramètres!$A$1:$I$89,5,0)</f>
        <v>217.60439999999988</v>
      </c>
      <c r="CA115" s="14">
        <f t="shared" si="93"/>
        <v>53.593882578706356</v>
      </c>
      <c r="CB115" s="22">
        <f t="shared" si="64"/>
        <v>472.3370088245801</v>
      </c>
      <c r="CC115" s="62">
        <f t="shared" si="65"/>
        <v>765.67034215791341</v>
      </c>
      <c r="CD115" s="62">
        <f ca="1">AVERAGE(OFFSET($CC$3,0,0,'Données projet'!$E$12+1,1))-AVERAGE(OFFSET($H$3,0,0,'Données projet'!$E$12+1,1))</f>
        <v>310.75846525561843</v>
      </c>
      <c r="CE115" s="62">
        <f t="shared" si="94"/>
        <v>159.6134369231965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-9.9316821433603781E-14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195.30963433439501</v>
      </c>
      <c r="CZ115" s="62">
        <f t="shared" si="96"/>
        <v>185.00219255324504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3.8</v>
      </c>
      <c r="DO115" s="13">
        <f>IF('Données projet'!$A$166&gt;35,DO114+DN115-DW114,IF(A115&lt;'Données projet'!$A$166,$DL$205^A115,IF(A115='Données projet'!$A$166,'Données projet'!$B$166,DO114+DN115-DW114)))</f>
        <v>272.59999999999997</v>
      </c>
      <c r="DP115" s="18">
        <f>DO115*VLOOKUP('Données projet'!$B$14,Paramètres!$A$1:$I$89,3,0)*VLOOKUP('Données projet'!$B$14,Paramètres!$A$1:$I$89,5,0)</f>
        <v>263.65871999999996</v>
      </c>
      <c r="DQ115" s="14">
        <f t="shared" si="97"/>
        <v>63.501633804581523</v>
      </c>
      <c r="DR115" s="22">
        <f t="shared" si="70"/>
        <v>569.80428287631264</v>
      </c>
      <c r="DS115" s="62">
        <f t="shared" si="71"/>
        <v>863.13761620964601</v>
      </c>
      <c r="DT115" s="62">
        <f ca="1">AVERAGE(OFFSET($DS$3,0,0,'Données projet'!$E$14+1,1))-AVERAGE(OFFSET($H$3,0,0,'Données projet'!$E$14+1,1))</f>
        <v>394.8445842828649</v>
      </c>
      <c r="DU115" s="62">
        <f t="shared" si="98"/>
        <v>246.54010105494143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250.08671999999999</v>
      </c>
      <c r="P116" s="14">
        <f t="shared" si="87"/>
        <v>60.604510260306157</v>
      </c>
      <c r="Q116" s="22">
        <f t="shared" si="107"/>
        <v>541.12055937003322</v>
      </c>
      <c r="R116" s="62">
        <f t="shared" si="55"/>
        <v>834.45389270336659</v>
      </c>
      <c r="S116" s="62">
        <f ca="1">AVERAGE(OFFSET($R$3,0,0,'Données projet'!$E$9+1,1))-AVERAGE(OFFSET($H$3,0,0,'Données projet'!$E$9+1,1))</f>
        <v>371.95849973474657</v>
      </c>
      <c r="T116" s="62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263.02224000000001</v>
      </c>
      <c r="AK116" s="14">
        <f t="shared" si="89"/>
        <v>63.3661634411352</v>
      </c>
      <c r="AL116" s="22">
        <f t="shared" si="58"/>
        <v>568.45980265997707</v>
      </c>
      <c r="AM116" s="62">
        <f t="shared" si="59"/>
        <v>861.79313599331044</v>
      </c>
      <c r="AN116" s="62">
        <f ca="1">AVERAGE(OFFSET($AM$3,0,0,'Données projet'!$E$10+1,1))-AVERAGE(OFFSET($H$3,0,0,'Données projet'!$E$10+1,1))</f>
        <v>389.12604446638119</v>
      </c>
      <c r="AO116" s="62">
        <f t="shared" si="90"/>
        <v>243.23852967152732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297.51695999999998</v>
      </c>
      <c r="BF116" s="14">
        <f t="shared" si="91"/>
        <v>70.6556713918757</v>
      </c>
      <c r="BG116" s="22">
        <f t="shared" si="61"/>
        <v>641.23399967418345</v>
      </c>
      <c r="BH116" s="62">
        <f t="shared" si="62"/>
        <v>934.56733300751671</v>
      </c>
      <c r="BI116" s="62">
        <f ca="1">AVERAGE(OFFSET($BH$3,0,0,'Données projet'!$E$11+1,1))-AVERAGE(OFFSET($H$3,0,0,'Données projet'!$E$11+1,1))</f>
        <v>434.82222444324242</v>
      </c>
      <c r="BJ116" s="62">
        <f t="shared" si="92"/>
        <v>269.61868559913393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</v>
      </c>
      <c r="BY116" s="13">
        <f>IF('Données projet'!$A$114&gt;35,BY115+BX116-CG115,IF(A116&lt;'Données projet'!$A$114,$BV$205^A116,IF(A116='Données projet'!$A$114,'Données projet'!$B$114,BY115+BX116-CG115)))</f>
        <v>217.39999999999989</v>
      </c>
      <c r="BZ116" s="14">
        <f>BY116*VLOOKUP('Données projet'!$B$12,Paramètres!$A$1:$I$89,3,0)*VLOOKUP('Données projet'!$B$12,Paramètres!$A$1:$I$89,5,0)</f>
        <v>220.44359999999992</v>
      </c>
      <c r="CA116" s="14">
        <f t="shared" si="93"/>
        <v>54.211288682893063</v>
      </c>
      <c r="CB116" s="22">
        <f t="shared" si="64"/>
        <v>478.35726445603859</v>
      </c>
      <c r="CC116" s="62">
        <f t="shared" si="65"/>
        <v>771.69059778937185</v>
      </c>
      <c r="CD116" s="62">
        <f ca="1">AVERAGE(OFFSET($CC$3,0,0,'Données projet'!$E$12+1,1))-AVERAGE(OFFSET($H$3,0,0,'Données projet'!$E$12+1,1))</f>
        <v>310.75846525561843</v>
      </c>
      <c r="CE116" s="62">
        <f t="shared" si="94"/>
        <v>159.6134369231965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-9.9316821433603781E-14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195.30963433439501</v>
      </c>
      <c r="CZ116" s="62">
        <f t="shared" si="96"/>
        <v>185.00219255324504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3.8</v>
      </c>
      <c r="DO116" s="13">
        <f>IF('Données projet'!$A$166&gt;35,DO115+DN116-DW115,IF(A116&lt;'Données projet'!$A$166,$DL$205^A116,IF(A116='Données projet'!$A$166,'Données projet'!$B$166,DO115+DN116-DW115)))</f>
        <v>276.39999999999998</v>
      </c>
      <c r="DP116" s="18">
        <f>DO116*VLOOKUP('Données projet'!$B$14,Paramètres!$A$1:$I$89,3,0)*VLOOKUP('Données projet'!$B$14,Paramètres!$A$1:$I$89,5,0)</f>
        <v>267.33408000000003</v>
      </c>
      <c r="DQ116" s="14">
        <f t="shared" si="97"/>
        <v>64.283167454543104</v>
      </c>
      <c r="DR116" s="22">
        <f t="shared" si="70"/>
        <v>577.56670598332937</v>
      </c>
      <c r="DS116" s="62">
        <f t="shared" si="71"/>
        <v>870.90003931666274</v>
      </c>
      <c r="DT116" s="62">
        <f ca="1">AVERAGE(OFFSET($DS$3,0,0,'Données projet'!$E$14+1,1))-AVERAGE(OFFSET($H$3,0,0,'Données projet'!$E$14+1,1))</f>
        <v>394.8445842828649</v>
      </c>
      <c r="DU116" s="62">
        <f t="shared" si="98"/>
        <v>246.54010105494143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253.52495999999999</v>
      </c>
      <c r="P117" s="14">
        <f t="shared" si="87"/>
        <v>61.340141798422209</v>
      </c>
      <c r="Q117" s="22">
        <f t="shared" si="107"/>
        <v>548.39005229891859</v>
      </c>
      <c r="R117" s="62">
        <f t="shared" si="55"/>
        <v>841.72338563225185</v>
      </c>
      <c r="S117" s="62">
        <f ca="1">AVERAGE(OFFSET($R$3,0,0,'Données projet'!$E$9+1,1))-AVERAGE(OFFSET($H$3,0,0,'Données projet'!$E$9+1,1))</f>
        <v>371.95849973474657</v>
      </c>
      <c r="T117" s="62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266.63832000000002</v>
      </c>
      <c r="AK117" s="14">
        <f t="shared" si="89"/>
        <v>64.135316563180027</v>
      </c>
      <c r="AL117" s="22">
        <f t="shared" si="58"/>
        <v>576.09741701420523</v>
      </c>
      <c r="AM117" s="62">
        <f t="shared" si="59"/>
        <v>869.43075034753861</v>
      </c>
      <c r="AN117" s="62">
        <f ca="1">AVERAGE(OFFSET($AM$3,0,0,'Données projet'!$E$10+1,1))-AVERAGE(OFFSET($H$3,0,0,'Données projet'!$E$10+1,1))</f>
        <v>389.12604446638119</v>
      </c>
      <c r="AO117" s="62">
        <f t="shared" si="90"/>
        <v>243.23852967152732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301.60727999999995</v>
      </c>
      <c r="BF117" s="14">
        <f t="shared" si="91"/>
        <v>71.513306244453176</v>
      </c>
      <c r="BG117" s="22">
        <f t="shared" si="61"/>
        <v>649.85168770908911</v>
      </c>
      <c r="BH117" s="62">
        <f t="shared" si="62"/>
        <v>943.18502104242248</v>
      </c>
      <c r="BI117" s="62">
        <f ca="1">AVERAGE(OFFSET($BH$3,0,0,'Données projet'!$E$11+1,1))-AVERAGE(OFFSET($H$3,0,0,'Données projet'!$E$11+1,1))</f>
        <v>434.82222444324242</v>
      </c>
      <c r="BJ117" s="62">
        <f t="shared" si="92"/>
        <v>269.61868559913393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</v>
      </c>
      <c r="BY117" s="13">
        <f>IF('Données projet'!$A$114&gt;35,BY116+BX117-CG116,IF(A117&lt;'Données projet'!$A$114,$BV$205^A117,IF(A117='Données projet'!$A$114,'Données projet'!$B$114,BY116+BX117-CG116)))</f>
        <v>220.1999999999999</v>
      </c>
      <c r="BZ117" s="14">
        <f>BY117*VLOOKUP('Données projet'!$B$12,Paramètres!$A$1:$I$89,3,0)*VLOOKUP('Données projet'!$B$12,Paramètres!$A$1:$I$89,5,0)</f>
        <v>223.28279999999992</v>
      </c>
      <c r="CA117" s="14">
        <f t="shared" si="93"/>
        <v>54.82776985554348</v>
      </c>
      <c r="CB117" s="22">
        <f t="shared" si="64"/>
        <v>484.37590916507139</v>
      </c>
      <c r="CC117" s="62">
        <f t="shared" si="65"/>
        <v>777.70924249840471</v>
      </c>
      <c r="CD117" s="62">
        <f ca="1">AVERAGE(OFFSET($CC$3,0,0,'Données projet'!$E$12+1,1))-AVERAGE(OFFSET($H$3,0,0,'Données projet'!$E$12+1,1))</f>
        <v>310.75846525561843</v>
      </c>
      <c r="CE117" s="62">
        <f t="shared" si="94"/>
        <v>159.6134369231965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-9.9316821433603781E-14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195.30963433439501</v>
      </c>
      <c r="CZ117" s="62">
        <f t="shared" si="96"/>
        <v>185.00219255324504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3.8</v>
      </c>
      <c r="DO117" s="13">
        <f>IF('Données projet'!$A$166&gt;35,DO116+DN117-DW116,IF(A117&lt;'Données projet'!$A$166,$DL$205^A117,IF(A117='Données projet'!$A$166,'Données projet'!$B$166,DO116+DN117-DW116)))</f>
        <v>280.2</v>
      </c>
      <c r="DP117" s="18">
        <f>DO117*VLOOKUP('Données projet'!$B$14,Paramètres!$A$1:$I$89,3,0)*VLOOKUP('Données projet'!$B$14,Paramètres!$A$1:$I$89,5,0)</f>
        <v>271.00943999999998</v>
      </c>
      <c r="DQ117" s="14">
        <f t="shared" si="97"/>
        <v>65.063451383023647</v>
      </c>
      <c r="DR117" s="22">
        <f t="shared" si="70"/>
        <v>585.32695249209939</v>
      </c>
      <c r="DS117" s="62">
        <f t="shared" si="71"/>
        <v>878.66028582543277</v>
      </c>
      <c r="DT117" s="62">
        <f ca="1">AVERAGE(OFFSET($DS$3,0,0,'Données projet'!$E$14+1,1))-AVERAGE(OFFSET($H$3,0,0,'Données projet'!$E$14+1,1))</f>
        <v>394.8445842828649</v>
      </c>
      <c r="DU117" s="62">
        <f t="shared" si="98"/>
        <v>246.54010105494143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256.96320000000003</v>
      </c>
      <c r="P118" s="14">
        <f t="shared" si="87"/>
        <v>62.074612956838024</v>
      </c>
      <c r="Q118" s="22">
        <f t="shared" si="107"/>
        <v>555.65752423315951</v>
      </c>
      <c r="R118" s="62">
        <f t="shared" si="55"/>
        <v>848.99085756649288</v>
      </c>
      <c r="S118" s="62">
        <f ca="1">AVERAGE(OFFSET($R$3,0,0,'Données projet'!$E$9+1,1))-AVERAGE(OFFSET($H$3,0,0,'Données projet'!$E$9+1,1))</f>
        <v>371.95849973474657</v>
      </c>
      <c r="T118" s="62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270.25440000000003</v>
      </c>
      <c r="AK118" s="14">
        <f t="shared" si="89"/>
        <v>64.903256428828314</v>
      </c>
      <c r="AL118" s="22">
        <f t="shared" si="58"/>
        <v>583.73291828020922</v>
      </c>
      <c r="AM118" s="62">
        <f t="shared" si="59"/>
        <v>877.06625161354259</v>
      </c>
      <c r="AN118" s="62">
        <f ca="1">AVERAGE(OFFSET($AM$3,0,0,'Données projet'!$E$10+1,1))-AVERAGE(OFFSET($H$3,0,0,'Données projet'!$E$10+1,1))</f>
        <v>389.12604446638119</v>
      </c>
      <c r="AO118" s="62">
        <f t="shared" si="90"/>
        <v>243.23852967152732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305.69759999999997</v>
      </c>
      <c r="BF118" s="14">
        <f t="shared" si="91"/>
        <v>72.369588270212361</v>
      </c>
      <c r="BG118" s="22">
        <f t="shared" si="61"/>
        <v>658.46701957061975</v>
      </c>
      <c r="BH118" s="62">
        <f t="shared" si="62"/>
        <v>951.80035290395313</v>
      </c>
      <c r="BI118" s="62">
        <f ca="1">AVERAGE(OFFSET($BH$3,0,0,'Données projet'!$E$11+1,1))-AVERAGE(OFFSET($H$3,0,0,'Données projet'!$E$11+1,1))</f>
        <v>434.82222444324242</v>
      </c>
      <c r="BJ118" s="62">
        <f t="shared" si="92"/>
        <v>269.61868559913393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223</v>
      </c>
      <c r="BW118" s="13">
        <f>VLOOKUP(A118,'Données projet'!$A$113:$I$133,9,0)</f>
        <v>2.8</v>
      </c>
      <c r="BX118" s="13">
        <f t="array" ref="BX118">INDEX(BW:BW,MIN(IF(ISNUMBER(BW118:BW314),ROW(BW118:BW314),"")))</f>
        <v>2.8</v>
      </c>
      <c r="BY118" s="13">
        <f>IF('Données projet'!$A$114&gt;35,BY117+BX118-CG117,IF(A118&lt;'Données projet'!$A$114,$BV$205^A118,IF(A118='Données projet'!$A$114,'Données projet'!$B$114,BY117+BX118-CG117)))</f>
        <v>222.99999999999991</v>
      </c>
      <c r="BZ118" s="14">
        <f>BY118*VLOOKUP('Données projet'!$B$12,Paramètres!$A$1:$I$89,3,0)*VLOOKUP('Données projet'!$B$12,Paramètres!$A$1:$I$89,5,0)</f>
        <v>226.12199999999996</v>
      </c>
      <c r="CA118" s="14">
        <f t="shared" si="93"/>
        <v>55.443339217820046</v>
      </c>
      <c r="CB118" s="22">
        <f t="shared" si="64"/>
        <v>490.39296580436979</v>
      </c>
      <c r="CC118" s="62">
        <f t="shared" si="65"/>
        <v>783.72629913770311</v>
      </c>
      <c r="CD118" s="62">
        <f ca="1">AVERAGE(OFFSET($CC$3,0,0,'Données projet'!$E$12+1,1))-AVERAGE(OFFSET($H$3,0,0,'Données projet'!$E$12+1,1))</f>
        <v>310.75846525561843</v>
      </c>
      <c r="CE118" s="62">
        <f t="shared" si="94"/>
        <v>159.6134369231965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13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-9.9316821433603781E-14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195.30963433439501</v>
      </c>
      <c r="CZ118" s="62">
        <f t="shared" si="96"/>
        <v>185.00219255324504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284</v>
      </c>
      <c r="DM118" s="13">
        <f>VLOOKUP(A118,'Données projet'!$A$165:$I$185,9,0)</f>
        <v>3.8</v>
      </c>
      <c r="DN118" s="13">
        <f t="array" ref="DN118">INDEX(DM:DM,MIN(IF(ISNUMBER(DM118:DM314),ROW(DM118:DM314),"")))</f>
        <v>3.8</v>
      </c>
      <c r="DO118" s="13">
        <f>IF('Données projet'!$A$166&gt;35,DO117+DN118-DW117,IF(A118&lt;'Données projet'!$A$166,$DL$205^A118,IF(A118='Données projet'!$A$166,'Données projet'!$B$166,DO117+DN118-DW117)))</f>
        <v>284</v>
      </c>
      <c r="DP118" s="18">
        <f>DO118*VLOOKUP('Données projet'!$B$14,Paramètres!$A$1:$I$89,3,0)*VLOOKUP('Données projet'!$B$14,Paramètres!$A$1:$I$89,5,0)</f>
        <v>274.68480000000005</v>
      </c>
      <c r="DQ118" s="14">
        <f t="shared" si="97"/>
        <v>65.842504497456659</v>
      </c>
      <c r="DR118" s="22">
        <f t="shared" si="70"/>
        <v>593.0850553330705</v>
      </c>
      <c r="DS118" s="62">
        <f t="shared" si="71"/>
        <v>886.41838866640387</v>
      </c>
      <c r="DT118" s="62">
        <f ca="1">AVERAGE(OFFSET($DS$3,0,0,'Données projet'!$E$14+1,1))-AVERAGE(OFFSET($H$3,0,0,'Données projet'!$E$14+1,1))</f>
        <v>394.8445842828649</v>
      </c>
      <c r="DU118" s="62">
        <f t="shared" si="98"/>
        <v>246.54010105494143</v>
      </c>
      <c r="DV118" s="16">
        <f>IF(ISNA(VLOOKUP(A118,'Données projet'!$A$165:$I$185,3,0)),0,VLOOKUP(A118,'Données projet'!$A$165:$I$185,3,0))</f>
        <v>19</v>
      </c>
      <c r="DW118" s="16">
        <f>IF(ISNA(VLOOKUP(A118,'Données projet'!$A$165:$I$185,4,0)),0,VLOOKUP(A118,'Données projet'!$A$165:$I$185,4,0))</f>
        <v>18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243.93407999999999</v>
      </c>
      <c r="P119" s="14">
        <f t="shared" si="87"/>
        <v>59.285164329617594</v>
      </c>
      <c r="Q119" s="22">
        <f t="shared" si="107"/>
        <v>528.10685054075066</v>
      </c>
      <c r="R119" s="62">
        <f t="shared" si="55"/>
        <v>821.44018387408391</v>
      </c>
      <c r="S119" s="62">
        <f ca="1">AVERAGE(OFFSET($R$3,0,0,'Données projet'!$E$9+1,1))-AVERAGE(OFFSET($H$3,0,0,'Données projet'!$E$9+1,1))</f>
        <v>371.95849973474657</v>
      </c>
      <c r="T119" s="62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256.55136000000005</v>
      </c>
      <c r="AK119" s="14">
        <f t="shared" si="89"/>
        <v>61.986696970400196</v>
      </c>
      <c r="AL119" s="22">
        <f t="shared" si="58"/>
        <v>554.7871158901138</v>
      </c>
      <c r="AM119" s="62">
        <f t="shared" si="59"/>
        <v>848.12044922344717</v>
      </c>
      <c r="AN119" s="62">
        <f ca="1">AVERAGE(OFFSET($AM$3,0,0,'Données projet'!$E$10+1,1))-AVERAGE(OFFSET($H$3,0,0,'Données projet'!$E$10+1,1))</f>
        <v>389.12604446638119</v>
      </c>
      <c r="AO119" s="62">
        <f t="shared" si="90"/>
        <v>243.23852967152732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269.60000000000002</v>
      </c>
      <c r="BE119" s="14">
        <f>BD119*VLOOKUP('Données projet'!$B$11,Paramètres!$A$1:$I$89,3,0)*VLOOKUP('Données projet'!$B$11,Paramètres!$A$1:$I$89,5,0)</f>
        <v>290.19744000000003</v>
      </c>
      <c r="BF119" s="14">
        <f t="shared" si="91"/>
        <v>69.117514047966083</v>
      </c>
      <c r="BG119" s="22">
        <f t="shared" si="61"/>
        <v>625.80687830020759</v>
      </c>
      <c r="BH119" s="62">
        <f t="shared" si="62"/>
        <v>919.14021163354096</v>
      </c>
      <c r="BI119" s="62">
        <f ca="1">AVERAGE(OFFSET($BH$3,0,0,'Données projet'!$E$11+1,1))-AVERAGE(OFFSET($H$3,0,0,'Données projet'!$E$11+1,1))</f>
        <v>434.82222444324242</v>
      </c>
      <c r="BJ119" s="62">
        <f t="shared" si="92"/>
        <v>269.61868559913393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2.4</v>
      </c>
      <c r="BY119" s="13">
        <f>IF('Données projet'!$A$114&gt;35,BY118+BX119-CG118,IF(A119&lt;'Données projet'!$A$114,$BV$205^A119,IF(A119='Données projet'!$A$114,'Données projet'!$B$114,BY118+BX119-CG118)))</f>
        <v>212.39999999999992</v>
      </c>
      <c r="BZ119" s="14">
        <f>BY119*VLOOKUP('Données projet'!$B$12,Paramètres!$A$1:$I$89,3,0)*VLOOKUP('Données projet'!$B$12,Paramètres!$A$1:$I$89,5,0)</f>
        <v>215.37359999999993</v>
      </c>
      <c r="CA119" s="14">
        <f t="shared" si="93"/>
        <v>53.108120144188916</v>
      </c>
      <c r="CB119" s="22">
        <f t="shared" si="64"/>
        <v>467.60566258446215</v>
      </c>
      <c r="CC119" s="62">
        <f t="shared" si="65"/>
        <v>760.93899591779541</v>
      </c>
      <c r="CD119" s="62">
        <f ca="1">AVERAGE(OFFSET($CC$3,0,0,'Données projet'!$E$12+1,1))-AVERAGE(OFFSET($H$3,0,0,'Données projet'!$E$12+1,1))</f>
        <v>310.75846525561843</v>
      </c>
      <c r="CE119" s="62">
        <f t="shared" si="94"/>
        <v>159.6134369231965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-9.9316821433603781E-14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195.30963433439501</v>
      </c>
      <c r="CZ119" s="62">
        <f t="shared" si="96"/>
        <v>185.00219255324504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3.6</v>
      </c>
      <c r="DO119" s="13">
        <f>IF('Données projet'!$A$166&gt;35,DO118+DN119-DW118,IF(A119&lt;'Données projet'!$A$166,$DL$205^A119,IF(A119='Données projet'!$A$166,'Données projet'!$B$166,DO118+DN119-DW118)))</f>
        <v>269.60000000000002</v>
      </c>
      <c r="DP119" s="18">
        <f>DO119*VLOOKUP('Données projet'!$B$14,Paramètres!$A$1:$I$89,3,0)*VLOOKUP('Données projet'!$B$14,Paramètres!$A$1:$I$89,5,0)</f>
        <v>260.75712000000004</v>
      </c>
      <c r="DQ119" s="14">
        <f t="shared" si="97"/>
        <v>62.883738022168423</v>
      </c>
      <c r="DR119" s="22">
        <f t="shared" si="70"/>
        <v>563.67449438861001</v>
      </c>
      <c r="DS119" s="62">
        <f t="shared" si="71"/>
        <v>857.00782772194339</v>
      </c>
      <c r="DT119" s="62">
        <f ca="1">AVERAGE(OFFSET($DS$3,0,0,'Données projet'!$E$14+1,1))-AVERAGE(OFFSET($H$3,0,0,'Données projet'!$E$14+1,1))</f>
        <v>394.8445842828649</v>
      </c>
      <c r="DU119" s="62">
        <f t="shared" si="98"/>
        <v>246.54010105494143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247.19136000000003</v>
      </c>
      <c r="P120" s="14">
        <f t="shared" si="87"/>
        <v>59.984117969781565</v>
      </c>
      <c r="Q120" s="22">
        <f t="shared" si="107"/>
        <v>534.99729079736949</v>
      </c>
      <c r="R120" s="62">
        <f t="shared" si="55"/>
        <v>828.33062413070274</v>
      </c>
      <c r="S120" s="62">
        <f ca="1">AVERAGE(OFFSET($R$3,0,0,'Données projet'!$E$9+1,1))-AVERAGE(OFFSET($H$3,0,0,'Données projet'!$E$9+1,1))</f>
        <v>371.95849973474657</v>
      </c>
      <c r="T120" s="62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259.97712000000001</v>
      </c>
      <c r="AK120" s="14">
        <f t="shared" si="89"/>
        <v>62.717500839785117</v>
      </c>
      <c r="AL120" s="22">
        <f t="shared" si="58"/>
        <v>562.02646462929238</v>
      </c>
      <c r="AM120" s="62">
        <f t="shared" si="59"/>
        <v>855.35979796262563</v>
      </c>
      <c r="AN120" s="62">
        <f ca="1">AVERAGE(OFFSET($AM$3,0,0,'Données projet'!$E$10+1,1))-AVERAGE(OFFSET($H$3,0,0,'Données projet'!$E$10+1,1))</f>
        <v>389.12604446638119</v>
      </c>
      <c r="AO120" s="62">
        <f t="shared" si="90"/>
        <v>243.23852967152732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273.20000000000005</v>
      </c>
      <c r="BE120" s="14">
        <f>BD120*VLOOKUP('Données projet'!$B$11,Paramètres!$A$1:$I$89,3,0)*VLOOKUP('Données projet'!$B$11,Paramètres!$A$1:$I$89,5,0)</f>
        <v>294.07248000000004</v>
      </c>
      <c r="BF120" s="14">
        <f t="shared" si="91"/>
        <v>69.932388031857116</v>
      </c>
      <c r="BG120" s="22">
        <f t="shared" si="61"/>
        <v>633.97514515548448</v>
      </c>
      <c r="BH120" s="62">
        <f t="shared" si="62"/>
        <v>927.30847848881785</v>
      </c>
      <c r="BI120" s="62">
        <f ca="1">AVERAGE(OFFSET($BH$3,0,0,'Données projet'!$E$11+1,1))-AVERAGE(OFFSET($H$3,0,0,'Données projet'!$E$11+1,1))</f>
        <v>434.82222444324242</v>
      </c>
      <c r="BJ120" s="62">
        <f t="shared" si="92"/>
        <v>269.61868559913393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2.4</v>
      </c>
      <c r="BY120" s="13">
        <f>IF('Données projet'!$A$114&gt;35,BY119+BX120-CG119,IF(A120&lt;'Données projet'!$A$114,$BV$205^A120,IF(A120='Données projet'!$A$114,'Données projet'!$B$114,BY119+BX120-CG119)))</f>
        <v>214.79999999999993</v>
      </c>
      <c r="BZ120" s="14">
        <f>BY120*VLOOKUP('Données projet'!$B$12,Paramètres!$A$1:$I$89,3,0)*VLOOKUP('Données projet'!$B$12,Paramètres!$A$1:$I$89,5,0)</f>
        <v>217.80719999999994</v>
      </c>
      <c r="CA120" s="14">
        <f t="shared" si="93"/>
        <v>53.638013973813976</v>
      </c>
      <c r="CB120" s="22">
        <f t="shared" si="64"/>
        <v>472.76708100439259</v>
      </c>
      <c r="CC120" s="62">
        <f t="shared" si="65"/>
        <v>766.10041433772585</v>
      </c>
      <c r="CD120" s="62">
        <f ca="1">AVERAGE(OFFSET($CC$3,0,0,'Données projet'!$E$12+1,1))-AVERAGE(OFFSET($H$3,0,0,'Données projet'!$E$12+1,1))</f>
        <v>310.75846525561843</v>
      </c>
      <c r="CE120" s="62">
        <f t="shared" si="94"/>
        <v>159.6134369231965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-9.9316821433603781E-14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195.30963433439501</v>
      </c>
      <c r="CZ120" s="62">
        <f t="shared" si="96"/>
        <v>185.00219255324504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3.6</v>
      </c>
      <c r="DO120" s="13">
        <f>IF('Données projet'!$A$166&gt;35,DO119+DN120-DW119,IF(A120&lt;'Données projet'!$A$166,$DL$205^A120,IF(A120='Données projet'!$A$166,'Données projet'!$B$166,DO119+DN120-DW119)))</f>
        <v>273.20000000000005</v>
      </c>
      <c r="DP120" s="18">
        <f>DO120*VLOOKUP('Données projet'!$B$14,Paramètres!$A$1:$I$89,3,0)*VLOOKUP('Données projet'!$B$14,Paramètres!$A$1:$I$89,5,0)</f>
        <v>264.23904000000005</v>
      </c>
      <c r="DQ120" s="14">
        <f t="shared" si="97"/>
        <v>63.625117726428726</v>
      </c>
      <c r="DR120" s="22">
        <f t="shared" si="70"/>
        <v>571.03007470686327</v>
      </c>
      <c r="DS120" s="62">
        <f t="shared" si="71"/>
        <v>864.36340804019665</v>
      </c>
      <c r="DT120" s="62">
        <f ca="1">AVERAGE(OFFSET($DS$3,0,0,'Données projet'!$E$14+1,1))-AVERAGE(OFFSET($H$3,0,0,'Données projet'!$E$14+1,1))</f>
        <v>394.8445842828649</v>
      </c>
      <c r="DU120" s="62">
        <f t="shared" si="98"/>
        <v>246.54010105494143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250.44864000000007</v>
      </c>
      <c r="P121" s="14">
        <f t="shared" si="87"/>
        <v>60.682000328890055</v>
      </c>
      <c r="Q121" s="22">
        <f t="shared" si="107"/>
        <v>541.88586523948368</v>
      </c>
      <c r="R121" s="62">
        <f t="shared" si="55"/>
        <v>835.21919857281705</v>
      </c>
      <c r="S121" s="62">
        <f ca="1">AVERAGE(OFFSET($R$3,0,0,'Données projet'!$E$9+1,1))-AVERAGE(OFFSET($H$3,0,0,'Données projet'!$E$9+1,1))</f>
        <v>371.95849973474657</v>
      </c>
      <c r="T121" s="62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263.4028800000001</v>
      </c>
      <c r="AK121" s="14">
        <f t="shared" si="89"/>
        <v>63.447184611504625</v>
      </c>
      <c r="AL121" s="22">
        <f t="shared" si="58"/>
        <v>569.26386253170404</v>
      </c>
      <c r="AM121" s="62">
        <f t="shared" si="59"/>
        <v>862.59719586503729</v>
      </c>
      <c r="AN121" s="62">
        <f ca="1">AVERAGE(OFFSET($AM$3,0,0,'Données projet'!$E$10+1,1))-AVERAGE(OFFSET($H$3,0,0,'Données projet'!$E$10+1,1))</f>
        <v>389.12604446638119</v>
      </c>
      <c r="AO121" s="62">
        <f t="shared" si="90"/>
        <v>243.23852967152732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276.80000000000007</v>
      </c>
      <c r="BE121" s="14">
        <f>BD121*VLOOKUP('Données projet'!$B$11,Paramètres!$A$1:$I$89,3,0)*VLOOKUP('Données projet'!$B$11,Paramètres!$A$1:$I$89,5,0)</f>
        <v>297.94752000000005</v>
      </c>
      <c r="BF121" s="14">
        <f t="shared" si="91"/>
        <v>70.746013064442337</v>
      </c>
      <c r="BG121" s="22">
        <f t="shared" si="61"/>
        <v>642.14123675390374</v>
      </c>
      <c r="BH121" s="62">
        <f t="shared" si="62"/>
        <v>935.474570087237</v>
      </c>
      <c r="BI121" s="62">
        <f ca="1">AVERAGE(OFFSET($BH$3,0,0,'Données projet'!$E$11+1,1))-AVERAGE(OFFSET($H$3,0,0,'Données projet'!$E$11+1,1))</f>
        <v>434.82222444324242</v>
      </c>
      <c r="BJ121" s="62">
        <f t="shared" si="92"/>
        <v>269.61868559913393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2.4</v>
      </c>
      <c r="BY121" s="13">
        <f>IF('Données projet'!$A$114&gt;35,BY120+BX121-CG120,IF(A121&lt;'Données projet'!$A$114,$BV$205^A121,IF(A121='Données projet'!$A$114,'Données projet'!$B$114,BY120+BX121-CG120)))</f>
        <v>217.19999999999993</v>
      </c>
      <c r="BZ121" s="14">
        <f>BY121*VLOOKUP('Données projet'!$B$12,Paramètres!$A$1:$I$89,3,0)*VLOOKUP('Données projet'!$B$12,Paramètres!$A$1:$I$89,5,0)</f>
        <v>220.24079999999992</v>
      </c>
      <c r="CA121" s="14">
        <f t="shared" si="93"/>
        <v>54.167219078226751</v>
      </c>
      <c r="CB121" s="22">
        <f t="shared" si="64"/>
        <v>477.9272998945782</v>
      </c>
      <c r="CC121" s="62">
        <f t="shared" si="65"/>
        <v>771.26063322791151</v>
      </c>
      <c r="CD121" s="62">
        <f ca="1">AVERAGE(OFFSET($CC$3,0,0,'Données projet'!$E$12+1,1))-AVERAGE(OFFSET($H$3,0,0,'Données projet'!$E$12+1,1))</f>
        <v>310.75846525561843</v>
      </c>
      <c r="CE121" s="62">
        <f t="shared" si="94"/>
        <v>159.6134369231965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-9.9316821433603781E-14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195.30963433439501</v>
      </c>
      <c r="CZ121" s="62">
        <f t="shared" si="96"/>
        <v>185.00219255324504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3.6</v>
      </c>
      <c r="DO121" s="13">
        <f>IF('Données projet'!$A$166&gt;35,DO120+DN121-DW120,IF(A121&lt;'Données projet'!$A$166,$DL$205^A121,IF(A121='Données projet'!$A$166,'Données projet'!$B$166,DO120+DN121-DW120)))</f>
        <v>276.80000000000007</v>
      </c>
      <c r="DP121" s="18">
        <f>DO121*VLOOKUP('Données projet'!$B$14,Paramètres!$A$1:$I$89,3,0)*VLOOKUP('Données projet'!$B$14,Paramètres!$A$1:$I$89,5,0)</f>
        <v>267.72096000000005</v>
      </c>
      <c r="DQ121" s="14">
        <f t="shared" si="97"/>
        <v>64.365361123519946</v>
      </c>
      <c r="DR121" s="22">
        <f t="shared" si="70"/>
        <v>578.38367595679733</v>
      </c>
      <c r="DS121" s="62">
        <f t="shared" si="71"/>
        <v>871.71700929013059</v>
      </c>
      <c r="DT121" s="62">
        <f ca="1">AVERAGE(OFFSET($DS$3,0,0,'Données projet'!$E$14+1,1))-AVERAGE(OFFSET($H$3,0,0,'Données projet'!$E$14+1,1))</f>
        <v>394.8445842828649</v>
      </c>
      <c r="DU121" s="62">
        <f t="shared" si="98"/>
        <v>246.54010105494143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253.70592000000005</v>
      </c>
      <c r="P122" s="14">
        <f t="shared" si="87"/>
        <v>61.378826950685919</v>
      </c>
      <c r="Q122" s="22">
        <f t="shared" si="107"/>
        <v>548.77260093911138</v>
      </c>
      <c r="R122" s="62">
        <f t="shared" si="55"/>
        <v>842.10593427244476</v>
      </c>
      <c r="S122" s="62">
        <f ca="1">AVERAGE(OFFSET($R$3,0,0,'Données projet'!$E$9+1,1))-AVERAGE(OFFSET($H$3,0,0,'Données projet'!$E$9+1,1))</f>
        <v>371.95849973474657</v>
      </c>
      <c r="T122" s="62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266.82864000000006</v>
      </c>
      <c r="AK122" s="14">
        <f t="shared" si="89"/>
        <v>64.175764537605787</v>
      </c>
      <c r="AL122" s="22">
        <f t="shared" si="58"/>
        <v>576.4993379029969</v>
      </c>
      <c r="AM122" s="62">
        <f t="shared" si="59"/>
        <v>869.83267123633027</v>
      </c>
      <c r="AN122" s="62">
        <f ca="1">AVERAGE(OFFSET($AM$3,0,0,'Données projet'!$E$10+1,1))-AVERAGE(OFFSET($H$3,0,0,'Données projet'!$E$10+1,1))</f>
        <v>389.12604446638119</v>
      </c>
      <c r="AO122" s="62">
        <f t="shared" si="90"/>
        <v>243.23852967152732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280.40000000000009</v>
      </c>
      <c r="BE122" s="14">
        <f>BD122*VLOOKUP('Données projet'!$B$11,Paramètres!$A$1:$I$89,3,0)*VLOOKUP('Données projet'!$B$11,Paramètres!$A$1:$I$89,5,0)</f>
        <v>301.82256000000012</v>
      </c>
      <c r="BF122" s="14">
        <f t="shared" si="91"/>
        <v>71.558407267369674</v>
      </c>
      <c r="BG122" s="22">
        <f t="shared" si="61"/>
        <v>650.30518465733564</v>
      </c>
      <c r="BH122" s="62">
        <f t="shared" si="62"/>
        <v>943.63851799066902</v>
      </c>
      <c r="BI122" s="62">
        <f ca="1">AVERAGE(OFFSET($BH$3,0,0,'Données projet'!$E$11+1,1))-AVERAGE(OFFSET($H$3,0,0,'Données projet'!$E$11+1,1))</f>
        <v>434.82222444324242</v>
      </c>
      <c r="BJ122" s="62">
        <f t="shared" si="92"/>
        <v>269.61868559913393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2.4</v>
      </c>
      <c r="BY122" s="13">
        <f>IF('Données projet'!$A$114&gt;35,BY121+BX122-CG121,IF(A122&lt;'Données projet'!$A$114,$BV$205^A122,IF(A122='Données projet'!$A$114,'Données projet'!$B$114,BY121+BX122-CG121)))</f>
        <v>219.59999999999994</v>
      </c>
      <c r="BZ122" s="14">
        <f>BY122*VLOOKUP('Données projet'!$B$12,Paramètres!$A$1:$I$89,3,0)*VLOOKUP('Données projet'!$B$12,Paramètres!$A$1:$I$89,5,0)</f>
        <v>222.67439999999993</v>
      </c>
      <c r="CA122" s="14">
        <f t="shared" si="93"/>
        <v>54.695743948366427</v>
      </c>
      <c r="CB122" s="22">
        <f t="shared" si="64"/>
        <v>483.08633404340475</v>
      </c>
      <c r="CC122" s="62">
        <f t="shared" si="65"/>
        <v>776.41966737673806</v>
      </c>
      <c r="CD122" s="62">
        <f ca="1">AVERAGE(OFFSET($CC$3,0,0,'Données projet'!$E$12+1,1))-AVERAGE(OFFSET($H$3,0,0,'Données projet'!$E$12+1,1))</f>
        <v>310.75846525561843</v>
      </c>
      <c r="CE122" s="62">
        <f t="shared" si="94"/>
        <v>159.6134369231965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-9.9316821433603781E-14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195.30963433439501</v>
      </c>
      <c r="CZ122" s="62">
        <f t="shared" si="96"/>
        <v>185.00219255324504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3.6</v>
      </c>
      <c r="DO122" s="13">
        <f>IF('Données projet'!$A$166&gt;35,DO121+DN122-DW121,IF(A122&lt;'Données projet'!$A$166,$DL$205^A122,IF(A122='Données projet'!$A$166,'Données projet'!$B$166,DO121+DN122-DW121)))</f>
        <v>280.40000000000009</v>
      </c>
      <c r="DP122" s="18">
        <f>DO122*VLOOKUP('Données projet'!$B$14,Paramètres!$A$1:$I$89,3,0)*VLOOKUP('Données projet'!$B$14,Paramètres!$A$1:$I$89,5,0)</f>
        <v>271.20288000000005</v>
      </c>
      <c r="DQ122" s="14">
        <f t="shared" si="97"/>
        <v>65.104484700680999</v>
      </c>
      <c r="DR122" s="22">
        <f t="shared" si="70"/>
        <v>585.73532685368616</v>
      </c>
      <c r="DS122" s="62">
        <f t="shared" si="71"/>
        <v>879.06866018701953</v>
      </c>
      <c r="DT122" s="62">
        <f ca="1">AVERAGE(OFFSET($DS$3,0,0,'Données projet'!$E$14+1,1))-AVERAGE(OFFSET($H$3,0,0,'Données projet'!$E$14+1,1))</f>
        <v>394.8445842828649</v>
      </c>
      <c r="DU122" s="62">
        <f t="shared" si="98"/>
        <v>246.54010105494143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256.96320000000009</v>
      </c>
      <c r="P123" s="14">
        <f t="shared" si="87"/>
        <v>62.074612956838024</v>
      </c>
      <c r="Q123" s="22">
        <f t="shared" si="107"/>
        <v>555.65752423315973</v>
      </c>
      <c r="R123" s="62">
        <f t="shared" si="55"/>
        <v>848.9908575664931</v>
      </c>
      <c r="S123" s="62">
        <f ca="1">AVERAGE(OFFSET($R$3,0,0,'Données projet'!$E$9+1,1))-AVERAGE(OFFSET($H$3,0,0,'Données projet'!$E$9+1,1))</f>
        <v>371.95849973474657</v>
      </c>
      <c r="T123" s="62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270.25440000000009</v>
      </c>
      <c r="AK123" s="14">
        <f t="shared" si="89"/>
        <v>64.903256428828314</v>
      </c>
      <c r="AL123" s="22">
        <f t="shared" si="58"/>
        <v>583.73291828020945</v>
      </c>
      <c r="AM123" s="62">
        <f t="shared" si="59"/>
        <v>877.06625161354282</v>
      </c>
      <c r="AN123" s="62">
        <f ca="1">AVERAGE(OFFSET($AM$3,0,0,'Données projet'!$E$10+1,1))-AVERAGE(OFFSET($H$3,0,0,'Données projet'!$E$10+1,1))</f>
        <v>389.12604446638119</v>
      </c>
      <c r="AO123" s="62">
        <f t="shared" si="90"/>
        <v>243.23852967152732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284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284.00000000000011</v>
      </c>
      <c r="BE123" s="14">
        <f>BD123*VLOOKUP('Données projet'!$B$11,Paramètres!$A$1:$I$89,3,0)*VLOOKUP('Données projet'!$B$11,Paramètres!$A$1:$I$89,5,0)</f>
        <v>305.69760000000014</v>
      </c>
      <c r="BF123" s="14">
        <f t="shared" si="91"/>
        <v>72.369588270212418</v>
      </c>
      <c r="BG123" s="22">
        <f t="shared" si="61"/>
        <v>658.46701957062021</v>
      </c>
      <c r="BH123" s="62">
        <f t="shared" si="62"/>
        <v>951.80035290395358</v>
      </c>
      <c r="BI123" s="62">
        <f ca="1">AVERAGE(OFFSET($BH$3,0,0,'Données projet'!$E$11+1,1))-AVERAGE(OFFSET($H$3,0,0,'Données projet'!$E$11+1,1))</f>
        <v>434.82222444324242</v>
      </c>
      <c r="BJ123" s="62">
        <f t="shared" si="92"/>
        <v>269.61868559913393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222</v>
      </c>
      <c r="BW123" s="13">
        <f>VLOOKUP(A123,'Données projet'!$A$113:$I$133,9,0)</f>
        <v>2.4</v>
      </c>
      <c r="BX123" s="13">
        <f t="array" ref="BX123">INDEX(BW:BW,MIN(IF(ISNUMBER(BW123:BW319),ROW(BW123:BW319),"")))</f>
        <v>2.4</v>
      </c>
      <c r="BY123" s="13">
        <f>IF('Données projet'!$A$114&gt;35,BY122+BX123-CG122,IF(A123&lt;'Données projet'!$A$114,$BV$205^A123,IF(A123='Données projet'!$A$114,'Données projet'!$B$114,BY122+BX123-CG122)))</f>
        <v>221.99999999999994</v>
      </c>
      <c r="BZ123" s="14">
        <f>BY123*VLOOKUP('Données projet'!$B$12,Paramètres!$A$1:$I$89,3,0)*VLOOKUP('Données projet'!$B$12,Paramètres!$A$1:$I$89,5,0)</f>
        <v>225.10799999999995</v>
      </c>
      <c r="CA123" s="14">
        <f t="shared" si="93"/>
        <v>55.223596878889587</v>
      </c>
      <c r="CB123" s="22">
        <f t="shared" si="64"/>
        <v>488.24419789739915</v>
      </c>
      <c r="CC123" s="62">
        <f t="shared" si="65"/>
        <v>781.57753123073246</v>
      </c>
      <c r="CD123" s="62">
        <f ca="1">AVERAGE(OFFSET($CC$3,0,0,'Données projet'!$E$12+1,1))-AVERAGE(OFFSET($H$3,0,0,'Données projet'!$E$12+1,1))</f>
        <v>310.75846525561843</v>
      </c>
      <c r="CE123" s="62">
        <f t="shared" si="94"/>
        <v>159.6134369231965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222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-9.9316821433603781E-14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195.30963433439501</v>
      </c>
      <c r="CZ123" s="62">
        <f t="shared" si="96"/>
        <v>185.00219255324504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284</v>
      </c>
      <c r="DM123" s="13">
        <f>VLOOKUP(A123,'Données projet'!$A$165:$I$185,9,0)</f>
        <v>3.6</v>
      </c>
      <c r="DN123" s="13">
        <f t="array" ref="DN123">INDEX(DM:DM,MIN(IF(ISNUMBER(DM123:DM319),ROW(DM123:DM319),"")))</f>
        <v>3.6</v>
      </c>
      <c r="DO123" s="13">
        <f>IF('Données projet'!$A$166&gt;35,DO122+DN123-DW122,IF(A123&lt;'Données projet'!$A$166,$DL$205^A123,IF(A123='Données projet'!$A$166,'Données projet'!$B$166,DO122+DN123-DW122)))</f>
        <v>284.00000000000011</v>
      </c>
      <c r="DP123" s="18">
        <f>DO123*VLOOKUP('Données projet'!$B$14,Paramètres!$A$1:$I$89,3,0)*VLOOKUP('Données projet'!$B$14,Paramètres!$A$1:$I$89,5,0)</f>
        <v>274.68480000000011</v>
      </c>
      <c r="DQ123" s="14">
        <f t="shared" si="97"/>
        <v>65.842504497456659</v>
      </c>
      <c r="DR123" s="22">
        <f t="shared" si="70"/>
        <v>593.0850553330705</v>
      </c>
      <c r="DS123" s="62">
        <f t="shared" si="71"/>
        <v>886.41838866640387</v>
      </c>
      <c r="DT123" s="62">
        <f ca="1">AVERAGE(OFFSET($DS$3,0,0,'Données projet'!$E$14+1,1))-AVERAGE(OFFSET($H$3,0,0,'Données projet'!$E$14+1,1))</f>
        <v>394.8445842828649</v>
      </c>
      <c r="DU123" s="62">
        <f t="shared" si="98"/>
        <v>246.54010105494143</v>
      </c>
      <c r="DV123" s="16">
        <f>IF(ISNA(VLOOKUP(A123,'Données projet'!$A$165:$I$185,3,0)),0,VLOOKUP(A123,'Données projet'!$A$165:$I$185,3,0))</f>
        <v>20</v>
      </c>
      <c r="DW123" s="16">
        <f>IF(ISNA(VLOOKUP(A123,'Données projet'!$A$165:$I$185,4,0)),0,VLOOKUP(A123,'Données projet'!$A$165:$I$185,4,0))</f>
        <v>284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371.95849973474657</v>
      </c>
      <c r="T124" s="62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1.0818439477588981E-13</v>
      </c>
      <c r="AK124" s="14">
        <f t="shared" si="89"/>
        <v>1.6104228458716316E-12</v>
      </c>
      <c r="AL124" s="22">
        <f t="shared" si="58"/>
        <v>2.9932409441277661E-12</v>
      </c>
      <c r="AM124" s="62">
        <f t="shared" si="59"/>
        <v>293.33333333333633</v>
      </c>
      <c r="AN124" s="62">
        <f ca="1">AVERAGE(OFFSET($AM$3,0,0,'Données projet'!$E$10+1,1))-AVERAGE(OFFSET($H$3,0,0,'Données projet'!$E$10+1,1))</f>
        <v>389.12604446638119</v>
      </c>
      <c r="AO124" s="62">
        <f t="shared" si="90"/>
        <v>243.23852967152732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1.223725121235475E-13</v>
      </c>
      <c r="BF124" s="14">
        <f t="shared" si="91"/>
        <v>1.7956824466038182E-12</v>
      </c>
      <c r="BG124" s="22">
        <f t="shared" si="61"/>
        <v>3.3406123864501612E-12</v>
      </c>
      <c r="BH124" s="62">
        <f t="shared" si="62"/>
        <v>293.33333333333667</v>
      </c>
      <c r="BI124" s="62">
        <f ca="1">AVERAGE(OFFSET($BH$3,0,0,'Données projet'!$E$11+1,1))-AVERAGE(OFFSET($H$3,0,0,'Données projet'!$E$11+1,1))</f>
        <v>434.82222444324242</v>
      </c>
      <c r="BJ124" s="62">
        <f t="shared" si="92"/>
        <v>269.61868559913393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-5.7639226724859328E-14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310.75846525561843</v>
      </c>
      <c r="CE124" s="62">
        <f t="shared" si="94"/>
        <v>159.6134369231965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-9.9316821433603781E-14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195.30963433439501</v>
      </c>
      <c r="CZ124" s="62">
        <f t="shared" si="96"/>
        <v>185.00219255324504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1.0995790944434703E-13</v>
      </c>
      <c r="DQ124" s="14">
        <f t="shared" si="97"/>
        <v>1.6337280948049956E-12</v>
      </c>
      <c r="DR124" s="22">
        <f t="shared" si="70"/>
        <v>3.036919790734272E-12</v>
      </c>
      <c r="DS124" s="62">
        <f t="shared" si="71"/>
        <v>293.33333333333633</v>
      </c>
      <c r="DT124" s="62">
        <f ca="1">AVERAGE(OFFSET($DS$3,0,0,'Données projet'!$E$14+1,1))-AVERAGE(OFFSET($H$3,0,0,'Données projet'!$E$14+1,1))</f>
        <v>394.8445842828649</v>
      </c>
      <c r="DU124" s="62">
        <f t="shared" si="98"/>
        <v>246.54010105494143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371.95849973474657</v>
      </c>
      <c r="T125" s="62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1.0818439477588981E-13</v>
      </c>
      <c r="AK125" s="14">
        <f t="shared" si="89"/>
        <v>1.6104228458716316E-12</v>
      </c>
      <c r="AL125" s="22">
        <f t="shared" si="58"/>
        <v>2.9932409441277661E-12</v>
      </c>
      <c r="AM125" s="62">
        <f t="shared" si="59"/>
        <v>293.33333333333633</v>
      </c>
      <c r="AN125" s="62">
        <f ca="1">AVERAGE(OFFSET($AM$3,0,0,'Données projet'!$E$10+1,1))-AVERAGE(OFFSET($H$3,0,0,'Données projet'!$E$10+1,1))</f>
        <v>389.12604446638119</v>
      </c>
      <c r="AO125" s="62">
        <f t="shared" si="90"/>
        <v>243.23852967152732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1.223725121235475E-13</v>
      </c>
      <c r="BF125" s="14">
        <f t="shared" si="91"/>
        <v>1.7956824466038182E-12</v>
      </c>
      <c r="BG125" s="22">
        <f t="shared" si="61"/>
        <v>3.3406123864501612E-12</v>
      </c>
      <c r="BH125" s="62">
        <f t="shared" si="62"/>
        <v>293.33333333333667</v>
      </c>
      <c r="BI125" s="62">
        <f ca="1">AVERAGE(OFFSET($BH$3,0,0,'Données projet'!$E$11+1,1))-AVERAGE(OFFSET($H$3,0,0,'Données projet'!$E$11+1,1))</f>
        <v>434.82222444324242</v>
      </c>
      <c r="BJ125" s="62">
        <f t="shared" si="92"/>
        <v>269.61868559913393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-5.7639226724859328E-14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310.75846525561843</v>
      </c>
      <c r="CE125" s="62">
        <f t="shared" si="94"/>
        <v>159.6134369231965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-9.9316821433603781E-14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195.30963433439501</v>
      </c>
      <c r="CZ125" s="62">
        <f t="shared" si="96"/>
        <v>185.00219255324504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1.0995790944434703E-13</v>
      </c>
      <c r="DQ125" s="14">
        <f t="shared" si="97"/>
        <v>1.6337280948049956E-12</v>
      </c>
      <c r="DR125" s="22">
        <f t="shared" si="70"/>
        <v>3.036919790734272E-12</v>
      </c>
      <c r="DS125" s="62">
        <f t="shared" si="71"/>
        <v>293.33333333333633</v>
      </c>
      <c r="DT125" s="62">
        <f ca="1">AVERAGE(OFFSET($DS$3,0,0,'Données projet'!$E$14+1,1))-AVERAGE(OFFSET($H$3,0,0,'Données projet'!$E$14+1,1))</f>
        <v>394.8445842828649</v>
      </c>
      <c r="DU125" s="62">
        <f t="shared" si="98"/>
        <v>246.54010105494143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371.95849973474657</v>
      </c>
      <c r="T126" s="62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1.0818439477588981E-13</v>
      </c>
      <c r="AK126" s="14">
        <f t="shared" si="89"/>
        <v>1.6104228458716316E-12</v>
      </c>
      <c r="AL126" s="22">
        <f t="shared" si="58"/>
        <v>2.9932409441277661E-12</v>
      </c>
      <c r="AM126" s="62">
        <f t="shared" si="59"/>
        <v>293.33333333333633</v>
      </c>
      <c r="AN126" s="62">
        <f ca="1">AVERAGE(OFFSET($AM$3,0,0,'Données projet'!$E$10+1,1))-AVERAGE(OFFSET($H$3,0,0,'Données projet'!$E$10+1,1))</f>
        <v>389.12604446638119</v>
      </c>
      <c r="AO126" s="62">
        <f t="shared" si="90"/>
        <v>243.23852967152732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1.223725121235475E-13</v>
      </c>
      <c r="BF126" s="14">
        <f t="shared" si="91"/>
        <v>1.7956824466038182E-12</v>
      </c>
      <c r="BG126" s="22">
        <f t="shared" si="61"/>
        <v>3.3406123864501612E-12</v>
      </c>
      <c r="BH126" s="62">
        <f t="shared" si="62"/>
        <v>293.33333333333667</v>
      </c>
      <c r="BI126" s="62">
        <f ca="1">AVERAGE(OFFSET($BH$3,0,0,'Données projet'!$E$11+1,1))-AVERAGE(OFFSET($H$3,0,0,'Données projet'!$E$11+1,1))</f>
        <v>434.82222444324242</v>
      </c>
      <c r="BJ126" s="62">
        <f t="shared" si="92"/>
        <v>269.61868559913393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-5.7639226724859328E-14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310.75846525561843</v>
      </c>
      <c r="CE126" s="62">
        <f t="shared" si="94"/>
        <v>159.6134369231965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-9.9316821433603781E-14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195.30963433439501</v>
      </c>
      <c r="CZ126" s="62">
        <f t="shared" si="96"/>
        <v>185.00219255324504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1.0995790944434703E-13</v>
      </c>
      <c r="DQ126" s="14">
        <f t="shared" si="97"/>
        <v>1.6337280948049956E-12</v>
      </c>
      <c r="DR126" s="22">
        <f t="shared" si="70"/>
        <v>3.036919790734272E-12</v>
      </c>
      <c r="DS126" s="62">
        <f t="shared" si="71"/>
        <v>293.33333333333633</v>
      </c>
      <c r="DT126" s="62">
        <f ca="1">AVERAGE(OFFSET($DS$3,0,0,'Données projet'!$E$14+1,1))-AVERAGE(OFFSET($H$3,0,0,'Données projet'!$E$14+1,1))</f>
        <v>394.8445842828649</v>
      </c>
      <c r="DU126" s="62">
        <f t="shared" si="98"/>
        <v>246.54010105494143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371.95849973474657</v>
      </c>
      <c r="T127" s="62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1.0818439477588981E-13</v>
      </c>
      <c r="AK127" s="14">
        <f t="shared" si="89"/>
        <v>1.6104228458716316E-12</v>
      </c>
      <c r="AL127" s="22">
        <f t="shared" si="58"/>
        <v>2.9932409441277661E-12</v>
      </c>
      <c r="AM127" s="62">
        <f t="shared" si="59"/>
        <v>293.33333333333633</v>
      </c>
      <c r="AN127" s="62">
        <f ca="1">AVERAGE(OFFSET($AM$3,0,0,'Données projet'!$E$10+1,1))-AVERAGE(OFFSET($H$3,0,0,'Données projet'!$E$10+1,1))</f>
        <v>389.12604446638119</v>
      </c>
      <c r="AO127" s="62">
        <f t="shared" si="90"/>
        <v>243.23852967152732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1.223725121235475E-13</v>
      </c>
      <c r="BF127" s="14">
        <f t="shared" si="91"/>
        <v>1.7956824466038182E-12</v>
      </c>
      <c r="BG127" s="22">
        <f t="shared" si="61"/>
        <v>3.3406123864501612E-12</v>
      </c>
      <c r="BH127" s="62">
        <f t="shared" si="62"/>
        <v>293.33333333333667</v>
      </c>
      <c r="BI127" s="62">
        <f ca="1">AVERAGE(OFFSET($BH$3,0,0,'Données projet'!$E$11+1,1))-AVERAGE(OFFSET($H$3,0,0,'Données projet'!$E$11+1,1))</f>
        <v>434.82222444324242</v>
      </c>
      <c r="BJ127" s="62">
        <f t="shared" si="92"/>
        <v>269.61868559913393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-5.7639226724859328E-14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310.75846525561843</v>
      </c>
      <c r="CE127" s="62">
        <f t="shared" si="94"/>
        <v>159.6134369231965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-9.9316821433603781E-14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195.30963433439501</v>
      </c>
      <c r="CZ127" s="62">
        <f t="shared" si="96"/>
        <v>185.00219255324504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1.0995790944434703E-13</v>
      </c>
      <c r="DQ127" s="14">
        <f t="shared" si="97"/>
        <v>1.6337280948049956E-12</v>
      </c>
      <c r="DR127" s="22">
        <f t="shared" si="70"/>
        <v>3.036919790734272E-12</v>
      </c>
      <c r="DS127" s="62">
        <f t="shared" si="71"/>
        <v>293.33333333333633</v>
      </c>
      <c r="DT127" s="62">
        <f ca="1">AVERAGE(OFFSET($DS$3,0,0,'Données projet'!$E$14+1,1))-AVERAGE(OFFSET($H$3,0,0,'Données projet'!$E$14+1,1))</f>
        <v>394.8445842828649</v>
      </c>
      <c r="DU127" s="62">
        <f t="shared" si="98"/>
        <v>246.54010105494143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371.95849973474657</v>
      </c>
      <c r="T128" s="62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1.0818439477588981E-13</v>
      </c>
      <c r="AK128" s="14">
        <f t="shared" si="89"/>
        <v>1.6104228458716316E-12</v>
      </c>
      <c r="AL128" s="22">
        <f t="shared" si="58"/>
        <v>2.9932409441277661E-12</v>
      </c>
      <c r="AM128" s="62">
        <f t="shared" si="59"/>
        <v>293.33333333333633</v>
      </c>
      <c r="AN128" s="62">
        <f ca="1">AVERAGE(OFFSET($AM$3,0,0,'Données projet'!$E$10+1,1))-AVERAGE(OFFSET($H$3,0,0,'Données projet'!$E$10+1,1))</f>
        <v>389.12604446638119</v>
      </c>
      <c r="AO128" s="62">
        <f t="shared" si="90"/>
        <v>243.23852967152732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1.223725121235475E-13</v>
      </c>
      <c r="BF128" s="14">
        <f t="shared" si="91"/>
        <v>1.7956824466038182E-12</v>
      </c>
      <c r="BG128" s="22">
        <f t="shared" si="61"/>
        <v>3.3406123864501612E-12</v>
      </c>
      <c r="BH128" s="62">
        <f t="shared" si="62"/>
        <v>293.33333333333667</v>
      </c>
      <c r="BI128" s="62">
        <f ca="1">AVERAGE(OFFSET($BH$3,0,0,'Données projet'!$E$11+1,1))-AVERAGE(OFFSET($H$3,0,0,'Données projet'!$E$11+1,1))</f>
        <v>434.82222444324242</v>
      </c>
      <c r="BJ128" s="62">
        <f t="shared" si="92"/>
        <v>269.61868559913393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-5.7639226724859328E-14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310.75846525561843</v>
      </c>
      <c r="CE128" s="62">
        <f t="shared" si="94"/>
        <v>159.6134369231965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-9.9316821433603781E-14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195.30963433439501</v>
      </c>
      <c r="CZ128" s="62">
        <f t="shared" si="96"/>
        <v>185.00219255324504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1.0995790944434703E-13</v>
      </c>
      <c r="DQ128" s="14">
        <f t="shared" si="97"/>
        <v>1.6337280948049956E-12</v>
      </c>
      <c r="DR128" s="22">
        <f t="shared" si="70"/>
        <v>3.036919790734272E-12</v>
      </c>
      <c r="DS128" s="62">
        <f t="shared" si="71"/>
        <v>293.33333333333633</v>
      </c>
      <c r="DT128" s="62">
        <f ca="1">AVERAGE(OFFSET($DS$3,0,0,'Données projet'!$E$14+1,1))-AVERAGE(OFFSET($H$3,0,0,'Données projet'!$E$14+1,1))</f>
        <v>394.8445842828649</v>
      </c>
      <c r="DU128" s="62">
        <f t="shared" si="98"/>
        <v>246.54010105494143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371.95849973474657</v>
      </c>
      <c r="T129" s="62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1.0818439477588981E-13</v>
      </c>
      <c r="AK129" s="14">
        <f t="shared" si="89"/>
        <v>1.6104228458716316E-12</v>
      </c>
      <c r="AL129" s="22">
        <f t="shared" si="58"/>
        <v>2.9932409441277661E-12</v>
      </c>
      <c r="AM129" s="62">
        <f t="shared" si="59"/>
        <v>293.33333333333633</v>
      </c>
      <c r="AN129" s="62">
        <f ca="1">AVERAGE(OFFSET($AM$3,0,0,'Données projet'!$E$10+1,1))-AVERAGE(OFFSET($H$3,0,0,'Données projet'!$E$10+1,1))</f>
        <v>389.12604446638119</v>
      </c>
      <c r="AO129" s="62">
        <f t="shared" si="90"/>
        <v>243.23852967152732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1.223725121235475E-13</v>
      </c>
      <c r="BF129" s="14">
        <f t="shared" si="91"/>
        <v>1.7956824466038182E-12</v>
      </c>
      <c r="BG129" s="22">
        <f t="shared" si="61"/>
        <v>3.3406123864501612E-12</v>
      </c>
      <c r="BH129" s="62">
        <f t="shared" si="62"/>
        <v>293.33333333333667</v>
      </c>
      <c r="BI129" s="62">
        <f ca="1">AVERAGE(OFFSET($BH$3,0,0,'Données projet'!$E$11+1,1))-AVERAGE(OFFSET($H$3,0,0,'Données projet'!$E$11+1,1))</f>
        <v>434.82222444324242</v>
      </c>
      <c r="BJ129" s="62">
        <f t="shared" si="92"/>
        <v>269.61868559913393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-5.7639226724859328E-14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310.75846525561843</v>
      </c>
      <c r="CE129" s="62">
        <f t="shared" si="94"/>
        <v>159.6134369231965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-9.9316821433603781E-14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195.30963433439501</v>
      </c>
      <c r="CZ129" s="62">
        <f t="shared" si="96"/>
        <v>185.00219255324504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1.0995790944434703E-13</v>
      </c>
      <c r="DQ129" s="14">
        <f t="shared" si="97"/>
        <v>1.6337280948049956E-12</v>
      </c>
      <c r="DR129" s="22">
        <f t="shared" si="70"/>
        <v>3.036919790734272E-12</v>
      </c>
      <c r="DS129" s="62">
        <f t="shared" si="71"/>
        <v>293.33333333333633</v>
      </c>
      <c r="DT129" s="62">
        <f ca="1">AVERAGE(OFFSET($DS$3,0,0,'Données projet'!$E$14+1,1))-AVERAGE(OFFSET($H$3,0,0,'Données projet'!$E$14+1,1))</f>
        <v>394.8445842828649</v>
      </c>
      <c r="DU129" s="62">
        <f t="shared" si="98"/>
        <v>246.54010105494143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371.95849973474657</v>
      </c>
      <c r="T130" s="62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1.0818439477588981E-13</v>
      </c>
      <c r="AK130" s="14">
        <f t="shared" si="89"/>
        <v>1.6104228458716316E-12</v>
      </c>
      <c r="AL130" s="22">
        <f t="shared" si="58"/>
        <v>2.9932409441277661E-12</v>
      </c>
      <c r="AM130" s="62">
        <f t="shared" si="59"/>
        <v>293.33333333333633</v>
      </c>
      <c r="AN130" s="62">
        <f ca="1">AVERAGE(OFFSET($AM$3,0,0,'Données projet'!$E$10+1,1))-AVERAGE(OFFSET($H$3,0,0,'Données projet'!$E$10+1,1))</f>
        <v>389.12604446638119</v>
      </c>
      <c r="AO130" s="62">
        <f t="shared" si="90"/>
        <v>243.23852967152732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1.223725121235475E-13</v>
      </c>
      <c r="BF130" s="14">
        <f t="shared" si="91"/>
        <v>1.7956824466038182E-12</v>
      </c>
      <c r="BG130" s="22">
        <f t="shared" si="61"/>
        <v>3.3406123864501612E-12</v>
      </c>
      <c r="BH130" s="62">
        <f t="shared" si="62"/>
        <v>293.33333333333667</v>
      </c>
      <c r="BI130" s="62">
        <f ca="1">AVERAGE(OFFSET($BH$3,0,0,'Données projet'!$E$11+1,1))-AVERAGE(OFFSET($H$3,0,0,'Données projet'!$E$11+1,1))</f>
        <v>434.82222444324242</v>
      </c>
      <c r="BJ130" s="62">
        <f t="shared" si="92"/>
        <v>269.61868559913393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-5.7639226724859328E-14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310.75846525561843</v>
      </c>
      <c r="CE130" s="62">
        <f t="shared" si="94"/>
        <v>159.6134369231965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-9.9316821433603781E-14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195.30963433439501</v>
      </c>
      <c r="CZ130" s="62">
        <f t="shared" si="96"/>
        <v>185.00219255324504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1.0995790944434703E-13</v>
      </c>
      <c r="DQ130" s="14">
        <f t="shared" si="97"/>
        <v>1.6337280948049956E-12</v>
      </c>
      <c r="DR130" s="22">
        <f t="shared" si="70"/>
        <v>3.036919790734272E-12</v>
      </c>
      <c r="DS130" s="62">
        <f t="shared" si="71"/>
        <v>293.33333333333633</v>
      </c>
      <c r="DT130" s="62">
        <f ca="1">AVERAGE(OFFSET($DS$3,0,0,'Données projet'!$E$14+1,1))-AVERAGE(OFFSET($H$3,0,0,'Données projet'!$E$14+1,1))</f>
        <v>394.8445842828649</v>
      </c>
      <c r="DU130" s="62">
        <f t="shared" si="98"/>
        <v>246.54010105494143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371.95849973474657</v>
      </c>
      <c r="T131" s="62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1.0818439477588981E-13</v>
      </c>
      <c r="AK131" s="14">
        <f t="shared" si="89"/>
        <v>1.6104228458716316E-12</v>
      </c>
      <c r="AL131" s="22">
        <f t="shared" si="58"/>
        <v>2.9932409441277661E-12</v>
      </c>
      <c r="AM131" s="62">
        <f t="shared" si="59"/>
        <v>293.33333333333633</v>
      </c>
      <c r="AN131" s="62">
        <f ca="1">AVERAGE(OFFSET($AM$3,0,0,'Données projet'!$E$10+1,1))-AVERAGE(OFFSET($H$3,0,0,'Données projet'!$E$10+1,1))</f>
        <v>389.12604446638119</v>
      </c>
      <c r="AO131" s="62">
        <f t="shared" si="90"/>
        <v>243.23852967152732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1.223725121235475E-13</v>
      </c>
      <c r="BF131" s="14">
        <f t="shared" si="91"/>
        <v>1.7956824466038182E-12</v>
      </c>
      <c r="BG131" s="22">
        <f t="shared" si="61"/>
        <v>3.3406123864501612E-12</v>
      </c>
      <c r="BH131" s="62">
        <f t="shared" si="62"/>
        <v>293.33333333333667</v>
      </c>
      <c r="BI131" s="62">
        <f ca="1">AVERAGE(OFFSET($BH$3,0,0,'Données projet'!$E$11+1,1))-AVERAGE(OFFSET($H$3,0,0,'Données projet'!$E$11+1,1))</f>
        <v>434.82222444324242</v>
      </c>
      <c r="BJ131" s="62">
        <f t="shared" si="92"/>
        <v>269.61868559913393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-5.7639226724859328E-14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310.75846525561843</v>
      </c>
      <c r="CE131" s="62">
        <f t="shared" si="94"/>
        <v>159.6134369231965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-9.9316821433603781E-14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195.30963433439501</v>
      </c>
      <c r="CZ131" s="62">
        <f t="shared" si="96"/>
        <v>185.00219255324504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1.0995790944434703E-13</v>
      </c>
      <c r="DQ131" s="14">
        <f t="shared" si="97"/>
        <v>1.6337280948049956E-12</v>
      </c>
      <c r="DR131" s="22">
        <f t="shared" si="70"/>
        <v>3.036919790734272E-12</v>
      </c>
      <c r="DS131" s="62">
        <f t="shared" si="71"/>
        <v>293.33333333333633</v>
      </c>
      <c r="DT131" s="62">
        <f ca="1">AVERAGE(OFFSET($DS$3,0,0,'Données projet'!$E$14+1,1))-AVERAGE(OFFSET($H$3,0,0,'Données projet'!$E$14+1,1))</f>
        <v>394.8445842828649</v>
      </c>
      <c r="DU131" s="62">
        <f t="shared" si="98"/>
        <v>246.54010105494143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371.95849973474657</v>
      </c>
      <c r="T132" s="62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1.0818439477588981E-13</v>
      </c>
      <c r="AK132" s="14">
        <f t="shared" si="89"/>
        <v>1.6104228458716316E-12</v>
      </c>
      <c r="AL132" s="22">
        <f t="shared" ref="AL132:AL153" si="112">(AJ132+AK132)*0.475*44/12</f>
        <v>2.9932409441277661E-12</v>
      </c>
      <c r="AM132" s="62">
        <f t="shared" ref="AM132:AM195" si="113">AL132+(AD132+AE132)*44/12</f>
        <v>293.33333333333633</v>
      </c>
      <c r="AN132" s="62">
        <f ca="1">AVERAGE(OFFSET($AM$3,0,0,'Données projet'!$E$10+1,1))-AVERAGE(OFFSET($H$3,0,0,'Données projet'!$E$10+1,1))</f>
        <v>389.12604446638119</v>
      </c>
      <c r="AO132" s="62">
        <f t="shared" si="90"/>
        <v>243.23852967152732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1.223725121235475E-13</v>
      </c>
      <c r="BF132" s="14">
        <f t="shared" si="91"/>
        <v>1.7956824466038182E-12</v>
      </c>
      <c r="BG132" s="22">
        <f t="shared" ref="BG132:BG153" si="115">(BE132+BF132)*0.475*44/12</f>
        <v>3.3406123864501612E-12</v>
      </c>
      <c r="BH132" s="62">
        <f t="shared" ref="BH132:BH195" si="116">BG132+(AY132+AZ132)*44/12</f>
        <v>293.33333333333667</v>
      </c>
      <c r="BI132" s="62">
        <f ca="1">AVERAGE(OFFSET($BH$3,0,0,'Données projet'!$E$11+1,1))-AVERAGE(OFFSET($H$3,0,0,'Données projet'!$E$11+1,1))</f>
        <v>434.82222444324242</v>
      </c>
      <c r="BJ132" s="62">
        <f t="shared" si="92"/>
        <v>269.61868559913393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-5.7639226724859328E-14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310.75846525561843</v>
      </c>
      <c r="CE132" s="62">
        <f t="shared" si="94"/>
        <v>159.6134369231965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-9.9316821433603781E-14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195.30963433439501</v>
      </c>
      <c r="CZ132" s="62">
        <f t="shared" si="96"/>
        <v>185.00219255324504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1.0995790944434703E-13</v>
      </c>
      <c r="DQ132" s="14">
        <f t="shared" si="97"/>
        <v>1.6337280948049956E-12</v>
      </c>
      <c r="DR132" s="22">
        <f t="shared" ref="DR132:DR153" si="124">(DP132+DQ132)*0.475*44/12</f>
        <v>3.036919790734272E-12</v>
      </c>
      <c r="DS132" s="62">
        <f t="shared" ref="DS132:DS195" si="125">DR132+(DJ132+DK132)*44/12</f>
        <v>293.33333333333633</v>
      </c>
      <c r="DT132" s="62">
        <f ca="1">AVERAGE(OFFSET($DS$3,0,0,'Données projet'!$E$14+1,1))-AVERAGE(OFFSET($H$3,0,0,'Données projet'!$E$14+1,1))</f>
        <v>394.8445842828649</v>
      </c>
      <c r="DU132" s="62">
        <f t="shared" si="98"/>
        <v>246.54010105494143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371.95849973474657</v>
      </c>
      <c r="T133" s="62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1.0818439477588981E-13</v>
      </c>
      <c r="AK133" s="14">
        <f t="shared" ref="AK133:AK153" si="143">EXP(-1.0587+0.8836*LN(AJ133)+0.284)</f>
        <v>1.6104228458716316E-12</v>
      </c>
      <c r="AL133" s="22">
        <f t="shared" si="112"/>
        <v>2.9932409441277661E-12</v>
      </c>
      <c r="AM133" s="62">
        <f t="shared" si="113"/>
        <v>293.33333333333633</v>
      </c>
      <c r="AN133" s="62">
        <f ca="1">AVERAGE(OFFSET($AM$3,0,0,'Données projet'!$E$10+1,1))-AVERAGE(OFFSET($H$3,0,0,'Données projet'!$E$10+1,1))</f>
        <v>389.12604446638119</v>
      </c>
      <c r="AO133" s="62">
        <f t="shared" ref="AO133:AO196" si="144">$AO$3</f>
        <v>243.23852967152732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1.223725121235475E-13</v>
      </c>
      <c r="BF133" s="14">
        <f t="shared" ref="BF133:BF153" si="145">EXP(-1.0587+0.8836*LN(BE133)+0.284)</f>
        <v>1.7956824466038182E-12</v>
      </c>
      <c r="BG133" s="22">
        <f t="shared" si="115"/>
        <v>3.3406123864501612E-12</v>
      </c>
      <c r="BH133" s="62">
        <f t="shared" si="116"/>
        <v>293.33333333333667</v>
      </c>
      <c r="BI133" s="62">
        <f ca="1">AVERAGE(OFFSET($BH$3,0,0,'Données projet'!$E$11+1,1))-AVERAGE(OFFSET($H$3,0,0,'Données projet'!$E$11+1,1))</f>
        <v>434.82222444324242</v>
      </c>
      <c r="BJ133" s="62">
        <f t="shared" ref="BJ133:BJ196" si="146">$BJ$3</f>
        <v>269.61868559913393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-5.7639226724859328E-14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310.75846525561843</v>
      </c>
      <c r="CE133" s="62">
        <f t="shared" ref="CE133:CE196" si="148">$CE$3</f>
        <v>159.6134369231965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-9.9316821433603781E-14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195.30963433439501</v>
      </c>
      <c r="CZ133" s="62">
        <f t="shared" ref="CZ133:CZ196" si="150">$CZ$3</f>
        <v>185.00219255324504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1.0995790944434703E-13</v>
      </c>
      <c r="DQ133" s="14">
        <f t="shared" ref="DQ133:DQ153" si="151">EXP(-1.0587+0.8836*LN(DP133)+0.284)</f>
        <v>1.6337280948049956E-12</v>
      </c>
      <c r="DR133" s="22">
        <f t="shared" si="124"/>
        <v>3.036919790734272E-12</v>
      </c>
      <c r="DS133" s="62">
        <f t="shared" si="125"/>
        <v>293.33333333333633</v>
      </c>
      <c r="DT133" s="62">
        <f ca="1">AVERAGE(OFFSET($DS$3,0,0,'Données projet'!$E$14+1,1))-AVERAGE(OFFSET($H$3,0,0,'Données projet'!$E$14+1,1))</f>
        <v>394.8445842828649</v>
      </c>
      <c r="DU133" s="62">
        <f t="shared" ref="DU133:DU196" si="152">$DU$3</f>
        <v>246.54010105494143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371.95849973474657</v>
      </c>
      <c r="T134" s="62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1.0818439477588981E-13</v>
      </c>
      <c r="AK134" s="14">
        <f t="shared" si="143"/>
        <v>1.6104228458716316E-12</v>
      </c>
      <c r="AL134" s="22">
        <f t="shared" si="112"/>
        <v>2.9932409441277661E-12</v>
      </c>
      <c r="AM134" s="62">
        <f t="shared" si="113"/>
        <v>293.33333333333633</v>
      </c>
      <c r="AN134" s="62">
        <f ca="1">AVERAGE(OFFSET($AM$3,0,0,'Données projet'!$E$10+1,1))-AVERAGE(OFFSET($H$3,0,0,'Données projet'!$E$10+1,1))</f>
        <v>389.12604446638119</v>
      </c>
      <c r="AO134" s="62">
        <f t="shared" si="144"/>
        <v>243.23852967152732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1.223725121235475E-13</v>
      </c>
      <c r="BF134" s="14">
        <f t="shared" si="145"/>
        <v>1.7956824466038182E-12</v>
      </c>
      <c r="BG134" s="22">
        <f t="shared" si="115"/>
        <v>3.3406123864501612E-12</v>
      </c>
      <c r="BH134" s="62">
        <f t="shared" si="116"/>
        <v>293.33333333333667</v>
      </c>
      <c r="BI134" s="62">
        <f ca="1">AVERAGE(OFFSET($BH$3,0,0,'Données projet'!$E$11+1,1))-AVERAGE(OFFSET($H$3,0,0,'Données projet'!$E$11+1,1))</f>
        <v>434.82222444324242</v>
      </c>
      <c r="BJ134" s="62">
        <f t="shared" si="146"/>
        <v>269.61868559913393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-5.7639226724859328E-14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310.75846525561843</v>
      </c>
      <c r="CE134" s="62">
        <f t="shared" si="148"/>
        <v>159.6134369231965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-9.9316821433603781E-14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195.30963433439501</v>
      </c>
      <c r="CZ134" s="62">
        <f t="shared" si="150"/>
        <v>185.00219255324504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1.0995790944434703E-13</v>
      </c>
      <c r="DQ134" s="14">
        <f t="shared" si="151"/>
        <v>1.6337280948049956E-12</v>
      </c>
      <c r="DR134" s="22">
        <f t="shared" si="124"/>
        <v>3.036919790734272E-12</v>
      </c>
      <c r="DS134" s="62">
        <f t="shared" si="125"/>
        <v>293.33333333333633</v>
      </c>
      <c r="DT134" s="62">
        <f ca="1">AVERAGE(OFFSET($DS$3,0,0,'Données projet'!$E$14+1,1))-AVERAGE(OFFSET($H$3,0,0,'Données projet'!$E$14+1,1))</f>
        <v>394.8445842828649</v>
      </c>
      <c r="DU134" s="62">
        <f t="shared" si="152"/>
        <v>246.54010105494143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371.95849973474657</v>
      </c>
      <c r="T135" s="62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1.0818439477588981E-13</v>
      </c>
      <c r="AK135" s="14">
        <f t="shared" si="143"/>
        <v>1.6104228458716316E-12</v>
      </c>
      <c r="AL135" s="22">
        <f t="shared" si="112"/>
        <v>2.9932409441277661E-12</v>
      </c>
      <c r="AM135" s="62">
        <f t="shared" si="113"/>
        <v>293.33333333333633</v>
      </c>
      <c r="AN135" s="62">
        <f ca="1">AVERAGE(OFFSET($AM$3,0,0,'Données projet'!$E$10+1,1))-AVERAGE(OFFSET($H$3,0,0,'Données projet'!$E$10+1,1))</f>
        <v>389.12604446638119</v>
      </c>
      <c r="AO135" s="62">
        <f t="shared" si="144"/>
        <v>243.23852967152732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1.223725121235475E-13</v>
      </c>
      <c r="BF135" s="14">
        <f t="shared" si="145"/>
        <v>1.7956824466038182E-12</v>
      </c>
      <c r="BG135" s="22">
        <f t="shared" si="115"/>
        <v>3.3406123864501612E-12</v>
      </c>
      <c r="BH135" s="62">
        <f t="shared" si="116"/>
        <v>293.33333333333667</v>
      </c>
      <c r="BI135" s="62">
        <f ca="1">AVERAGE(OFFSET($BH$3,0,0,'Données projet'!$E$11+1,1))-AVERAGE(OFFSET($H$3,0,0,'Données projet'!$E$11+1,1))</f>
        <v>434.82222444324242</v>
      </c>
      <c r="BJ135" s="62">
        <f t="shared" si="146"/>
        <v>269.61868559913393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-5.7639226724859328E-14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310.75846525561843</v>
      </c>
      <c r="CE135" s="62">
        <f t="shared" si="148"/>
        <v>159.6134369231965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-9.9316821433603781E-14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195.30963433439501</v>
      </c>
      <c r="CZ135" s="62">
        <f t="shared" si="150"/>
        <v>185.00219255324504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1.0995790944434703E-13</v>
      </c>
      <c r="DQ135" s="14">
        <f t="shared" si="151"/>
        <v>1.6337280948049956E-12</v>
      </c>
      <c r="DR135" s="22">
        <f t="shared" si="124"/>
        <v>3.036919790734272E-12</v>
      </c>
      <c r="DS135" s="62">
        <f t="shared" si="125"/>
        <v>293.33333333333633</v>
      </c>
      <c r="DT135" s="62">
        <f ca="1">AVERAGE(OFFSET($DS$3,0,0,'Données projet'!$E$14+1,1))-AVERAGE(OFFSET($H$3,0,0,'Données projet'!$E$14+1,1))</f>
        <v>394.8445842828649</v>
      </c>
      <c r="DU135" s="62">
        <f t="shared" si="152"/>
        <v>246.54010105494143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371.95849973474657</v>
      </c>
      <c r="T136" s="62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1.0818439477588981E-13</v>
      </c>
      <c r="AK136" s="14">
        <f t="shared" si="143"/>
        <v>1.6104228458716316E-12</v>
      </c>
      <c r="AL136" s="22">
        <f t="shared" si="112"/>
        <v>2.9932409441277661E-12</v>
      </c>
      <c r="AM136" s="62">
        <f t="shared" si="113"/>
        <v>293.33333333333633</v>
      </c>
      <c r="AN136" s="62">
        <f ca="1">AVERAGE(OFFSET($AM$3,0,0,'Données projet'!$E$10+1,1))-AVERAGE(OFFSET($H$3,0,0,'Données projet'!$E$10+1,1))</f>
        <v>389.12604446638119</v>
      </c>
      <c r="AO136" s="62">
        <f t="shared" si="144"/>
        <v>243.23852967152732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1.223725121235475E-13</v>
      </c>
      <c r="BF136" s="14">
        <f t="shared" si="145"/>
        <v>1.7956824466038182E-12</v>
      </c>
      <c r="BG136" s="22">
        <f t="shared" si="115"/>
        <v>3.3406123864501612E-12</v>
      </c>
      <c r="BH136" s="62">
        <f t="shared" si="116"/>
        <v>293.33333333333667</v>
      </c>
      <c r="BI136" s="62">
        <f ca="1">AVERAGE(OFFSET($BH$3,0,0,'Données projet'!$E$11+1,1))-AVERAGE(OFFSET($H$3,0,0,'Données projet'!$E$11+1,1))</f>
        <v>434.82222444324242</v>
      </c>
      <c r="BJ136" s="62">
        <f t="shared" si="146"/>
        <v>269.61868559913393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-5.7639226724859328E-14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310.75846525561843</v>
      </c>
      <c r="CE136" s="62">
        <f t="shared" si="148"/>
        <v>159.6134369231965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-9.9316821433603781E-14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195.30963433439501</v>
      </c>
      <c r="CZ136" s="62">
        <f t="shared" si="150"/>
        <v>185.00219255324504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1.0995790944434703E-13</v>
      </c>
      <c r="DQ136" s="14">
        <f t="shared" si="151"/>
        <v>1.6337280948049956E-12</v>
      </c>
      <c r="DR136" s="22">
        <f t="shared" si="124"/>
        <v>3.036919790734272E-12</v>
      </c>
      <c r="DS136" s="62">
        <f t="shared" si="125"/>
        <v>293.33333333333633</v>
      </c>
      <c r="DT136" s="62">
        <f ca="1">AVERAGE(OFFSET($DS$3,0,0,'Données projet'!$E$14+1,1))-AVERAGE(OFFSET($H$3,0,0,'Données projet'!$E$14+1,1))</f>
        <v>394.8445842828649</v>
      </c>
      <c r="DU136" s="62">
        <f t="shared" si="152"/>
        <v>246.54010105494143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371.95849973474657</v>
      </c>
      <c r="T137" s="62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1.0818439477588981E-13</v>
      </c>
      <c r="AK137" s="14">
        <f t="shared" si="143"/>
        <v>1.6104228458716316E-12</v>
      </c>
      <c r="AL137" s="22">
        <f t="shared" si="112"/>
        <v>2.9932409441277661E-12</v>
      </c>
      <c r="AM137" s="62">
        <f t="shared" si="113"/>
        <v>293.33333333333633</v>
      </c>
      <c r="AN137" s="62">
        <f ca="1">AVERAGE(OFFSET($AM$3,0,0,'Données projet'!$E$10+1,1))-AVERAGE(OFFSET($H$3,0,0,'Données projet'!$E$10+1,1))</f>
        <v>389.12604446638119</v>
      </c>
      <c r="AO137" s="62">
        <f t="shared" si="144"/>
        <v>243.23852967152732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1.223725121235475E-13</v>
      </c>
      <c r="BF137" s="14">
        <f t="shared" si="145"/>
        <v>1.7956824466038182E-12</v>
      </c>
      <c r="BG137" s="22">
        <f t="shared" si="115"/>
        <v>3.3406123864501612E-12</v>
      </c>
      <c r="BH137" s="62">
        <f t="shared" si="116"/>
        <v>293.33333333333667</v>
      </c>
      <c r="BI137" s="62">
        <f ca="1">AVERAGE(OFFSET($BH$3,0,0,'Données projet'!$E$11+1,1))-AVERAGE(OFFSET($H$3,0,0,'Données projet'!$E$11+1,1))</f>
        <v>434.82222444324242</v>
      </c>
      <c r="BJ137" s="62">
        <f t="shared" si="146"/>
        <v>269.61868559913393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-5.7639226724859328E-14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310.75846525561843</v>
      </c>
      <c r="CE137" s="62">
        <f t="shared" si="148"/>
        <v>159.6134369231965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-9.9316821433603781E-14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195.30963433439501</v>
      </c>
      <c r="CZ137" s="62">
        <f t="shared" si="150"/>
        <v>185.00219255324504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1.0995790944434703E-13</v>
      </c>
      <c r="DQ137" s="14">
        <f t="shared" si="151"/>
        <v>1.6337280948049956E-12</v>
      </c>
      <c r="DR137" s="22">
        <f t="shared" si="124"/>
        <v>3.036919790734272E-12</v>
      </c>
      <c r="DS137" s="62">
        <f t="shared" si="125"/>
        <v>293.33333333333633</v>
      </c>
      <c r="DT137" s="62">
        <f ca="1">AVERAGE(OFFSET($DS$3,0,0,'Données projet'!$E$14+1,1))-AVERAGE(OFFSET($H$3,0,0,'Données projet'!$E$14+1,1))</f>
        <v>394.8445842828649</v>
      </c>
      <c r="DU137" s="62">
        <f t="shared" si="152"/>
        <v>246.54010105494143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371.95849973474657</v>
      </c>
      <c r="T138" s="62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1.0818439477588981E-13</v>
      </c>
      <c r="AK138" s="14">
        <f t="shared" si="143"/>
        <v>1.6104228458716316E-12</v>
      </c>
      <c r="AL138" s="22">
        <f t="shared" si="112"/>
        <v>2.9932409441277661E-12</v>
      </c>
      <c r="AM138" s="62">
        <f t="shared" si="113"/>
        <v>293.33333333333633</v>
      </c>
      <c r="AN138" s="62">
        <f ca="1">AVERAGE(OFFSET($AM$3,0,0,'Données projet'!$E$10+1,1))-AVERAGE(OFFSET($H$3,0,0,'Données projet'!$E$10+1,1))</f>
        <v>389.12604446638119</v>
      </c>
      <c r="AO138" s="62">
        <f t="shared" si="144"/>
        <v>243.23852967152732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1.223725121235475E-13</v>
      </c>
      <c r="BF138" s="14">
        <f t="shared" si="145"/>
        <v>1.7956824466038182E-12</v>
      </c>
      <c r="BG138" s="22">
        <f t="shared" si="115"/>
        <v>3.3406123864501612E-12</v>
      </c>
      <c r="BH138" s="62">
        <f t="shared" si="116"/>
        <v>293.33333333333667</v>
      </c>
      <c r="BI138" s="62">
        <f ca="1">AVERAGE(OFFSET($BH$3,0,0,'Données projet'!$E$11+1,1))-AVERAGE(OFFSET($H$3,0,0,'Données projet'!$E$11+1,1))</f>
        <v>434.82222444324242</v>
      </c>
      <c r="BJ138" s="62">
        <f t="shared" si="146"/>
        <v>269.61868559913393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-5.7639226724859328E-14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310.75846525561843</v>
      </c>
      <c r="CE138" s="62">
        <f t="shared" si="148"/>
        <v>159.6134369231965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-9.9316821433603781E-14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195.30963433439501</v>
      </c>
      <c r="CZ138" s="62">
        <f t="shared" si="150"/>
        <v>185.00219255324504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1.0995790944434703E-13</v>
      </c>
      <c r="DQ138" s="14">
        <f t="shared" si="151"/>
        <v>1.6337280948049956E-12</v>
      </c>
      <c r="DR138" s="22">
        <f t="shared" si="124"/>
        <v>3.036919790734272E-12</v>
      </c>
      <c r="DS138" s="62">
        <f t="shared" si="125"/>
        <v>293.33333333333633</v>
      </c>
      <c r="DT138" s="62">
        <f ca="1">AVERAGE(OFFSET($DS$3,0,0,'Données projet'!$E$14+1,1))-AVERAGE(OFFSET($H$3,0,0,'Données projet'!$E$14+1,1))</f>
        <v>394.8445842828649</v>
      </c>
      <c r="DU138" s="62">
        <f t="shared" si="152"/>
        <v>246.54010105494143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371.95849973474657</v>
      </c>
      <c r="T139" s="62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1.0818439477588981E-13</v>
      </c>
      <c r="AK139" s="14">
        <f t="shared" si="143"/>
        <v>1.6104228458716316E-12</v>
      </c>
      <c r="AL139" s="22">
        <f t="shared" si="112"/>
        <v>2.9932409441277661E-12</v>
      </c>
      <c r="AM139" s="62">
        <f t="shared" si="113"/>
        <v>293.33333333333633</v>
      </c>
      <c r="AN139" s="62">
        <f ca="1">AVERAGE(OFFSET($AM$3,0,0,'Données projet'!$E$10+1,1))-AVERAGE(OFFSET($H$3,0,0,'Données projet'!$E$10+1,1))</f>
        <v>389.12604446638119</v>
      </c>
      <c r="AO139" s="62">
        <f t="shared" si="144"/>
        <v>243.23852967152732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1.223725121235475E-13</v>
      </c>
      <c r="BF139" s="14">
        <f t="shared" si="145"/>
        <v>1.7956824466038182E-12</v>
      </c>
      <c r="BG139" s="22">
        <f t="shared" si="115"/>
        <v>3.3406123864501612E-12</v>
      </c>
      <c r="BH139" s="62">
        <f t="shared" si="116"/>
        <v>293.33333333333667</v>
      </c>
      <c r="BI139" s="62">
        <f ca="1">AVERAGE(OFFSET($BH$3,0,0,'Données projet'!$E$11+1,1))-AVERAGE(OFFSET($H$3,0,0,'Données projet'!$E$11+1,1))</f>
        <v>434.82222444324242</v>
      </c>
      <c r="BJ139" s="62">
        <f t="shared" si="146"/>
        <v>269.61868559913393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-5.7639226724859328E-14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310.75846525561843</v>
      </c>
      <c r="CE139" s="62">
        <f t="shared" si="148"/>
        <v>159.6134369231965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-9.9316821433603781E-14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195.30963433439501</v>
      </c>
      <c r="CZ139" s="62">
        <f t="shared" si="150"/>
        <v>185.00219255324504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1.0995790944434703E-13</v>
      </c>
      <c r="DQ139" s="14">
        <f t="shared" si="151"/>
        <v>1.6337280948049956E-12</v>
      </c>
      <c r="DR139" s="22">
        <f t="shared" si="124"/>
        <v>3.036919790734272E-12</v>
      </c>
      <c r="DS139" s="62">
        <f t="shared" si="125"/>
        <v>293.33333333333633</v>
      </c>
      <c r="DT139" s="62">
        <f ca="1">AVERAGE(OFFSET($DS$3,0,0,'Données projet'!$E$14+1,1))-AVERAGE(OFFSET($H$3,0,0,'Données projet'!$E$14+1,1))</f>
        <v>394.8445842828649</v>
      </c>
      <c r="DU139" s="62">
        <f t="shared" si="152"/>
        <v>246.54010105494143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371.95849973474657</v>
      </c>
      <c r="T140" s="62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1.0818439477588981E-13</v>
      </c>
      <c r="AK140" s="14">
        <f t="shared" si="143"/>
        <v>1.6104228458716316E-12</v>
      </c>
      <c r="AL140" s="22">
        <f t="shared" si="112"/>
        <v>2.9932409441277661E-12</v>
      </c>
      <c r="AM140" s="62">
        <f t="shared" si="113"/>
        <v>293.33333333333633</v>
      </c>
      <c r="AN140" s="62">
        <f ca="1">AVERAGE(OFFSET($AM$3,0,0,'Données projet'!$E$10+1,1))-AVERAGE(OFFSET($H$3,0,0,'Données projet'!$E$10+1,1))</f>
        <v>389.12604446638119</v>
      </c>
      <c r="AO140" s="62">
        <f t="shared" si="144"/>
        <v>243.23852967152732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1.223725121235475E-13</v>
      </c>
      <c r="BF140" s="14">
        <f t="shared" si="145"/>
        <v>1.7956824466038182E-12</v>
      </c>
      <c r="BG140" s="22">
        <f t="shared" si="115"/>
        <v>3.3406123864501612E-12</v>
      </c>
      <c r="BH140" s="62">
        <f t="shared" si="116"/>
        <v>293.33333333333667</v>
      </c>
      <c r="BI140" s="62">
        <f ca="1">AVERAGE(OFFSET($BH$3,0,0,'Données projet'!$E$11+1,1))-AVERAGE(OFFSET($H$3,0,0,'Données projet'!$E$11+1,1))</f>
        <v>434.82222444324242</v>
      </c>
      <c r="BJ140" s="62">
        <f t="shared" si="146"/>
        <v>269.61868559913393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-5.7639226724859328E-14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310.75846525561843</v>
      </c>
      <c r="CE140" s="62">
        <f t="shared" si="148"/>
        <v>159.6134369231965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-9.9316821433603781E-14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195.30963433439501</v>
      </c>
      <c r="CZ140" s="62">
        <f t="shared" si="150"/>
        <v>185.00219255324504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1.0995790944434703E-13</v>
      </c>
      <c r="DQ140" s="14">
        <f t="shared" si="151"/>
        <v>1.6337280948049956E-12</v>
      </c>
      <c r="DR140" s="22">
        <f t="shared" si="124"/>
        <v>3.036919790734272E-12</v>
      </c>
      <c r="DS140" s="62">
        <f t="shared" si="125"/>
        <v>293.33333333333633</v>
      </c>
      <c r="DT140" s="62">
        <f ca="1">AVERAGE(OFFSET($DS$3,0,0,'Données projet'!$E$14+1,1))-AVERAGE(OFFSET($H$3,0,0,'Données projet'!$E$14+1,1))</f>
        <v>394.8445842828649</v>
      </c>
      <c r="DU140" s="62">
        <f t="shared" si="152"/>
        <v>246.54010105494143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371.95849973474657</v>
      </c>
      <c r="T141" s="62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1.0818439477588981E-13</v>
      </c>
      <c r="AK141" s="14">
        <f t="shared" si="143"/>
        <v>1.6104228458716316E-12</v>
      </c>
      <c r="AL141" s="22">
        <f t="shared" si="112"/>
        <v>2.9932409441277661E-12</v>
      </c>
      <c r="AM141" s="62">
        <f t="shared" si="113"/>
        <v>293.33333333333633</v>
      </c>
      <c r="AN141" s="62">
        <f ca="1">AVERAGE(OFFSET($AM$3,0,0,'Données projet'!$E$10+1,1))-AVERAGE(OFFSET($H$3,0,0,'Données projet'!$E$10+1,1))</f>
        <v>389.12604446638119</v>
      </c>
      <c r="AO141" s="62">
        <f t="shared" si="144"/>
        <v>243.23852967152732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1.223725121235475E-13</v>
      </c>
      <c r="BF141" s="14">
        <f t="shared" si="145"/>
        <v>1.7956824466038182E-12</v>
      </c>
      <c r="BG141" s="22">
        <f t="shared" si="115"/>
        <v>3.3406123864501612E-12</v>
      </c>
      <c r="BH141" s="62">
        <f t="shared" si="116"/>
        <v>293.33333333333667</v>
      </c>
      <c r="BI141" s="62">
        <f ca="1">AVERAGE(OFFSET($BH$3,0,0,'Données projet'!$E$11+1,1))-AVERAGE(OFFSET($H$3,0,0,'Données projet'!$E$11+1,1))</f>
        <v>434.82222444324242</v>
      </c>
      <c r="BJ141" s="62">
        <f t="shared" si="146"/>
        <v>269.61868559913393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-5.7639226724859328E-14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310.75846525561843</v>
      </c>
      <c r="CE141" s="62">
        <f t="shared" si="148"/>
        <v>159.6134369231965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-9.9316821433603781E-14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195.30963433439501</v>
      </c>
      <c r="CZ141" s="62">
        <f t="shared" si="150"/>
        <v>185.00219255324504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1.0995790944434703E-13</v>
      </c>
      <c r="DQ141" s="14">
        <f t="shared" si="151"/>
        <v>1.6337280948049956E-12</v>
      </c>
      <c r="DR141" s="22">
        <f t="shared" si="124"/>
        <v>3.036919790734272E-12</v>
      </c>
      <c r="DS141" s="62">
        <f t="shared" si="125"/>
        <v>293.33333333333633</v>
      </c>
      <c r="DT141" s="62">
        <f ca="1">AVERAGE(OFFSET($DS$3,0,0,'Données projet'!$E$14+1,1))-AVERAGE(OFFSET($H$3,0,0,'Données projet'!$E$14+1,1))</f>
        <v>394.8445842828649</v>
      </c>
      <c r="DU141" s="62">
        <f t="shared" si="152"/>
        <v>246.54010105494143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371.95849973474657</v>
      </c>
      <c r="T142" s="62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1.0818439477588981E-13</v>
      </c>
      <c r="AK142" s="14">
        <f t="shared" si="143"/>
        <v>1.6104228458716316E-12</v>
      </c>
      <c r="AL142" s="22">
        <f t="shared" si="112"/>
        <v>2.9932409441277661E-12</v>
      </c>
      <c r="AM142" s="62">
        <f t="shared" si="113"/>
        <v>293.33333333333633</v>
      </c>
      <c r="AN142" s="62">
        <f ca="1">AVERAGE(OFFSET($AM$3,0,0,'Données projet'!$E$10+1,1))-AVERAGE(OFFSET($H$3,0,0,'Données projet'!$E$10+1,1))</f>
        <v>389.12604446638119</v>
      </c>
      <c r="AO142" s="62">
        <f t="shared" si="144"/>
        <v>243.23852967152732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1.223725121235475E-13</v>
      </c>
      <c r="BF142" s="14">
        <f t="shared" si="145"/>
        <v>1.7956824466038182E-12</v>
      </c>
      <c r="BG142" s="22">
        <f t="shared" si="115"/>
        <v>3.3406123864501612E-12</v>
      </c>
      <c r="BH142" s="62">
        <f t="shared" si="116"/>
        <v>293.33333333333667</v>
      </c>
      <c r="BI142" s="62">
        <f ca="1">AVERAGE(OFFSET($BH$3,0,0,'Données projet'!$E$11+1,1))-AVERAGE(OFFSET($H$3,0,0,'Données projet'!$E$11+1,1))</f>
        <v>434.82222444324242</v>
      </c>
      <c r="BJ142" s="62">
        <f t="shared" si="146"/>
        <v>269.61868559913393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-5.7639226724859328E-14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310.75846525561843</v>
      </c>
      <c r="CE142" s="62">
        <f t="shared" si="148"/>
        <v>159.6134369231965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-9.9316821433603781E-14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195.30963433439501</v>
      </c>
      <c r="CZ142" s="62">
        <f t="shared" si="150"/>
        <v>185.00219255324504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1.0995790944434703E-13</v>
      </c>
      <c r="DQ142" s="14">
        <f t="shared" si="151"/>
        <v>1.6337280948049956E-12</v>
      </c>
      <c r="DR142" s="22">
        <f t="shared" si="124"/>
        <v>3.036919790734272E-12</v>
      </c>
      <c r="DS142" s="62">
        <f t="shared" si="125"/>
        <v>293.33333333333633</v>
      </c>
      <c r="DT142" s="62">
        <f ca="1">AVERAGE(OFFSET($DS$3,0,0,'Données projet'!$E$14+1,1))-AVERAGE(OFFSET($H$3,0,0,'Données projet'!$E$14+1,1))</f>
        <v>394.8445842828649</v>
      </c>
      <c r="DU142" s="62">
        <f t="shared" si="152"/>
        <v>246.54010105494143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371.95849973474657</v>
      </c>
      <c r="T143" s="62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1.0818439477588981E-13</v>
      </c>
      <c r="AK143" s="14">
        <f t="shared" si="143"/>
        <v>1.6104228458716316E-12</v>
      </c>
      <c r="AL143" s="22">
        <f t="shared" si="112"/>
        <v>2.9932409441277661E-12</v>
      </c>
      <c r="AM143" s="62">
        <f t="shared" si="113"/>
        <v>293.33333333333633</v>
      </c>
      <c r="AN143" s="62">
        <f ca="1">AVERAGE(OFFSET($AM$3,0,0,'Données projet'!$E$10+1,1))-AVERAGE(OFFSET($H$3,0,0,'Données projet'!$E$10+1,1))</f>
        <v>389.12604446638119</v>
      </c>
      <c r="AO143" s="62">
        <f t="shared" si="144"/>
        <v>243.23852967152732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1.223725121235475E-13</v>
      </c>
      <c r="BF143" s="14">
        <f t="shared" si="145"/>
        <v>1.7956824466038182E-12</v>
      </c>
      <c r="BG143" s="22">
        <f t="shared" si="115"/>
        <v>3.3406123864501612E-12</v>
      </c>
      <c r="BH143" s="62">
        <f t="shared" si="116"/>
        <v>293.33333333333667</v>
      </c>
      <c r="BI143" s="62">
        <f ca="1">AVERAGE(OFFSET($BH$3,0,0,'Données projet'!$E$11+1,1))-AVERAGE(OFFSET($H$3,0,0,'Données projet'!$E$11+1,1))</f>
        <v>434.82222444324242</v>
      </c>
      <c r="BJ143" s="62">
        <f t="shared" si="146"/>
        <v>269.61868559913393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-5.7639226724859328E-14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310.75846525561843</v>
      </c>
      <c r="CE143" s="62">
        <f t="shared" si="148"/>
        <v>159.6134369231965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-9.9316821433603781E-14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195.30963433439501</v>
      </c>
      <c r="CZ143" s="62">
        <f t="shared" si="150"/>
        <v>185.00219255324504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1.0995790944434703E-13</v>
      </c>
      <c r="DQ143" s="14">
        <f t="shared" si="151"/>
        <v>1.6337280948049956E-12</v>
      </c>
      <c r="DR143" s="22">
        <f t="shared" si="124"/>
        <v>3.036919790734272E-12</v>
      </c>
      <c r="DS143" s="62">
        <f t="shared" si="125"/>
        <v>293.33333333333633</v>
      </c>
      <c r="DT143" s="62">
        <f ca="1">AVERAGE(OFFSET($DS$3,0,0,'Données projet'!$E$14+1,1))-AVERAGE(OFFSET($H$3,0,0,'Données projet'!$E$14+1,1))</f>
        <v>394.8445842828649</v>
      </c>
      <c r="DU143" s="62">
        <f t="shared" si="152"/>
        <v>246.54010105494143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371.95849973474657</v>
      </c>
      <c r="T144" s="62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1.0818439477588981E-13</v>
      </c>
      <c r="AK144" s="14">
        <f t="shared" si="143"/>
        <v>1.6104228458716316E-12</v>
      </c>
      <c r="AL144" s="22">
        <f t="shared" si="112"/>
        <v>2.9932409441277661E-12</v>
      </c>
      <c r="AM144" s="62">
        <f t="shared" si="113"/>
        <v>293.33333333333633</v>
      </c>
      <c r="AN144" s="62">
        <f ca="1">AVERAGE(OFFSET($AM$3,0,0,'Données projet'!$E$10+1,1))-AVERAGE(OFFSET($H$3,0,0,'Données projet'!$E$10+1,1))</f>
        <v>389.12604446638119</v>
      </c>
      <c r="AO144" s="62">
        <f t="shared" si="144"/>
        <v>243.23852967152732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1.223725121235475E-13</v>
      </c>
      <c r="BF144" s="14">
        <f t="shared" si="145"/>
        <v>1.7956824466038182E-12</v>
      </c>
      <c r="BG144" s="22">
        <f t="shared" si="115"/>
        <v>3.3406123864501612E-12</v>
      </c>
      <c r="BH144" s="62">
        <f t="shared" si="116"/>
        <v>293.33333333333667</v>
      </c>
      <c r="BI144" s="62">
        <f ca="1">AVERAGE(OFFSET($BH$3,0,0,'Données projet'!$E$11+1,1))-AVERAGE(OFFSET($H$3,0,0,'Données projet'!$E$11+1,1))</f>
        <v>434.82222444324242</v>
      </c>
      <c r="BJ144" s="62">
        <f t="shared" si="146"/>
        <v>269.61868559913393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-5.7639226724859328E-14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310.75846525561843</v>
      </c>
      <c r="CE144" s="62">
        <f t="shared" si="148"/>
        <v>159.6134369231965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-9.9316821433603781E-14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195.30963433439501</v>
      </c>
      <c r="CZ144" s="62">
        <f t="shared" si="150"/>
        <v>185.00219255324504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1.0995790944434703E-13</v>
      </c>
      <c r="DQ144" s="14">
        <f t="shared" si="151"/>
        <v>1.6337280948049956E-12</v>
      </c>
      <c r="DR144" s="22">
        <f t="shared" si="124"/>
        <v>3.036919790734272E-12</v>
      </c>
      <c r="DS144" s="62">
        <f t="shared" si="125"/>
        <v>293.33333333333633</v>
      </c>
      <c r="DT144" s="62">
        <f ca="1">AVERAGE(OFFSET($DS$3,0,0,'Données projet'!$E$14+1,1))-AVERAGE(OFFSET($H$3,0,0,'Données projet'!$E$14+1,1))</f>
        <v>394.8445842828649</v>
      </c>
      <c r="DU144" s="62">
        <f t="shared" si="152"/>
        <v>246.54010105494143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371.95849973474657</v>
      </c>
      <c r="T145" s="62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1.0818439477588981E-13</v>
      </c>
      <c r="AK145" s="14">
        <f t="shared" si="143"/>
        <v>1.6104228458716316E-12</v>
      </c>
      <c r="AL145" s="22">
        <f t="shared" si="112"/>
        <v>2.9932409441277661E-12</v>
      </c>
      <c r="AM145" s="62">
        <f t="shared" si="113"/>
        <v>293.33333333333633</v>
      </c>
      <c r="AN145" s="62">
        <f ca="1">AVERAGE(OFFSET($AM$3,0,0,'Données projet'!$E$10+1,1))-AVERAGE(OFFSET($H$3,0,0,'Données projet'!$E$10+1,1))</f>
        <v>389.12604446638119</v>
      </c>
      <c r="AO145" s="62">
        <f t="shared" si="144"/>
        <v>243.23852967152732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1.223725121235475E-13</v>
      </c>
      <c r="BF145" s="14">
        <f t="shared" si="145"/>
        <v>1.7956824466038182E-12</v>
      </c>
      <c r="BG145" s="22">
        <f t="shared" si="115"/>
        <v>3.3406123864501612E-12</v>
      </c>
      <c r="BH145" s="62">
        <f t="shared" si="116"/>
        <v>293.33333333333667</v>
      </c>
      <c r="BI145" s="62">
        <f ca="1">AVERAGE(OFFSET($BH$3,0,0,'Données projet'!$E$11+1,1))-AVERAGE(OFFSET($H$3,0,0,'Données projet'!$E$11+1,1))</f>
        <v>434.82222444324242</v>
      </c>
      <c r="BJ145" s="62">
        <f t="shared" si="146"/>
        <v>269.61868559913393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-5.7639226724859328E-14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310.75846525561843</v>
      </c>
      <c r="CE145" s="62">
        <f t="shared" si="148"/>
        <v>159.6134369231965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-9.9316821433603781E-14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195.30963433439501</v>
      </c>
      <c r="CZ145" s="62">
        <f t="shared" si="150"/>
        <v>185.00219255324504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1.0995790944434703E-13</v>
      </c>
      <c r="DQ145" s="14">
        <f t="shared" si="151"/>
        <v>1.6337280948049956E-12</v>
      </c>
      <c r="DR145" s="22">
        <f t="shared" si="124"/>
        <v>3.036919790734272E-12</v>
      </c>
      <c r="DS145" s="62">
        <f t="shared" si="125"/>
        <v>293.33333333333633</v>
      </c>
      <c r="DT145" s="62">
        <f ca="1">AVERAGE(OFFSET($DS$3,0,0,'Données projet'!$E$14+1,1))-AVERAGE(OFFSET($H$3,0,0,'Données projet'!$E$14+1,1))</f>
        <v>394.8445842828649</v>
      </c>
      <c r="DU145" s="62">
        <f t="shared" si="152"/>
        <v>246.54010105494143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371.95849973474657</v>
      </c>
      <c r="T146" s="62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1.0818439477588981E-13</v>
      </c>
      <c r="AK146" s="14">
        <f t="shared" si="143"/>
        <v>1.6104228458716316E-12</v>
      </c>
      <c r="AL146" s="22">
        <f t="shared" si="112"/>
        <v>2.9932409441277661E-12</v>
      </c>
      <c r="AM146" s="62">
        <f t="shared" si="113"/>
        <v>293.33333333333633</v>
      </c>
      <c r="AN146" s="62">
        <f ca="1">AVERAGE(OFFSET($AM$3,0,0,'Données projet'!$E$10+1,1))-AVERAGE(OFFSET($H$3,0,0,'Données projet'!$E$10+1,1))</f>
        <v>389.12604446638119</v>
      </c>
      <c r="AO146" s="62">
        <f t="shared" si="144"/>
        <v>243.23852967152732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1.223725121235475E-13</v>
      </c>
      <c r="BF146" s="14">
        <f t="shared" si="145"/>
        <v>1.7956824466038182E-12</v>
      </c>
      <c r="BG146" s="22">
        <f t="shared" si="115"/>
        <v>3.3406123864501612E-12</v>
      </c>
      <c r="BH146" s="62">
        <f t="shared" si="116"/>
        <v>293.33333333333667</v>
      </c>
      <c r="BI146" s="62">
        <f ca="1">AVERAGE(OFFSET($BH$3,0,0,'Données projet'!$E$11+1,1))-AVERAGE(OFFSET($H$3,0,0,'Données projet'!$E$11+1,1))</f>
        <v>434.82222444324242</v>
      </c>
      <c r="BJ146" s="62">
        <f t="shared" si="146"/>
        <v>269.61868559913393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-5.7639226724859328E-14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310.75846525561843</v>
      </c>
      <c r="CE146" s="62">
        <f t="shared" si="148"/>
        <v>159.6134369231965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-9.9316821433603781E-14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195.30963433439501</v>
      </c>
      <c r="CZ146" s="62">
        <f t="shared" si="150"/>
        <v>185.00219255324504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1.0995790944434703E-13</v>
      </c>
      <c r="DQ146" s="14">
        <f t="shared" si="151"/>
        <v>1.6337280948049956E-12</v>
      </c>
      <c r="DR146" s="22">
        <f t="shared" si="124"/>
        <v>3.036919790734272E-12</v>
      </c>
      <c r="DS146" s="62">
        <f t="shared" si="125"/>
        <v>293.33333333333633</v>
      </c>
      <c r="DT146" s="62">
        <f ca="1">AVERAGE(OFFSET($DS$3,0,0,'Données projet'!$E$14+1,1))-AVERAGE(OFFSET($H$3,0,0,'Données projet'!$E$14+1,1))</f>
        <v>394.8445842828649</v>
      </c>
      <c r="DU146" s="62">
        <f t="shared" si="152"/>
        <v>246.54010105494143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371.95849973474657</v>
      </c>
      <c r="T147" s="62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1.0818439477588981E-13</v>
      </c>
      <c r="AK147" s="14">
        <f t="shared" si="143"/>
        <v>1.6104228458716316E-12</v>
      </c>
      <c r="AL147" s="22">
        <f t="shared" si="112"/>
        <v>2.9932409441277661E-12</v>
      </c>
      <c r="AM147" s="62">
        <f t="shared" si="113"/>
        <v>293.33333333333633</v>
      </c>
      <c r="AN147" s="62">
        <f ca="1">AVERAGE(OFFSET($AM$3,0,0,'Données projet'!$E$10+1,1))-AVERAGE(OFFSET($H$3,0,0,'Données projet'!$E$10+1,1))</f>
        <v>389.12604446638119</v>
      </c>
      <c r="AO147" s="62">
        <f t="shared" si="144"/>
        <v>243.23852967152732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1.223725121235475E-13</v>
      </c>
      <c r="BF147" s="14">
        <f t="shared" si="145"/>
        <v>1.7956824466038182E-12</v>
      </c>
      <c r="BG147" s="22">
        <f t="shared" si="115"/>
        <v>3.3406123864501612E-12</v>
      </c>
      <c r="BH147" s="62">
        <f t="shared" si="116"/>
        <v>293.33333333333667</v>
      </c>
      <c r="BI147" s="62">
        <f ca="1">AVERAGE(OFFSET($BH$3,0,0,'Données projet'!$E$11+1,1))-AVERAGE(OFFSET($H$3,0,0,'Données projet'!$E$11+1,1))</f>
        <v>434.82222444324242</v>
      </c>
      <c r="BJ147" s="62">
        <f t="shared" si="146"/>
        <v>269.61868559913393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-5.7639226724859328E-14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310.75846525561843</v>
      </c>
      <c r="CE147" s="62">
        <f t="shared" si="148"/>
        <v>159.6134369231965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-9.9316821433603781E-14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195.30963433439501</v>
      </c>
      <c r="CZ147" s="62">
        <f t="shared" si="150"/>
        <v>185.00219255324504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1.0995790944434703E-13</v>
      </c>
      <c r="DQ147" s="14">
        <f t="shared" si="151"/>
        <v>1.6337280948049956E-12</v>
      </c>
      <c r="DR147" s="22">
        <f t="shared" si="124"/>
        <v>3.036919790734272E-12</v>
      </c>
      <c r="DS147" s="62">
        <f t="shared" si="125"/>
        <v>293.33333333333633</v>
      </c>
      <c r="DT147" s="62">
        <f ca="1">AVERAGE(OFFSET($DS$3,0,0,'Données projet'!$E$14+1,1))-AVERAGE(OFFSET($H$3,0,0,'Données projet'!$E$14+1,1))</f>
        <v>394.8445842828649</v>
      </c>
      <c r="DU147" s="62">
        <f t="shared" si="152"/>
        <v>246.54010105494143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371.95849973474657</v>
      </c>
      <c r="T148" s="62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1.0818439477588981E-13</v>
      </c>
      <c r="AK148" s="14">
        <f t="shared" si="143"/>
        <v>1.6104228458716316E-12</v>
      </c>
      <c r="AL148" s="22">
        <f t="shared" si="112"/>
        <v>2.9932409441277661E-12</v>
      </c>
      <c r="AM148" s="62">
        <f t="shared" si="113"/>
        <v>293.33333333333633</v>
      </c>
      <c r="AN148" s="62">
        <f ca="1">AVERAGE(OFFSET($AM$3,0,0,'Données projet'!$E$10+1,1))-AVERAGE(OFFSET($H$3,0,0,'Données projet'!$E$10+1,1))</f>
        <v>389.12604446638119</v>
      </c>
      <c r="AO148" s="62">
        <f t="shared" si="144"/>
        <v>243.23852967152732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1.223725121235475E-13</v>
      </c>
      <c r="BF148" s="14">
        <f t="shared" si="145"/>
        <v>1.7956824466038182E-12</v>
      </c>
      <c r="BG148" s="22">
        <f t="shared" si="115"/>
        <v>3.3406123864501612E-12</v>
      </c>
      <c r="BH148" s="62">
        <f t="shared" si="116"/>
        <v>293.33333333333667</v>
      </c>
      <c r="BI148" s="62">
        <f ca="1">AVERAGE(OFFSET($BH$3,0,0,'Données projet'!$E$11+1,1))-AVERAGE(OFFSET($H$3,0,0,'Données projet'!$E$11+1,1))</f>
        <v>434.82222444324242</v>
      </c>
      <c r="BJ148" s="62">
        <f t="shared" si="146"/>
        <v>269.61868559913393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-5.7639226724859328E-14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310.75846525561843</v>
      </c>
      <c r="CE148" s="62">
        <f t="shared" si="148"/>
        <v>159.6134369231965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-9.9316821433603781E-14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195.30963433439501</v>
      </c>
      <c r="CZ148" s="62">
        <f t="shared" si="150"/>
        <v>185.00219255324504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1.0995790944434703E-13</v>
      </c>
      <c r="DQ148" s="14">
        <f t="shared" si="151"/>
        <v>1.6337280948049956E-12</v>
      </c>
      <c r="DR148" s="22">
        <f t="shared" si="124"/>
        <v>3.036919790734272E-12</v>
      </c>
      <c r="DS148" s="62">
        <f t="shared" si="125"/>
        <v>293.33333333333633</v>
      </c>
      <c r="DT148" s="62">
        <f ca="1">AVERAGE(OFFSET($DS$3,0,0,'Données projet'!$E$14+1,1))-AVERAGE(OFFSET($H$3,0,0,'Données projet'!$E$14+1,1))</f>
        <v>394.8445842828649</v>
      </c>
      <c r="DU148" s="62">
        <f t="shared" si="152"/>
        <v>246.54010105494143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371.95849973474657</v>
      </c>
      <c r="T149" s="62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1.0818439477588981E-13</v>
      </c>
      <c r="AK149" s="14">
        <f t="shared" si="143"/>
        <v>1.6104228458716316E-12</v>
      </c>
      <c r="AL149" s="22">
        <f t="shared" si="112"/>
        <v>2.9932409441277661E-12</v>
      </c>
      <c r="AM149" s="62">
        <f t="shared" si="113"/>
        <v>293.33333333333633</v>
      </c>
      <c r="AN149" s="62">
        <f ca="1">AVERAGE(OFFSET($AM$3,0,0,'Données projet'!$E$10+1,1))-AVERAGE(OFFSET($H$3,0,0,'Données projet'!$E$10+1,1))</f>
        <v>389.12604446638119</v>
      </c>
      <c r="AO149" s="62">
        <f t="shared" si="144"/>
        <v>243.23852967152732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1.223725121235475E-13</v>
      </c>
      <c r="BF149" s="14">
        <f t="shared" si="145"/>
        <v>1.7956824466038182E-12</v>
      </c>
      <c r="BG149" s="22">
        <f t="shared" si="115"/>
        <v>3.3406123864501612E-12</v>
      </c>
      <c r="BH149" s="62">
        <f t="shared" si="116"/>
        <v>293.33333333333667</v>
      </c>
      <c r="BI149" s="62">
        <f ca="1">AVERAGE(OFFSET($BH$3,0,0,'Données projet'!$E$11+1,1))-AVERAGE(OFFSET($H$3,0,0,'Données projet'!$E$11+1,1))</f>
        <v>434.82222444324242</v>
      </c>
      <c r="BJ149" s="62">
        <f t="shared" si="146"/>
        <v>269.61868559913393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-5.7639226724859328E-14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310.75846525561843</v>
      </c>
      <c r="CE149" s="62">
        <f t="shared" si="148"/>
        <v>159.6134369231965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-9.9316821433603781E-14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195.30963433439501</v>
      </c>
      <c r="CZ149" s="62">
        <f t="shared" si="150"/>
        <v>185.00219255324504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1.0995790944434703E-13</v>
      </c>
      <c r="DQ149" s="14">
        <f t="shared" si="151"/>
        <v>1.6337280948049956E-12</v>
      </c>
      <c r="DR149" s="22">
        <f t="shared" si="124"/>
        <v>3.036919790734272E-12</v>
      </c>
      <c r="DS149" s="62">
        <f t="shared" si="125"/>
        <v>293.33333333333633</v>
      </c>
      <c r="DT149" s="62">
        <f ca="1">AVERAGE(OFFSET($DS$3,0,0,'Données projet'!$E$14+1,1))-AVERAGE(OFFSET($H$3,0,0,'Données projet'!$E$14+1,1))</f>
        <v>394.8445842828649</v>
      </c>
      <c r="DU149" s="62">
        <f t="shared" si="152"/>
        <v>246.54010105494143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371.95849973474657</v>
      </c>
      <c r="T150" s="62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1.0818439477588981E-13</v>
      </c>
      <c r="AK150" s="14">
        <f t="shared" si="143"/>
        <v>1.6104228458716316E-12</v>
      </c>
      <c r="AL150" s="22">
        <f t="shared" si="112"/>
        <v>2.9932409441277661E-12</v>
      </c>
      <c r="AM150" s="62">
        <f t="shared" si="113"/>
        <v>293.33333333333633</v>
      </c>
      <c r="AN150" s="62">
        <f ca="1">AVERAGE(OFFSET($AM$3,0,0,'Données projet'!$E$10+1,1))-AVERAGE(OFFSET($H$3,0,0,'Données projet'!$E$10+1,1))</f>
        <v>389.12604446638119</v>
      </c>
      <c r="AO150" s="62">
        <f t="shared" si="144"/>
        <v>243.23852967152732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1.223725121235475E-13</v>
      </c>
      <c r="BF150" s="14">
        <f t="shared" si="145"/>
        <v>1.7956824466038182E-12</v>
      </c>
      <c r="BG150" s="22">
        <f t="shared" si="115"/>
        <v>3.3406123864501612E-12</v>
      </c>
      <c r="BH150" s="62">
        <f t="shared" si="116"/>
        <v>293.33333333333667</v>
      </c>
      <c r="BI150" s="62">
        <f ca="1">AVERAGE(OFFSET($BH$3,0,0,'Données projet'!$E$11+1,1))-AVERAGE(OFFSET($H$3,0,0,'Données projet'!$E$11+1,1))</f>
        <v>434.82222444324242</v>
      </c>
      <c r="BJ150" s="62">
        <f t="shared" si="146"/>
        <v>269.61868559913393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-5.7639226724859328E-14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310.75846525561843</v>
      </c>
      <c r="CE150" s="62">
        <f t="shared" si="148"/>
        <v>159.6134369231965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-9.9316821433603781E-14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195.30963433439501</v>
      </c>
      <c r="CZ150" s="62">
        <f t="shared" si="150"/>
        <v>185.00219255324504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1.0995790944434703E-13</v>
      </c>
      <c r="DQ150" s="14">
        <f t="shared" si="151"/>
        <v>1.6337280948049956E-12</v>
      </c>
      <c r="DR150" s="22">
        <f t="shared" si="124"/>
        <v>3.036919790734272E-12</v>
      </c>
      <c r="DS150" s="62">
        <f t="shared" si="125"/>
        <v>293.33333333333633</v>
      </c>
      <c r="DT150" s="62">
        <f ca="1">AVERAGE(OFFSET($DS$3,0,0,'Données projet'!$E$14+1,1))-AVERAGE(OFFSET($H$3,0,0,'Données projet'!$E$14+1,1))</f>
        <v>394.8445842828649</v>
      </c>
      <c r="DU150" s="62">
        <f t="shared" si="152"/>
        <v>246.54010105494143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371.95849973474657</v>
      </c>
      <c r="T151" s="62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1.0818439477588981E-13</v>
      </c>
      <c r="AK151" s="14">
        <f t="shared" si="143"/>
        <v>1.6104228458716316E-12</v>
      </c>
      <c r="AL151" s="22">
        <f t="shared" si="112"/>
        <v>2.9932409441277661E-12</v>
      </c>
      <c r="AM151" s="62">
        <f t="shared" si="113"/>
        <v>293.33333333333633</v>
      </c>
      <c r="AN151" s="62">
        <f ca="1">AVERAGE(OFFSET($AM$3,0,0,'Données projet'!$E$10+1,1))-AVERAGE(OFFSET($H$3,0,0,'Données projet'!$E$10+1,1))</f>
        <v>389.12604446638119</v>
      </c>
      <c r="AO151" s="62">
        <f t="shared" si="144"/>
        <v>243.23852967152732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1.223725121235475E-13</v>
      </c>
      <c r="BF151" s="14">
        <f t="shared" si="145"/>
        <v>1.7956824466038182E-12</v>
      </c>
      <c r="BG151" s="22">
        <f t="shared" si="115"/>
        <v>3.3406123864501612E-12</v>
      </c>
      <c r="BH151" s="62">
        <f t="shared" si="116"/>
        <v>293.33333333333667</v>
      </c>
      <c r="BI151" s="62">
        <f ca="1">AVERAGE(OFFSET($BH$3,0,0,'Données projet'!$E$11+1,1))-AVERAGE(OFFSET($H$3,0,0,'Données projet'!$E$11+1,1))</f>
        <v>434.82222444324242</v>
      </c>
      <c r="BJ151" s="62">
        <f t="shared" si="146"/>
        <v>269.61868559913393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-5.7639226724859328E-14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310.75846525561843</v>
      </c>
      <c r="CE151" s="62">
        <f t="shared" si="148"/>
        <v>159.6134369231965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-9.9316821433603781E-14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195.30963433439501</v>
      </c>
      <c r="CZ151" s="62">
        <f t="shared" si="150"/>
        <v>185.00219255324504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1.0995790944434703E-13</v>
      </c>
      <c r="DQ151" s="14">
        <f t="shared" si="151"/>
        <v>1.6337280948049956E-12</v>
      </c>
      <c r="DR151" s="22">
        <f t="shared" si="124"/>
        <v>3.036919790734272E-12</v>
      </c>
      <c r="DS151" s="62">
        <f t="shared" si="125"/>
        <v>293.33333333333633</v>
      </c>
      <c r="DT151" s="62">
        <f ca="1">AVERAGE(OFFSET($DS$3,0,0,'Données projet'!$E$14+1,1))-AVERAGE(OFFSET($H$3,0,0,'Données projet'!$E$14+1,1))</f>
        <v>394.8445842828649</v>
      </c>
      <c r="DU151" s="62">
        <f t="shared" si="152"/>
        <v>246.54010105494143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371.95849973474657</v>
      </c>
      <c r="T152" s="62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1.0818439477588981E-13</v>
      </c>
      <c r="AK152" s="14">
        <f t="shared" si="143"/>
        <v>1.6104228458716316E-12</v>
      </c>
      <c r="AL152" s="22">
        <f t="shared" si="112"/>
        <v>2.9932409441277661E-12</v>
      </c>
      <c r="AM152" s="62">
        <f t="shared" si="113"/>
        <v>293.33333333333633</v>
      </c>
      <c r="AN152" s="62">
        <f ca="1">AVERAGE(OFFSET($AM$3,0,0,'Données projet'!$E$10+1,1))-AVERAGE(OFFSET($H$3,0,0,'Données projet'!$E$10+1,1))</f>
        <v>389.12604446638119</v>
      </c>
      <c r="AO152" s="62">
        <f t="shared" si="144"/>
        <v>243.23852967152732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1.223725121235475E-13</v>
      </c>
      <c r="BF152" s="14">
        <f t="shared" si="145"/>
        <v>1.7956824466038182E-12</v>
      </c>
      <c r="BG152" s="22">
        <f t="shared" si="115"/>
        <v>3.3406123864501612E-12</v>
      </c>
      <c r="BH152" s="62">
        <f t="shared" si="116"/>
        <v>293.33333333333667</v>
      </c>
      <c r="BI152" s="62">
        <f ca="1">AVERAGE(OFFSET($BH$3,0,0,'Données projet'!$E$11+1,1))-AVERAGE(OFFSET($H$3,0,0,'Données projet'!$E$11+1,1))</f>
        <v>434.82222444324242</v>
      </c>
      <c r="BJ152" s="62">
        <f t="shared" si="146"/>
        <v>269.61868559913393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-5.7639226724859328E-14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310.75846525561843</v>
      </c>
      <c r="CE152" s="62">
        <f t="shared" si="148"/>
        <v>159.6134369231965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-9.9316821433603781E-14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195.30963433439501</v>
      </c>
      <c r="CZ152" s="62">
        <f t="shared" si="150"/>
        <v>185.00219255324504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1.0995790944434703E-13</v>
      </c>
      <c r="DQ152" s="14">
        <f t="shared" si="151"/>
        <v>1.6337280948049956E-12</v>
      </c>
      <c r="DR152" s="22">
        <f t="shared" si="124"/>
        <v>3.036919790734272E-12</v>
      </c>
      <c r="DS152" s="62">
        <f t="shared" si="125"/>
        <v>293.33333333333633</v>
      </c>
      <c r="DT152" s="62">
        <f ca="1">AVERAGE(OFFSET($DS$3,0,0,'Données projet'!$E$14+1,1))-AVERAGE(OFFSET($H$3,0,0,'Données projet'!$E$14+1,1))</f>
        <v>394.8445842828649</v>
      </c>
      <c r="DU152" s="62">
        <f t="shared" si="152"/>
        <v>246.54010105494143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371.95849973474657</v>
      </c>
      <c r="T153" s="62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1.0818439477588981E-13</v>
      </c>
      <c r="AK153" s="14">
        <f t="shared" si="143"/>
        <v>1.6104228458716316E-12</v>
      </c>
      <c r="AL153" s="22">
        <f t="shared" si="112"/>
        <v>2.9932409441277661E-12</v>
      </c>
      <c r="AM153" s="62">
        <f t="shared" si="113"/>
        <v>293.33333333333633</v>
      </c>
      <c r="AN153" s="62">
        <f ca="1">AVERAGE(OFFSET($AM$3,0,0,'Données projet'!$E$10+1,1))-AVERAGE(OFFSET($H$3,0,0,'Données projet'!$E$10+1,1))</f>
        <v>389.12604446638119</v>
      </c>
      <c r="AO153" s="62">
        <f t="shared" si="144"/>
        <v>243.23852967152732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1.223725121235475E-13</v>
      </c>
      <c r="BF153" s="14">
        <f t="shared" si="145"/>
        <v>1.7956824466038182E-12</v>
      </c>
      <c r="BG153" s="22">
        <f t="shared" si="115"/>
        <v>3.3406123864501612E-12</v>
      </c>
      <c r="BH153" s="62">
        <f t="shared" si="116"/>
        <v>293.33333333333667</v>
      </c>
      <c r="BI153" s="62">
        <f ca="1">AVERAGE(OFFSET($BH$3,0,0,'Données projet'!$E$11+1,1))-AVERAGE(OFFSET($H$3,0,0,'Données projet'!$E$11+1,1))</f>
        <v>434.82222444324242</v>
      </c>
      <c r="BJ153" s="62">
        <f t="shared" si="146"/>
        <v>269.61868559913393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-5.7639226724859328E-14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310.75846525561843</v>
      </c>
      <c r="CE153" s="62">
        <f t="shared" si="148"/>
        <v>159.6134369231965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-9.9316821433603781E-14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195.30963433439501</v>
      </c>
      <c r="CZ153" s="62">
        <f t="shared" si="150"/>
        <v>185.00219255324504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1.0995790944434703E-13</v>
      </c>
      <c r="DQ153" s="14">
        <f t="shared" si="151"/>
        <v>1.6337280948049956E-12</v>
      </c>
      <c r="DR153" s="22">
        <f t="shared" si="124"/>
        <v>3.036919790734272E-12</v>
      </c>
      <c r="DS153" s="62">
        <f t="shared" si="125"/>
        <v>293.33333333333633</v>
      </c>
      <c r="DT153" s="62">
        <f ca="1">AVERAGE(OFFSET($DS$3,0,0,'Données projet'!$E$14+1,1))-AVERAGE(OFFSET($H$3,0,0,'Données projet'!$E$14+1,1))</f>
        <v>394.8445842828649</v>
      </c>
      <c r="DU153" s="62">
        <f t="shared" si="152"/>
        <v>246.54010105494143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371.95849973474657</v>
      </c>
      <c r="T154" s="62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1.0818439477588981E-13</v>
      </c>
      <c r="AK154" s="14">
        <f t="shared" ref="AK154:AK203" si="164">EXP(-1.0587+0.8836*LN(AJ154)+0.284)</f>
        <v>1.6104228458716316E-12</v>
      </c>
      <c r="AL154" s="22">
        <f t="shared" ref="AL154:AL203" si="165">(AJ154+AK154)*0.475*44/12</f>
        <v>2.9932409441277661E-12</v>
      </c>
      <c r="AM154" s="62">
        <f t="shared" si="113"/>
        <v>293.33333333333633</v>
      </c>
      <c r="AN154" s="62">
        <f ca="1">AVERAGE(OFFSET($AM$3,0,0,'Données projet'!$E$10+1,1))-AVERAGE(OFFSET($H$3,0,0,'Données projet'!$E$10+1,1))</f>
        <v>389.12604446638119</v>
      </c>
      <c r="AO154" s="62">
        <f t="shared" si="144"/>
        <v>243.23852967152732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1.223725121235475E-13</v>
      </c>
      <c r="BF154" s="14">
        <f t="shared" ref="BF154:BF203" si="167">EXP(-1.0587+0.8836*LN(BE154)+0.284)</f>
        <v>1.7956824466038182E-12</v>
      </c>
      <c r="BG154" s="22">
        <f t="shared" ref="BG154:BG203" si="168">(BE154+BF154)*0.475*44/12</f>
        <v>3.3406123864501612E-12</v>
      </c>
      <c r="BH154" s="62">
        <f t="shared" si="116"/>
        <v>293.33333333333667</v>
      </c>
      <c r="BI154" s="62">
        <f ca="1">AVERAGE(OFFSET($BH$3,0,0,'Données projet'!$E$11+1,1))-AVERAGE(OFFSET($H$3,0,0,'Données projet'!$E$11+1,1))</f>
        <v>434.82222444324242</v>
      </c>
      <c r="BJ154" s="62">
        <f t="shared" si="146"/>
        <v>269.61868559913393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-5.7639226724859328E-14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310.75846525561843</v>
      </c>
      <c r="CE154" s="62">
        <f t="shared" si="148"/>
        <v>159.6134369231965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-9.9316821433603781E-14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195.30963433439501</v>
      </c>
      <c r="CZ154" s="62">
        <f t="shared" si="150"/>
        <v>185.00219255324504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1.0995790944434703E-13</v>
      </c>
      <c r="DQ154" s="14">
        <f t="shared" ref="DQ154:DQ203" si="176">EXP(-1.0587+0.8836*LN(DP154)+0.284)</f>
        <v>1.6337280948049956E-12</v>
      </c>
      <c r="DR154" s="22">
        <f t="shared" ref="DR154:DR203" si="177">(DP154+DQ154)*0.475*44/12</f>
        <v>3.036919790734272E-12</v>
      </c>
      <c r="DS154" s="62">
        <f t="shared" si="125"/>
        <v>293.33333333333633</v>
      </c>
      <c r="DT154" s="62">
        <f ca="1">AVERAGE(OFFSET($DS$3,0,0,'Données projet'!$E$14+1,1))-AVERAGE(OFFSET($H$3,0,0,'Données projet'!$E$14+1,1))</f>
        <v>394.8445842828649</v>
      </c>
      <c r="DU154" s="62">
        <f t="shared" si="152"/>
        <v>246.54010105494143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371.95849973474657</v>
      </c>
      <c r="T155" s="62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1.0818439477588981E-13</v>
      </c>
      <c r="AK155" s="14">
        <f t="shared" si="164"/>
        <v>1.6104228458716316E-12</v>
      </c>
      <c r="AL155" s="22">
        <f t="shared" si="165"/>
        <v>2.9932409441277661E-12</v>
      </c>
      <c r="AM155" s="62">
        <f t="shared" si="113"/>
        <v>293.33333333333633</v>
      </c>
      <c r="AN155" s="62">
        <f ca="1">AVERAGE(OFFSET($AM$3,0,0,'Données projet'!$E$10+1,1))-AVERAGE(OFFSET($H$3,0,0,'Données projet'!$E$10+1,1))</f>
        <v>389.12604446638119</v>
      </c>
      <c r="AO155" s="62">
        <f t="shared" si="144"/>
        <v>243.23852967152732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1.223725121235475E-13</v>
      </c>
      <c r="BF155" s="14">
        <f t="shared" si="167"/>
        <v>1.7956824466038182E-12</v>
      </c>
      <c r="BG155" s="22">
        <f t="shared" si="168"/>
        <v>3.3406123864501612E-12</v>
      </c>
      <c r="BH155" s="62">
        <f t="shared" si="116"/>
        <v>293.33333333333667</v>
      </c>
      <c r="BI155" s="62">
        <f ca="1">AVERAGE(OFFSET($BH$3,0,0,'Données projet'!$E$11+1,1))-AVERAGE(OFFSET($H$3,0,0,'Données projet'!$E$11+1,1))</f>
        <v>434.82222444324242</v>
      </c>
      <c r="BJ155" s="62">
        <f t="shared" si="146"/>
        <v>269.61868559913393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-5.7639226724859328E-14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310.75846525561843</v>
      </c>
      <c r="CE155" s="62">
        <f t="shared" si="148"/>
        <v>159.6134369231965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-9.9316821433603781E-14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195.30963433439501</v>
      </c>
      <c r="CZ155" s="62">
        <f t="shared" si="150"/>
        <v>185.00219255324504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1.0995790944434703E-13</v>
      </c>
      <c r="DQ155" s="14">
        <f t="shared" si="176"/>
        <v>1.6337280948049956E-12</v>
      </c>
      <c r="DR155" s="22">
        <f t="shared" si="177"/>
        <v>3.036919790734272E-12</v>
      </c>
      <c r="DS155" s="62">
        <f t="shared" si="125"/>
        <v>293.33333333333633</v>
      </c>
      <c r="DT155" s="62">
        <f ca="1">AVERAGE(OFFSET($DS$3,0,0,'Données projet'!$E$14+1,1))-AVERAGE(OFFSET($H$3,0,0,'Données projet'!$E$14+1,1))</f>
        <v>394.8445842828649</v>
      </c>
      <c r="DU155" s="62">
        <f t="shared" si="152"/>
        <v>246.54010105494143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371.95849973474657</v>
      </c>
      <c r="T156" s="62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1.0818439477588981E-13</v>
      </c>
      <c r="AK156" s="14">
        <f t="shared" si="164"/>
        <v>1.6104228458716316E-12</v>
      </c>
      <c r="AL156" s="22">
        <f t="shared" si="165"/>
        <v>2.9932409441277661E-12</v>
      </c>
      <c r="AM156" s="62">
        <f t="shared" si="113"/>
        <v>293.33333333333633</v>
      </c>
      <c r="AN156" s="62">
        <f ca="1">AVERAGE(OFFSET($AM$3,0,0,'Données projet'!$E$10+1,1))-AVERAGE(OFFSET($H$3,0,0,'Données projet'!$E$10+1,1))</f>
        <v>389.12604446638119</v>
      </c>
      <c r="AO156" s="62">
        <f t="shared" si="144"/>
        <v>243.23852967152732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1.223725121235475E-13</v>
      </c>
      <c r="BF156" s="14">
        <f t="shared" si="167"/>
        <v>1.7956824466038182E-12</v>
      </c>
      <c r="BG156" s="22">
        <f t="shared" si="168"/>
        <v>3.3406123864501612E-12</v>
      </c>
      <c r="BH156" s="62">
        <f t="shared" si="116"/>
        <v>293.33333333333667</v>
      </c>
      <c r="BI156" s="62">
        <f ca="1">AVERAGE(OFFSET($BH$3,0,0,'Données projet'!$E$11+1,1))-AVERAGE(OFFSET($H$3,0,0,'Données projet'!$E$11+1,1))</f>
        <v>434.82222444324242</v>
      </c>
      <c r="BJ156" s="62">
        <f t="shared" si="146"/>
        <v>269.61868559913393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-5.7639226724859328E-14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310.75846525561843</v>
      </c>
      <c r="CE156" s="62">
        <f t="shared" si="148"/>
        <v>159.6134369231965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-9.9316821433603781E-14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195.30963433439501</v>
      </c>
      <c r="CZ156" s="62">
        <f t="shared" si="150"/>
        <v>185.00219255324504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1.0995790944434703E-13</v>
      </c>
      <c r="DQ156" s="14">
        <f t="shared" si="176"/>
        <v>1.6337280948049956E-12</v>
      </c>
      <c r="DR156" s="22">
        <f t="shared" si="177"/>
        <v>3.036919790734272E-12</v>
      </c>
      <c r="DS156" s="62">
        <f t="shared" si="125"/>
        <v>293.33333333333633</v>
      </c>
      <c r="DT156" s="62">
        <f ca="1">AVERAGE(OFFSET($DS$3,0,0,'Données projet'!$E$14+1,1))-AVERAGE(OFFSET($H$3,0,0,'Données projet'!$E$14+1,1))</f>
        <v>394.8445842828649</v>
      </c>
      <c r="DU156" s="62">
        <f t="shared" si="152"/>
        <v>246.54010105494143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371.95849973474657</v>
      </c>
      <c r="T157" s="62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1.0818439477588981E-13</v>
      </c>
      <c r="AK157" s="14">
        <f t="shared" si="164"/>
        <v>1.6104228458716316E-12</v>
      </c>
      <c r="AL157" s="22">
        <f t="shared" si="165"/>
        <v>2.9932409441277661E-12</v>
      </c>
      <c r="AM157" s="62">
        <f t="shared" si="113"/>
        <v>293.33333333333633</v>
      </c>
      <c r="AN157" s="62">
        <f ca="1">AVERAGE(OFFSET($AM$3,0,0,'Données projet'!$E$10+1,1))-AVERAGE(OFFSET($H$3,0,0,'Données projet'!$E$10+1,1))</f>
        <v>389.12604446638119</v>
      </c>
      <c r="AO157" s="62">
        <f t="shared" si="144"/>
        <v>243.23852967152732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1.223725121235475E-13</v>
      </c>
      <c r="BF157" s="14">
        <f t="shared" si="167"/>
        <v>1.7956824466038182E-12</v>
      </c>
      <c r="BG157" s="22">
        <f t="shared" si="168"/>
        <v>3.3406123864501612E-12</v>
      </c>
      <c r="BH157" s="62">
        <f t="shared" si="116"/>
        <v>293.33333333333667</v>
      </c>
      <c r="BI157" s="62">
        <f ca="1">AVERAGE(OFFSET($BH$3,0,0,'Données projet'!$E$11+1,1))-AVERAGE(OFFSET($H$3,0,0,'Données projet'!$E$11+1,1))</f>
        <v>434.82222444324242</v>
      </c>
      <c r="BJ157" s="62">
        <f t="shared" si="146"/>
        <v>269.61868559913393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-5.7639226724859328E-14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310.75846525561843</v>
      </c>
      <c r="CE157" s="62">
        <f t="shared" si="148"/>
        <v>159.6134369231965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-9.9316821433603781E-14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195.30963433439501</v>
      </c>
      <c r="CZ157" s="62">
        <f t="shared" si="150"/>
        <v>185.00219255324504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1.0995790944434703E-13</v>
      </c>
      <c r="DQ157" s="14">
        <f t="shared" si="176"/>
        <v>1.6337280948049956E-12</v>
      </c>
      <c r="DR157" s="22">
        <f t="shared" si="177"/>
        <v>3.036919790734272E-12</v>
      </c>
      <c r="DS157" s="62">
        <f t="shared" si="125"/>
        <v>293.33333333333633</v>
      </c>
      <c r="DT157" s="62">
        <f ca="1">AVERAGE(OFFSET($DS$3,0,0,'Données projet'!$E$14+1,1))-AVERAGE(OFFSET($H$3,0,0,'Données projet'!$E$14+1,1))</f>
        <v>394.8445842828649</v>
      </c>
      <c r="DU157" s="62">
        <f t="shared" si="152"/>
        <v>246.54010105494143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371.95849973474657</v>
      </c>
      <c r="T158" s="62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1.0818439477588981E-13</v>
      </c>
      <c r="AK158" s="14">
        <f t="shared" si="164"/>
        <v>1.6104228458716316E-12</v>
      </c>
      <c r="AL158" s="22">
        <f t="shared" si="165"/>
        <v>2.9932409441277661E-12</v>
      </c>
      <c r="AM158" s="62">
        <f t="shared" si="113"/>
        <v>293.33333333333633</v>
      </c>
      <c r="AN158" s="62">
        <f ca="1">AVERAGE(OFFSET($AM$3,0,0,'Données projet'!$E$10+1,1))-AVERAGE(OFFSET($H$3,0,0,'Données projet'!$E$10+1,1))</f>
        <v>389.12604446638119</v>
      </c>
      <c r="AO158" s="62">
        <f t="shared" si="144"/>
        <v>243.23852967152732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1.223725121235475E-13</v>
      </c>
      <c r="BF158" s="14">
        <f t="shared" si="167"/>
        <v>1.7956824466038182E-12</v>
      </c>
      <c r="BG158" s="22">
        <f t="shared" si="168"/>
        <v>3.3406123864501612E-12</v>
      </c>
      <c r="BH158" s="62">
        <f t="shared" si="116"/>
        <v>293.33333333333667</v>
      </c>
      <c r="BI158" s="62">
        <f ca="1">AVERAGE(OFFSET($BH$3,0,0,'Données projet'!$E$11+1,1))-AVERAGE(OFFSET($H$3,0,0,'Données projet'!$E$11+1,1))</f>
        <v>434.82222444324242</v>
      </c>
      <c r="BJ158" s="62">
        <f t="shared" si="146"/>
        <v>269.61868559913393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-5.7639226724859328E-14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310.75846525561843</v>
      </c>
      <c r="CE158" s="62">
        <f t="shared" si="148"/>
        <v>159.6134369231965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-9.9316821433603781E-14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195.30963433439501</v>
      </c>
      <c r="CZ158" s="62">
        <f t="shared" si="150"/>
        <v>185.00219255324504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1.0995790944434703E-13</v>
      </c>
      <c r="DQ158" s="14">
        <f t="shared" si="176"/>
        <v>1.6337280948049956E-12</v>
      </c>
      <c r="DR158" s="22">
        <f t="shared" si="177"/>
        <v>3.036919790734272E-12</v>
      </c>
      <c r="DS158" s="62">
        <f t="shared" si="125"/>
        <v>293.33333333333633</v>
      </c>
      <c r="DT158" s="62">
        <f ca="1">AVERAGE(OFFSET($DS$3,0,0,'Données projet'!$E$14+1,1))-AVERAGE(OFFSET($H$3,0,0,'Données projet'!$E$14+1,1))</f>
        <v>394.8445842828649</v>
      </c>
      <c r="DU158" s="62">
        <f t="shared" si="152"/>
        <v>246.54010105494143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371.95849973474657</v>
      </c>
      <c r="T159" s="62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1.0818439477588981E-13</v>
      </c>
      <c r="AK159" s="14">
        <f t="shared" si="164"/>
        <v>1.6104228458716316E-12</v>
      </c>
      <c r="AL159" s="22">
        <f t="shared" si="165"/>
        <v>2.9932409441277661E-12</v>
      </c>
      <c r="AM159" s="62">
        <f t="shared" si="113"/>
        <v>293.33333333333633</v>
      </c>
      <c r="AN159" s="62">
        <f ca="1">AVERAGE(OFFSET($AM$3,0,0,'Données projet'!$E$10+1,1))-AVERAGE(OFFSET($H$3,0,0,'Données projet'!$E$10+1,1))</f>
        <v>389.12604446638119</v>
      </c>
      <c r="AO159" s="62">
        <f t="shared" si="144"/>
        <v>243.23852967152732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1.223725121235475E-13</v>
      </c>
      <c r="BF159" s="14">
        <f t="shared" si="167"/>
        <v>1.7956824466038182E-12</v>
      </c>
      <c r="BG159" s="22">
        <f t="shared" si="168"/>
        <v>3.3406123864501612E-12</v>
      </c>
      <c r="BH159" s="62">
        <f t="shared" si="116"/>
        <v>293.33333333333667</v>
      </c>
      <c r="BI159" s="62">
        <f ca="1">AVERAGE(OFFSET($BH$3,0,0,'Données projet'!$E$11+1,1))-AVERAGE(OFFSET($H$3,0,0,'Données projet'!$E$11+1,1))</f>
        <v>434.82222444324242</v>
      </c>
      <c r="BJ159" s="62">
        <f t="shared" si="146"/>
        <v>269.61868559913393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-5.7639226724859328E-14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310.75846525561843</v>
      </c>
      <c r="CE159" s="62">
        <f t="shared" si="148"/>
        <v>159.6134369231965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-9.9316821433603781E-14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195.30963433439501</v>
      </c>
      <c r="CZ159" s="62">
        <f t="shared" si="150"/>
        <v>185.00219255324504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1.0995790944434703E-13</v>
      </c>
      <c r="DQ159" s="14">
        <f t="shared" si="176"/>
        <v>1.6337280948049956E-12</v>
      </c>
      <c r="DR159" s="22">
        <f t="shared" si="177"/>
        <v>3.036919790734272E-12</v>
      </c>
      <c r="DS159" s="62">
        <f t="shared" si="125"/>
        <v>293.33333333333633</v>
      </c>
      <c r="DT159" s="62">
        <f ca="1">AVERAGE(OFFSET($DS$3,0,0,'Données projet'!$E$14+1,1))-AVERAGE(OFFSET($H$3,0,0,'Données projet'!$E$14+1,1))</f>
        <v>394.8445842828649</v>
      </c>
      <c r="DU159" s="62">
        <f t="shared" si="152"/>
        <v>246.54010105494143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371.95849973474657</v>
      </c>
      <c r="T160" s="62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1.0818439477588981E-13</v>
      </c>
      <c r="AK160" s="14">
        <f t="shared" si="164"/>
        <v>1.6104228458716316E-12</v>
      </c>
      <c r="AL160" s="22">
        <f t="shared" si="165"/>
        <v>2.9932409441277661E-12</v>
      </c>
      <c r="AM160" s="62">
        <f t="shared" si="113"/>
        <v>293.33333333333633</v>
      </c>
      <c r="AN160" s="62">
        <f ca="1">AVERAGE(OFFSET($AM$3,0,0,'Données projet'!$E$10+1,1))-AVERAGE(OFFSET($H$3,0,0,'Données projet'!$E$10+1,1))</f>
        <v>389.12604446638119</v>
      </c>
      <c r="AO160" s="62">
        <f t="shared" si="144"/>
        <v>243.23852967152732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1.223725121235475E-13</v>
      </c>
      <c r="BF160" s="14">
        <f t="shared" si="167"/>
        <v>1.7956824466038182E-12</v>
      </c>
      <c r="BG160" s="22">
        <f t="shared" si="168"/>
        <v>3.3406123864501612E-12</v>
      </c>
      <c r="BH160" s="62">
        <f t="shared" si="116"/>
        <v>293.33333333333667</v>
      </c>
      <c r="BI160" s="62">
        <f ca="1">AVERAGE(OFFSET($BH$3,0,0,'Données projet'!$E$11+1,1))-AVERAGE(OFFSET($H$3,0,0,'Données projet'!$E$11+1,1))</f>
        <v>434.82222444324242</v>
      </c>
      <c r="BJ160" s="62">
        <f t="shared" si="146"/>
        <v>269.61868559913393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-5.7639226724859328E-14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310.75846525561843</v>
      </c>
      <c r="CE160" s="62">
        <f t="shared" si="148"/>
        <v>159.6134369231965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-9.9316821433603781E-14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195.30963433439501</v>
      </c>
      <c r="CZ160" s="62">
        <f t="shared" si="150"/>
        <v>185.00219255324504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1.0995790944434703E-13</v>
      </c>
      <c r="DQ160" s="14">
        <f t="shared" si="176"/>
        <v>1.6337280948049956E-12</v>
      </c>
      <c r="DR160" s="22">
        <f t="shared" si="177"/>
        <v>3.036919790734272E-12</v>
      </c>
      <c r="DS160" s="62">
        <f t="shared" si="125"/>
        <v>293.33333333333633</v>
      </c>
      <c r="DT160" s="62">
        <f ca="1">AVERAGE(OFFSET($DS$3,0,0,'Données projet'!$E$14+1,1))-AVERAGE(OFFSET($H$3,0,0,'Données projet'!$E$14+1,1))</f>
        <v>394.8445842828649</v>
      </c>
      <c r="DU160" s="62">
        <f t="shared" si="152"/>
        <v>246.54010105494143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371.95849973474657</v>
      </c>
      <c r="T161" s="62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1.0818439477588981E-13</v>
      </c>
      <c r="AK161" s="14">
        <f t="shared" si="164"/>
        <v>1.6104228458716316E-12</v>
      </c>
      <c r="AL161" s="22">
        <f t="shared" si="165"/>
        <v>2.9932409441277661E-12</v>
      </c>
      <c r="AM161" s="62">
        <f t="shared" si="113"/>
        <v>293.33333333333633</v>
      </c>
      <c r="AN161" s="62">
        <f ca="1">AVERAGE(OFFSET($AM$3,0,0,'Données projet'!$E$10+1,1))-AVERAGE(OFFSET($H$3,0,0,'Données projet'!$E$10+1,1))</f>
        <v>389.12604446638119</v>
      </c>
      <c r="AO161" s="62">
        <f t="shared" si="144"/>
        <v>243.23852967152732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1.223725121235475E-13</v>
      </c>
      <c r="BF161" s="14">
        <f t="shared" si="167"/>
        <v>1.7956824466038182E-12</v>
      </c>
      <c r="BG161" s="22">
        <f t="shared" si="168"/>
        <v>3.3406123864501612E-12</v>
      </c>
      <c r="BH161" s="62">
        <f t="shared" si="116"/>
        <v>293.33333333333667</v>
      </c>
      <c r="BI161" s="62">
        <f ca="1">AVERAGE(OFFSET($BH$3,0,0,'Données projet'!$E$11+1,1))-AVERAGE(OFFSET($H$3,0,0,'Données projet'!$E$11+1,1))</f>
        <v>434.82222444324242</v>
      </c>
      <c r="BJ161" s="62">
        <f t="shared" si="146"/>
        <v>269.61868559913393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-5.7639226724859328E-14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310.75846525561843</v>
      </c>
      <c r="CE161" s="62">
        <f t="shared" si="148"/>
        <v>159.6134369231965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-9.9316821433603781E-14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195.30963433439501</v>
      </c>
      <c r="CZ161" s="62">
        <f t="shared" si="150"/>
        <v>185.00219255324504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1.0995790944434703E-13</v>
      </c>
      <c r="DQ161" s="14">
        <f t="shared" si="176"/>
        <v>1.6337280948049956E-12</v>
      </c>
      <c r="DR161" s="22">
        <f t="shared" si="177"/>
        <v>3.036919790734272E-12</v>
      </c>
      <c r="DS161" s="62">
        <f t="shared" si="125"/>
        <v>293.33333333333633</v>
      </c>
      <c r="DT161" s="62">
        <f ca="1">AVERAGE(OFFSET($DS$3,0,0,'Données projet'!$E$14+1,1))-AVERAGE(OFFSET($H$3,0,0,'Données projet'!$E$14+1,1))</f>
        <v>394.8445842828649</v>
      </c>
      <c r="DU161" s="62">
        <f t="shared" si="152"/>
        <v>246.54010105494143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371.95849973474657</v>
      </c>
      <c r="T162" s="62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1.0818439477588981E-13</v>
      </c>
      <c r="AK162" s="14">
        <f t="shared" si="164"/>
        <v>1.6104228458716316E-12</v>
      </c>
      <c r="AL162" s="22">
        <f t="shared" si="165"/>
        <v>2.9932409441277661E-12</v>
      </c>
      <c r="AM162" s="62">
        <f t="shared" si="113"/>
        <v>293.33333333333633</v>
      </c>
      <c r="AN162" s="62">
        <f ca="1">AVERAGE(OFFSET($AM$3,0,0,'Données projet'!$E$10+1,1))-AVERAGE(OFFSET($H$3,0,0,'Données projet'!$E$10+1,1))</f>
        <v>389.12604446638119</v>
      </c>
      <c r="AO162" s="62">
        <f t="shared" si="144"/>
        <v>243.23852967152732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1.223725121235475E-13</v>
      </c>
      <c r="BF162" s="14">
        <f t="shared" si="167"/>
        <v>1.7956824466038182E-12</v>
      </c>
      <c r="BG162" s="22">
        <f t="shared" si="168"/>
        <v>3.3406123864501612E-12</v>
      </c>
      <c r="BH162" s="62">
        <f t="shared" si="116"/>
        <v>293.33333333333667</v>
      </c>
      <c r="BI162" s="62">
        <f ca="1">AVERAGE(OFFSET($BH$3,0,0,'Données projet'!$E$11+1,1))-AVERAGE(OFFSET($H$3,0,0,'Données projet'!$E$11+1,1))</f>
        <v>434.82222444324242</v>
      </c>
      <c r="BJ162" s="62">
        <f t="shared" si="146"/>
        <v>269.61868559913393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-5.7639226724859328E-14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310.75846525561843</v>
      </c>
      <c r="CE162" s="62">
        <f t="shared" si="148"/>
        <v>159.6134369231965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-9.9316821433603781E-14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195.30963433439501</v>
      </c>
      <c r="CZ162" s="62">
        <f t="shared" si="150"/>
        <v>185.00219255324504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1.0995790944434703E-13</v>
      </c>
      <c r="DQ162" s="14">
        <f t="shared" si="176"/>
        <v>1.6337280948049956E-12</v>
      </c>
      <c r="DR162" s="22">
        <f t="shared" si="177"/>
        <v>3.036919790734272E-12</v>
      </c>
      <c r="DS162" s="62">
        <f t="shared" si="125"/>
        <v>293.33333333333633</v>
      </c>
      <c r="DT162" s="62">
        <f ca="1">AVERAGE(OFFSET($DS$3,0,0,'Données projet'!$E$14+1,1))-AVERAGE(OFFSET($H$3,0,0,'Données projet'!$E$14+1,1))</f>
        <v>394.8445842828649</v>
      </c>
      <c r="DU162" s="62">
        <f t="shared" si="152"/>
        <v>246.54010105494143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371.95849973474657</v>
      </c>
      <c r="T163" s="62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1.0818439477588981E-13</v>
      </c>
      <c r="AK163" s="14">
        <f t="shared" si="164"/>
        <v>1.6104228458716316E-12</v>
      </c>
      <c r="AL163" s="22">
        <f t="shared" si="165"/>
        <v>2.9932409441277661E-12</v>
      </c>
      <c r="AM163" s="62">
        <f t="shared" si="113"/>
        <v>293.33333333333633</v>
      </c>
      <c r="AN163" s="62">
        <f ca="1">AVERAGE(OFFSET($AM$3,0,0,'Données projet'!$E$10+1,1))-AVERAGE(OFFSET($H$3,0,0,'Données projet'!$E$10+1,1))</f>
        <v>389.12604446638119</v>
      </c>
      <c r="AO163" s="62">
        <f t="shared" si="144"/>
        <v>243.23852967152732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1.223725121235475E-13</v>
      </c>
      <c r="BF163" s="14">
        <f t="shared" si="167"/>
        <v>1.7956824466038182E-12</v>
      </c>
      <c r="BG163" s="22">
        <f t="shared" si="168"/>
        <v>3.3406123864501612E-12</v>
      </c>
      <c r="BH163" s="62">
        <f t="shared" si="116"/>
        <v>293.33333333333667</v>
      </c>
      <c r="BI163" s="62">
        <f ca="1">AVERAGE(OFFSET($BH$3,0,0,'Données projet'!$E$11+1,1))-AVERAGE(OFFSET($H$3,0,0,'Données projet'!$E$11+1,1))</f>
        <v>434.82222444324242</v>
      </c>
      <c r="BJ163" s="62">
        <f t="shared" si="146"/>
        <v>269.61868559913393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-5.7639226724859328E-14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310.75846525561843</v>
      </c>
      <c r="CE163" s="62">
        <f t="shared" si="148"/>
        <v>159.6134369231965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-9.9316821433603781E-14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195.30963433439501</v>
      </c>
      <c r="CZ163" s="62">
        <f t="shared" si="150"/>
        <v>185.00219255324504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1.0995790944434703E-13</v>
      </c>
      <c r="DQ163" s="14">
        <f t="shared" si="176"/>
        <v>1.6337280948049956E-12</v>
      </c>
      <c r="DR163" s="22">
        <f t="shared" si="177"/>
        <v>3.036919790734272E-12</v>
      </c>
      <c r="DS163" s="62">
        <f t="shared" si="125"/>
        <v>293.33333333333633</v>
      </c>
      <c r="DT163" s="62">
        <f ca="1">AVERAGE(OFFSET($DS$3,0,0,'Données projet'!$E$14+1,1))-AVERAGE(OFFSET($H$3,0,0,'Données projet'!$E$14+1,1))</f>
        <v>394.8445842828649</v>
      </c>
      <c r="DU163" s="62">
        <f t="shared" si="152"/>
        <v>246.54010105494143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371.95849973474657</v>
      </c>
      <c r="T164" s="62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1.0818439477588981E-13</v>
      </c>
      <c r="AK164" s="14">
        <f t="shared" si="164"/>
        <v>1.6104228458716316E-12</v>
      </c>
      <c r="AL164" s="22">
        <f t="shared" si="165"/>
        <v>2.9932409441277661E-12</v>
      </c>
      <c r="AM164" s="62">
        <f t="shared" si="113"/>
        <v>293.33333333333633</v>
      </c>
      <c r="AN164" s="62">
        <f ca="1">AVERAGE(OFFSET($AM$3,0,0,'Données projet'!$E$10+1,1))-AVERAGE(OFFSET($H$3,0,0,'Données projet'!$E$10+1,1))</f>
        <v>389.12604446638119</v>
      </c>
      <c r="AO164" s="62">
        <f t="shared" si="144"/>
        <v>243.23852967152732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1.223725121235475E-13</v>
      </c>
      <c r="BF164" s="14">
        <f t="shared" si="167"/>
        <v>1.7956824466038182E-12</v>
      </c>
      <c r="BG164" s="22">
        <f t="shared" si="168"/>
        <v>3.3406123864501612E-12</v>
      </c>
      <c r="BH164" s="62">
        <f t="shared" si="116"/>
        <v>293.33333333333667</v>
      </c>
      <c r="BI164" s="62">
        <f ca="1">AVERAGE(OFFSET($BH$3,0,0,'Données projet'!$E$11+1,1))-AVERAGE(OFFSET($H$3,0,0,'Données projet'!$E$11+1,1))</f>
        <v>434.82222444324242</v>
      </c>
      <c r="BJ164" s="62">
        <f t="shared" si="146"/>
        <v>269.61868559913393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-5.7639226724859328E-14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310.75846525561843</v>
      </c>
      <c r="CE164" s="62">
        <f t="shared" si="148"/>
        <v>159.6134369231965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-9.9316821433603781E-14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195.30963433439501</v>
      </c>
      <c r="CZ164" s="62">
        <f t="shared" si="150"/>
        <v>185.00219255324504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1.0995790944434703E-13</v>
      </c>
      <c r="DQ164" s="14">
        <f t="shared" si="176"/>
        <v>1.6337280948049956E-12</v>
      </c>
      <c r="DR164" s="22">
        <f t="shared" si="177"/>
        <v>3.036919790734272E-12</v>
      </c>
      <c r="DS164" s="62">
        <f t="shared" si="125"/>
        <v>293.33333333333633</v>
      </c>
      <c r="DT164" s="62">
        <f ca="1">AVERAGE(OFFSET($DS$3,0,0,'Données projet'!$E$14+1,1))-AVERAGE(OFFSET($H$3,0,0,'Données projet'!$E$14+1,1))</f>
        <v>394.8445842828649</v>
      </c>
      <c r="DU164" s="62">
        <f t="shared" si="152"/>
        <v>246.54010105494143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371.95849973474657</v>
      </c>
      <c r="T165" s="62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1.0818439477588981E-13</v>
      </c>
      <c r="AK165" s="14">
        <f t="shared" si="164"/>
        <v>1.6104228458716316E-12</v>
      </c>
      <c r="AL165" s="22">
        <f t="shared" si="165"/>
        <v>2.9932409441277661E-12</v>
      </c>
      <c r="AM165" s="62">
        <f t="shared" si="113"/>
        <v>293.33333333333633</v>
      </c>
      <c r="AN165" s="62">
        <f ca="1">AVERAGE(OFFSET($AM$3,0,0,'Données projet'!$E$10+1,1))-AVERAGE(OFFSET($H$3,0,0,'Données projet'!$E$10+1,1))</f>
        <v>389.12604446638119</v>
      </c>
      <c r="AO165" s="62">
        <f t="shared" si="144"/>
        <v>243.23852967152732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1.223725121235475E-13</v>
      </c>
      <c r="BF165" s="14">
        <f t="shared" si="167"/>
        <v>1.7956824466038182E-12</v>
      </c>
      <c r="BG165" s="22">
        <f t="shared" si="168"/>
        <v>3.3406123864501612E-12</v>
      </c>
      <c r="BH165" s="62">
        <f t="shared" si="116"/>
        <v>293.33333333333667</v>
      </c>
      <c r="BI165" s="62">
        <f ca="1">AVERAGE(OFFSET($BH$3,0,0,'Données projet'!$E$11+1,1))-AVERAGE(OFFSET($H$3,0,0,'Données projet'!$E$11+1,1))</f>
        <v>434.82222444324242</v>
      </c>
      <c r="BJ165" s="62">
        <f t="shared" si="146"/>
        <v>269.61868559913393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-5.7639226724859328E-14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310.75846525561843</v>
      </c>
      <c r="CE165" s="62">
        <f t="shared" si="148"/>
        <v>159.6134369231965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-9.9316821433603781E-14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195.30963433439501</v>
      </c>
      <c r="CZ165" s="62">
        <f t="shared" si="150"/>
        <v>185.00219255324504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1.0995790944434703E-13</v>
      </c>
      <c r="DQ165" s="14">
        <f t="shared" si="176"/>
        <v>1.6337280948049956E-12</v>
      </c>
      <c r="DR165" s="22">
        <f t="shared" si="177"/>
        <v>3.036919790734272E-12</v>
      </c>
      <c r="DS165" s="62">
        <f t="shared" si="125"/>
        <v>293.33333333333633</v>
      </c>
      <c r="DT165" s="62">
        <f ca="1">AVERAGE(OFFSET($DS$3,0,0,'Données projet'!$E$14+1,1))-AVERAGE(OFFSET($H$3,0,0,'Données projet'!$E$14+1,1))</f>
        <v>394.8445842828649</v>
      </c>
      <c r="DU165" s="62">
        <f t="shared" si="152"/>
        <v>246.54010105494143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371.95849973474657</v>
      </c>
      <c r="T166" s="62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1.0818439477588981E-13</v>
      </c>
      <c r="AK166" s="14">
        <f t="shared" si="164"/>
        <v>1.6104228458716316E-12</v>
      </c>
      <c r="AL166" s="22">
        <f t="shared" si="165"/>
        <v>2.9932409441277661E-12</v>
      </c>
      <c r="AM166" s="62">
        <f t="shared" si="113"/>
        <v>293.33333333333633</v>
      </c>
      <c r="AN166" s="62">
        <f ca="1">AVERAGE(OFFSET($AM$3,0,0,'Données projet'!$E$10+1,1))-AVERAGE(OFFSET($H$3,0,0,'Données projet'!$E$10+1,1))</f>
        <v>389.12604446638119</v>
      </c>
      <c r="AO166" s="62">
        <f t="shared" si="144"/>
        <v>243.23852967152732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1.223725121235475E-13</v>
      </c>
      <c r="BF166" s="14">
        <f t="shared" si="167"/>
        <v>1.7956824466038182E-12</v>
      </c>
      <c r="BG166" s="22">
        <f t="shared" si="168"/>
        <v>3.3406123864501612E-12</v>
      </c>
      <c r="BH166" s="62">
        <f t="shared" si="116"/>
        <v>293.33333333333667</v>
      </c>
      <c r="BI166" s="62">
        <f ca="1">AVERAGE(OFFSET($BH$3,0,0,'Données projet'!$E$11+1,1))-AVERAGE(OFFSET($H$3,0,0,'Données projet'!$E$11+1,1))</f>
        <v>434.82222444324242</v>
      </c>
      <c r="BJ166" s="62">
        <f t="shared" si="146"/>
        <v>269.61868559913393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-5.7639226724859328E-14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310.75846525561843</v>
      </c>
      <c r="CE166" s="62">
        <f t="shared" si="148"/>
        <v>159.6134369231965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-9.9316821433603781E-14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195.30963433439501</v>
      </c>
      <c r="CZ166" s="62">
        <f t="shared" si="150"/>
        <v>185.00219255324504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1.0995790944434703E-13</v>
      </c>
      <c r="DQ166" s="14">
        <f t="shared" si="176"/>
        <v>1.6337280948049956E-12</v>
      </c>
      <c r="DR166" s="22">
        <f t="shared" si="177"/>
        <v>3.036919790734272E-12</v>
      </c>
      <c r="DS166" s="62">
        <f t="shared" si="125"/>
        <v>293.33333333333633</v>
      </c>
      <c r="DT166" s="62">
        <f ca="1">AVERAGE(OFFSET($DS$3,0,0,'Données projet'!$E$14+1,1))-AVERAGE(OFFSET($H$3,0,0,'Données projet'!$E$14+1,1))</f>
        <v>394.8445842828649</v>
      </c>
      <c r="DU166" s="62">
        <f t="shared" si="152"/>
        <v>246.54010105494143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371.95849973474657</v>
      </c>
      <c r="T167" s="62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1.0818439477588981E-13</v>
      </c>
      <c r="AK167" s="14">
        <f t="shared" si="164"/>
        <v>1.6104228458716316E-12</v>
      </c>
      <c r="AL167" s="22">
        <f t="shared" si="165"/>
        <v>2.9932409441277661E-12</v>
      </c>
      <c r="AM167" s="62">
        <f t="shared" si="113"/>
        <v>293.33333333333633</v>
      </c>
      <c r="AN167" s="62">
        <f ca="1">AVERAGE(OFFSET($AM$3,0,0,'Données projet'!$E$10+1,1))-AVERAGE(OFFSET($H$3,0,0,'Données projet'!$E$10+1,1))</f>
        <v>389.12604446638119</v>
      </c>
      <c r="AO167" s="62">
        <f t="shared" si="144"/>
        <v>243.23852967152732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1.223725121235475E-13</v>
      </c>
      <c r="BF167" s="14">
        <f t="shared" si="167"/>
        <v>1.7956824466038182E-12</v>
      </c>
      <c r="BG167" s="22">
        <f t="shared" si="168"/>
        <v>3.3406123864501612E-12</v>
      </c>
      <c r="BH167" s="62">
        <f t="shared" si="116"/>
        <v>293.33333333333667</v>
      </c>
      <c r="BI167" s="62">
        <f ca="1">AVERAGE(OFFSET($BH$3,0,0,'Données projet'!$E$11+1,1))-AVERAGE(OFFSET($H$3,0,0,'Données projet'!$E$11+1,1))</f>
        <v>434.82222444324242</v>
      </c>
      <c r="BJ167" s="62">
        <f t="shared" si="146"/>
        <v>269.61868559913393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-5.7639226724859328E-14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310.75846525561843</v>
      </c>
      <c r="CE167" s="62">
        <f t="shared" si="148"/>
        <v>159.6134369231965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-9.9316821433603781E-14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195.30963433439501</v>
      </c>
      <c r="CZ167" s="62">
        <f t="shared" si="150"/>
        <v>185.00219255324504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1.0995790944434703E-13</v>
      </c>
      <c r="DQ167" s="14">
        <f t="shared" si="176"/>
        <v>1.6337280948049956E-12</v>
      </c>
      <c r="DR167" s="22">
        <f t="shared" si="177"/>
        <v>3.036919790734272E-12</v>
      </c>
      <c r="DS167" s="62">
        <f t="shared" si="125"/>
        <v>293.33333333333633</v>
      </c>
      <c r="DT167" s="62">
        <f ca="1">AVERAGE(OFFSET($DS$3,0,0,'Données projet'!$E$14+1,1))-AVERAGE(OFFSET($H$3,0,0,'Données projet'!$E$14+1,1))</f>
        <v>394.8445842828649</v>
      </c>
      <c r="DU167" s="62">
        <f t="shared" si="152"/>
        <v>246.54010105494143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371.95849973474657</v>
      </c>
      <c r="T168" s="62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1.0818439477588981E-13</v>
      </c>
      <c r="AK168" s="14">
        <f t="shared" si="164"/>
        <v>1.6104228458716316E-12</v>
      </c>
      <c r="AL168" s="22">
        <f t="shared" si="165"/>
        <v>2.9932409441277661E-12</v>
      </c>
      <c r="AM168" s="62">
        <f t="shared" si="113"/>
        <v>293.33333333333633</v>
      </c>
      <c r="AN168" s="62">
        <f ca="1">AVERAGE(OFFSET($AM$3,0,0,'Données projet'!$E$10+1,1))-AVERAGE(OFFSET($H$3,0,0,'Données projet'!$E$10+1,1))</f>
        <v>389.12604446638119</v>
      </c>
      <c r="AO168" s="62">
        <f t="shared" si="144"/>
        <v>243.23852967152732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1.223725121235475E-13</v>
      </c>
      <c r="BF168" s="14">
        <f t="shared" si="167"/>
        <v>1.7956824466038182E-12</v>
      </c>
      <c r="BG168" s="22">
        <f t="shared" si="168"/>
        <v>3.3406123864501612E-12</v>
      </c>
      <c r="BH168" s="62">
        <f t="shared" si="116"/>
        <v>293.33333333333667</v>
      </c>
      <c r="BI168" s="62">
        <f ca="1">AVERAGE(OFFSET($BH$3,0,0,'Données projet'!$E$11+1,1))-AVERAGE(OFFSET($H$3,0,0,'Données projet'!$E$11+1,1))</f>
        <v>434.82222444324242</v>
      </c>
      <c r="BJ168" s="62">
        <f t="shared" si="146"/>
        <v>269.61868559913393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-5.7639226724859328E-14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310.75846525561843</v>
      </c>
      <c r="CE168" s="62">
        <f t="shared" si="148"/>
        <v>159.6134369231965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-9.9316821433603781E-14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195.30963433439501</v>
      </c>
      <c r="CZ168" s="62">
        <f t="shared" si="150"/>
        <v>185.00219255324504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1.0995790944434703E-13</v>
      </c>
      <c r="DQ168" s="14">
        <f t="shared" si="176"/>
        <v>1.6337280948049956E-12</v>
      </c>
      <c r="DR168" s="22">
        <f t="shared" si="177"/>
        <v>3.036919790734272E-12</v>
      </c>
      <c r="DS168" s="62">
        <f t="shared" si="125"/>
        <v>293.33333333333633</v>
      </c>
      <c r="DT168" s="62">
        <f ca="1">AVERAGE(OFFSET($DS$3,0,0,'Données projet'!$E$14+1,1))-AVERAGE(OFFSET($H$3,0,0,'Données projet'!$E$14+1,1))</f>
        <v>394.8445842828649</v>
      </c>
      <c r="DU168" s="62">
        <f t="shared" si="152"/>
        <v>246.54010105494143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371.95849973474657</v>
      </c>
      <c r="T169" s="62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1.0818439477588981E-13</v>
      </c>
      <c r="AK169" s="14">
        <f t="shared" si="164"/>
        <v>1.6104228458716316E-12</v>
      </c>
      <c r="AL169" s="22">
        <f t="shared" si="165"/>
        <v>2.9932409441277661E-12</v>
      </c>
      <c r="AM169" s="62">
        <f t="shared" si="113"/>
        <v>293.33333333333633</v>
      </c>
      <c r="AN169" s="62">
        <f ca="1">AVERAGE(OFFSET($AM$3,0,0,'Données projet'!$E$10+1,1))-AVERAGE(OFFSET($H$3,0,0,'Données projet'!$E$10+1,1))</f>
        <v>389.12604446638119</v>
      </c>
      <c r="AO169" s="62">
        <f t="shared" si="144"/>
        <v>243.23852967152732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1.223725121235475E-13</v>
      </c>
      <c r="BF169" s="14">
        <f t="shared" si="167"/>
        <v>1.7956824466038182E-12</v>
      </c>
      <c r="BG169" s="22">
        <f t="shared" si="168"/>
        <v>3.3406123864501612E-12</v>
      </c>
      <c r="BH169" s="62">
        <f t="shared" si="116"/>
        <v>293.33333333333667</v>
      </c>
      <c r="BI169" s="62">
        <f ca="1">AVERAGE(OFFSET($BH$3,0,0,'Données projet'!$E$11+1,1))-AVERAGE(OFFSET($H$3,0,0,'Données projet'!$E$11+1,1))</f>
        <v>434.82222444324242</v>
      </c>
      <c r="BJ169" s="62">
        <f t="shared" si="146"/>
        <v>269.61868559913393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-5.7639226724859328E-14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310.75846525561843</v>
      </c>
      <c r="CE169" s="62">
        <f t="shared" si="148"/>
        <v>159.6134369231965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-9.9316821433603781E-14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195.30963433439501</v>
      </c>
      <c r="CZ169" s="62">
        <f t="shared" si="150"/>
        <v>185.00219255324504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1.0995790944434703E-13</v>
      </c>
      <c r="DQ169" s="14">
        <f t="shared" si="176"/>
        <v>1.6337280948049956E-12</v>
      </c>
      <c r="DR169" s="22">
        <f t="shared" si="177"/>
        <v>3.036919790734272E-12</v>
      </c>
      <c r="DS169" s="62">
        <f t="shared" si="125"/>
        <v>293.33333333333633</v>
      </c>
      <c r="DT169" s="62">
        <f ca="1">AVERAGE(OFFSET($DS$3,0,0,'Données projet'!$E$14+1,1))-AVERAGE(OFFSET($H$3,0,0,'Données projet'!$E$14+1,1))</f>
        <v>394.8445842828649</v>
      </c>
      <c r="DU169" s="62">
        <f t="shared" si="152"/>
        <v>246.54010105494143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371.95849973474657</v>
      </c>
      <c r="T170" s="62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1.0818439477588981E-13</v>
      </c>
      <c r="AK170" s="14">
        <f t="shared" si="164"/>
        <v>1.6104228458716316E-12</v>
      </c>
      <c r="AL170" s="22">
        <f t="shared" si="165"/>
        <v>2.9932409441277661E-12</v>
      </c>
      <c r="AM170" s="62">
        <f t="shared" si="113"/>
        <v>293.33333333333633</v>
      </c>
      <c r="AN170" s="62">
        <f ca="1">AVERAGE(OFFSET($AM$3,0,0,'Données projet'!$E$10+1,1))-AVERAGE(OFFSET($H$3,0,0,'Données projet'!$E$10+1,1))</f>
        <v>389.12604446638119</v>
      </c>
      <c r="AO170" s="62">
        <f t="shared" si="144"/>
        <v>243.23852967152732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1.223725121235475E-13</v>
      </c>
      <c r="BF170" s="14">
        <f t="shared" si="167"/>
        <v>1.7956824466038182E-12</v>
      </c>
      <c r="BG170" s="22">
        <f t="shared" si="168"/>
        <v>3.3406123864501612E-12</v>
      </c>
      <c r="BH170" s="62">
        <f t="shared" si="116"/>
        <v>293.33333333333667</v>
      </c>
      <c r="BI170" s="62">
        <f ca="1">AVERAGE(OFFSET($BH$3,0,0,'Données projet'!$E$11+1,1))-AVERAGE(OFFSET($H$3,0,0,'Données projet'!$E$11+1,1))</f>
        <v>434.82222444324242</v>
      </c>
      <c r="BJ170" s="62">
        <f t="shared" si="146"/>
        <v>269.61868559913393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-5.7639226724859328E-14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310.75846525561843</v>
      </c>
      <c r="CE170" s="62">
        <f t="shared" si="148"/>
        <v>159.6134369231965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-9.9316821433603781E-14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195.30963433439501</v>
      </c>
      <c r="CZ170" s="62">
        <f t="shared" si="150"/>
        <v>185.00219255324504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1.0995790944434703E-13</v>
      </c>
      <c r="DQ170" s="14">
        <f t="shared" si="176"/>
        <v>1.6337280948049956E-12</v>
      </c>
      <c r="DR170" s="22">
        <f t="shared" si="177"/>
        <v>3.036919790734272E-12</v>
      </c>
      <c r="DS170" s="62">
        <f t="shared" si="125"/>
        <v>293.33333333333633</v>
      </c>
      <c r="DT170" s="62">
        <f ca="1">AVERAGE(OFFSET($DS$3,0,0,'Données projet'!$E$14+1,1))-AVERAGE(OFFSET($H$3,0,0,'Données projet'!$E$14+1,1))</f>
        <v>394.8445842828649</v>
      </c>
      <c r="DU170" s="62">
        <f t="shared" si="152"/>
        <v>246.54010105494143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371.95849973474657</v>
      </c>
      <c r="T171" s="62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1.0818439477588981E-13</v>
      </c>
      <c r="AK171" s="14">
        <f t="shared" si="164"/>
        <v>1.6104228458716316E-12</v>
      </c>
      <c r="AL171" s="22">
        <f t="shared" si="165"/>
        <v>2.9932409441277661E-12</v>
      </c>
      <c r="AM171" s="62">
        <f t="shared" si="113"/>
        <v>293.33333333333633</v>
      </c>
      <c r="AN171" s="62">
        <f ca="1">AVERAGE(OFFSET($AM$3,0,0,'Données projet'!$E$10+1,1))-AVERAGE(OFFSET($H$3,0,0,'Données projet'!$E$10+1,1))</f>
        <v>389.12604446638119</v>
      </c>
      <c r="AO171" s="62">
        <f t="shared" si="144"/>
        <v>243.23852967152732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1.223725121235475E-13</v>
      </c>
      <c r="BF171" s="14">
        <f t="shared" si="167"/>
        <v>1.7956824466038182E-12</v>
      </c>
      <c r="BG171" s="22">
        <f t="shared" si="168"/>
        <v>3.3406123864501612E-12</v>
      </c>
      <c r="BH171" s="62">
        <f t="shared" si="116"/>
        <v>293.33333333333667</v>
      </c>
      <c r="BI171" s="62">
        <f ca="1">AVERAGE(OFFSET($BH$3,0,0,'Données projet'!$E$11+1,1))-AVERAGE(OFFSET($H$3,0,0,'Données projet'!$E$11+1,1))</f>
        <v>434.82222444324242</v>
      </c>
      <c r="BJ171" s="62">
        <f t="shared" si="146"/>
        <v>269.61868559913393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-5.7639226724859328E-14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310.75846525561843</v>
      </c>
      <c r="CE171" s="62">
        <f t="shared" si="148"/>
        <v>159.6134369231965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-9.9316821433603781E-14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195.30963433439501</v>
      </c>
      <c r="CZ171" s="62">
        <f t="shared" si="150"/>
        <v>185.00219255324504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1.0995790944434703E-13</v>
      </c>
      <c r="DQ171" s="14">
        <f t="shared" si="176"/>
        <v>1.6337280948049956E-12</v>
      </c>
      <c r="DR171" s="22">
        <f t="shared" si="177"/>
        <v>3.036919790734272E-12</v>
      </c>
      <c r="DS171" s="62">
        <f t="shared" si="125"/>
        <v>293.33333333333633</v>
      </c>
      <c r="DT171" s="62">
        <f ca="1">AVERAGE(OFFSET($DS$3,0,0,'Données projet'!$E$14+1,1))-AVERAGE(OFFSET($H$3,0,0,'Données projet'!$E$14+1,1))</f>
        <v>394.8445842828649</v>
      </c>
      <c r="DU171" s="62">
        <f t="shared" si="152"/>
        <v>246.54010105494143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371.95849973474657</v>
      </c>
      <c r="T172" s="62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1.0818439477588981E-13</v>
      </c>
      <c r="AK172" s="14">
        <f t="shared" si="164"/>
        <v>1.6104228458716316E-12</v>
      </c>
      <c r="AL172" s="22">
        <f t="shared" si="165"/>
        <v>2.9932409441277661E-12</v>
      </c>
      <c r="AM172" s="62">
        <f t="shared" si="113"/>
        <v>293.33333333333633</v>
      </c>
      <c r="AN172" s="62">
        <f ca="1">AVERAGE(OFFSET($AM$3,0,0,'Données projet'!$E$10+1,1))-AVERAGE(OFFSET($H$3,0,0,'Données projet'!$E$10+1,1))</f>
        <v>389.12604446638119</v>
      </c>
      <c r="AO172" s="62">
        <f t="shared" si="144"/>
        <v>243.23852967152732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1.223725121235475E-13</v>
      </c>
      <c r="BF172" s="14">
        <f t="shared" si="167"/>
        <v>1.7956824466038182E-12</v>
      </c>
      <c r="BG172" s="22">
        <f t="shared" si="168"/>
        <v>3.3406123864501612E-12</v>
      </c>
      <c r="BH172" s="62">
        <f t="shared" si="116"/>
        <v>293.33333333333667</v>
      </c>
      <c r="BI172" s="62">
        <f ca="1">AVERAGE(OFFSET($BH$3,0,0,'Données projet'!$E$11+1,1))-AVERAGE(OFFSET($H$3,0,0,'Données projet'!$E$11+1,1))</f>
        <v>434.82222444324242</v>
      </c>
      <c r="BJ172" s="62">
        <f t="shared" si="146"/>
        <v>269.61868559913393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-5.7639226724859328E-14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310.75846525561843</v>
      </c>
      <c r="CE172" s="62">
        <f t="shared" si="148"/>
        <v>159.6134369231965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-9.9316821433603781E-14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195.30963433439501</v>
      </c>
      <c r="CZ172" s="62">
        <f t="shared" si="150"/>
        <v>185.00219255324504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1.0995790944434703E-13</v>
      </c>
      <c r="DQ172" s="14">
        <f t="shared" si="176"/>
        <v>1.6337280948049956E-12</v>
      </c>
      <c r="DR172" s="22">
        <f t="shared" si="177"/>
        <v>3.036919790734272E-12</v>
      </c>
      <c r="DS172" s="62">
        <f t="shared" si="125"/>
        <v>293.33333333333633</v>
      </c>
      <c r="DT172" s="62">
        <f ca="1">AVERAGE(OFFSET($DS$3,0,0,'Données projet'!$E$14+1,1))-AVERAGE(OFFSET($H$3,0,0,'Données projet'!$E$14+1,1))</f>
        <v>394.8445842828649</v>
      </c>
      <c r="DU172" s="62">
        <f t="shared" si="152"/>
        <v>246.54010105494143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371.95849973474657</v>
      </c>
      <c r="T173" s="62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1.0818439477588981E-13</v>
      </c>
      <c r="AK173" s="14">
        <f t="shared" si="164"/>
        <v>1.6104228458716316E-12</v>
      </c>
      <c r="AL173" s="22">
        <f t="shared" si="165"/>
        <v>2.9932409441277661E-12</v>
      </c>
      <c r="AM173" s="62">
        <f t="shared" si="113"/>
        <v>293.33333333333633</v>
      </c>
      <c r="AN173" s="62">
        <f ca="1">AVERAGE(OFFSET($AM$3,0,0,'Données projet'!$E$10+1,1))-AVERAGE(OFFSET($H$3,0,0,'Données projet'!$E$10+1,1))</f>
        <v>389.12604446638119</v>
      </c>
      <c r="AO173" s="62">
        <f t="shared" si="144"/>
        <v>243.23852967152732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1.223725121235475E-13</v>
      </c>
      <c r="BF173" s="14">
        <f t="shared" si="167"/>
        <v>1.7956824466038182E-12</v>
      </c>
      <c r="BG173" s="22">
        <f t="shared" si="168"/>
        <v>3.3406123864501612E-12</v>
      </c>
      <c r="BH173" s="62">
        <f t="shared" si="116"/>
        <v>293.33333333333667</v>
      </c>
      <c r="BI173" s="62">
        <f ca="1">AVERAGE(OFFSET($BH$3,0,0,'Données projet'!$E$11+1,1))-AVERAGE(OFFSET($H$3,0,0,'Données projet'!$E$11+1,1))</f>
        <v>434.82222444324242</v>
      </c>
      <c r="BJ173" s="62">
        <f t="shared" si="146"/>
        <v>269.61868559913393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-5.7639226724859328E-14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310.75846525561843</v>
      </c>
      <c r="CE173" s="62">
        <f t="shared" si="148"/>
        <v>159.6134369231965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-9.9316821433603781E-14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195.30963433439501</v>
      </c>
      <c r="CZ173" s="62">
        <f t="shared" si="150"/>
        <v>185.00219255324504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1.0995790944434703E-13</v>
      </c>
      <c r="DQ173" s="14">
        <f t="shared" si="176"/>
        <v>1.6337280948049956E-12</v>
      </c>
      <c r="DR173" s="22">
        <f t="shared" si="177"/>
        <v>3.036919790734272E-12</v>
      </c>
      <c r="DS173" s="62">
        <f t="shared" si="125"/>
        <v>293.33333333333633</v>
      </c>
      <c r="DT173" s="62">
        <f ca="1">AVERAGE(OFFSET($DS$3,0,0,'Données projet'!$E$14+1,1))-AVERAGE(OFFSET($H$3,0,0,'Données projet'!$E$14+1,1))</f>
        <v>394.8445842828649</v>
      </c>
      <c r="DU173" s="62">
        <f t="shared" si="152"/>
        <v>246.54010105494143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371.95849973474657</v>
      </c>
      <c r="T174" s="62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1.0818439477588981E-13</v>
      </c>
      <c r="AK174" s="14">
        <f t="shared" si="164"/>
        <v>1.6104228458716316E-12</v>
      </c>
      <c r="AL174" s="22">
        <f t="shared" si="165"/>
        <v>2.9932409441277661E-12</v>
      </c>
      <c r="AM174" s="62">
        <f t="shared" si="113"/>
        <v>293.33333333333633</v>
      </c>
      <c r="AN174" s="62">
        <f ca="1">AVERAGE(OFFSET($AM$3,0,0,'Données projet'!$E$10+1,1))-AVERAGE(OFFSET($H$3,0,0,'Données projet'!$E$10+1,1))</f>
        <v>389.12604446638119</v>
      </c>
      <c r="AO174" s="62">
        <f t="shared" si="144"/>
        <v>243.23852967152732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1.223725121235475E-13</v>
      </c>
      <c r="BF174" s="14">
        <f t="shared" si="167"/>
        <v>1.7956824466038182E-12</v>
      </c>
      <c r="BG174" s="22">
        <f t="shared" si="168"/>
        <v>3.3406123864501612E-12</v>
      </c>
      <c r="BH174" s="62">
        <f t="shared" si="116"/>
        <v>293.33333333333667</v>
      </c>
      <c r="BI174" s="62">
        <f ca="1">AVERAGE(OFFSET($BH$3,0,0,'Données projet'!$E$11+1,1))-AVERAGE(OFFSET($H$3,0,0,'Données projet'!$E$11+1,1))</f>
        <v>434.82222444324242</v>
      </c>
      <c r="BJ174" s="62">
        <f t="shared" si="146"/>
        <v>269.61868559913393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-5.7639226724859328E-14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310.75846525561843</v>
      </c>
      <c r="CE174" s="62">
        <f t="shared" si="148"/>
        <v>159.6134369231965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-9.9316821433603781E-14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195.30963433439501</v>
      </c>
      <c r="CZ174" s="62">
        <f t="shared" si="150"/>
        <v>185.00219255324504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1.0995790944434703E-13</v>
      </c>
      <c r="DQ174" s="14">
        <f t="shared" si="176"/>
        <v>1.6337280948049956E-12</v>
      </c>
      <c r="DR174" s="22">
        <f t="shared" si="177"/>
        <v>3.036919790734272E-12</v>
      </c>
      <c r="DS174" s="62">
        <f t="shared" si="125"/>
        <v>293.33333333333633</v>
      </c>
      <c r="DT174" s="62">
        <f ca="1">AVERAGE(OFFSET($DS$3,0,0,'Données projet'!$E$14+1,1))-AVERAGE(OFFSET($H$3,0,0,'Données projet'!$E$14+1,1))</f>
        <v>394.8445842828649</v>
      </c>
      <c r="DU174" s="62">
        <f t="shared" si="152"/>
        <v>246.54010105494143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371.95849973474657</v>
      </c>
      <c r="T175" s="62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1.0818439477588981E-13</v>
      </c>
      <c r="AK175" s="14">
        <f t="shared" si="164"/>
        <v>1.6104228458716316E-12</v>
      </c>
      <c r="AL175" s="22">
        <f t="shared" si="165"/>
        <v>2.9932409441277661E-12</v>
      </c>
      <c r="AM175" s="62">
        <f t="shared" si="113"/>
        <v>293.33333333333633</v>
      </c>
      <c r="AN175" s="62">
        <f ca="1">AVERAGE(OFFSET($AM$3,0,0,'Données projet'!$E$10+1,1))-AVERAGE(OFFSET($H$3,0,0,'Données projet'!$E$10+1,1))</f>
        <v>389.12604446638119</v>
      </c>
      <c r="AO175" s="62">
        <f t="shared" si="144"/>
        <v>243.23852967152732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1.223725121235475E-13</v>
      </c>
      <c r="BF175" s="14">
        <f t="shared" si="167"/>
        <v>1.7956824466038182E-12</v>
      </c>
      <c r="BG175" s="22">
        <f t="shared" si="168"/>
        <v>3.3406123864501612E-12</v>
      </c>
      <c r="BH175" s="62">
        <f t="shared" si="116"/>
        <v>293.33333333333667</v>
      </c>
      <c r="BI175" s="62">
        <f ca="1">AVERAGE(OFFSET($BH$3,0,0,'Données projet'!$E$11+1,1))-AVERAGE(OFFSET($H$3,0,0,'Données projet'!$E$11+1,1))</f>
        <v>434.82222444324242</v>
      </c>
      <c r="BJ175" s="62">
        <f t="shared" si="146"/>
        <v>269.61868559913393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-5.7639226724859328E-14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310.75846525561843</v>
      </c>
      <c r="CE175" s="62">
        <f t="shared" si="148"/>
        <v>159.6134369231965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-9.9316821433603781E-14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195.30963433439501</v>
      </c>
      <c r="CZ175" s="62">
        <f t="shared" si="150"/>
        <v>185.00219255324504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1.0995790944434703E-13</v>
      </c>
      <c r="DQ175" s="14">
        <f t="shared" si="176"/>
        <v>1.6337280948049956E-12</v>
      </c>
      <c r="DR175" s="22">
        <f t="shared" si="177"/>
        <v>3.036919790734272E-12</v>
      </c>
      <c r="DS175" s="62">
        <f t="shared" si="125"/>
        <v>293.33333333333633</v>
      </c>
      <c r="DT175" s="62">
        <f ca="1">AVERAGE(OFFSET($DS$3,0,0,'Données projet'!$E$14+1,1))-AVERAGE(OFFSET($H$3,0,0,'Données projet'!$E$14+1,1))</f>
        <v>394.8445842828649</v>
      </c>
      <c r="DU175" s="62">
        <f t="shared" si="152"/>
        <v>246.54010105494143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371.95849973474657</v>
      </c>
      <c r="T176" s="62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1.0818439477588981E-13</v>
      </c>
      <c r="AK176" s="14">
        <f t="shared" si="164"/>
        <v>1.6104228458716316E-12</v>
      </c>
      <c r="AL176" s="22">
        <f t="shared" si="165"/>
        <v>2.9932409441277661E-12</v>
      </c>
      <c r="AM176" s="62">
        <f t="shared" si="113"/>
        <v>293.33333333333633</v>
      </c>
      <c r="AN176" s="62">
        <f ca="1">AVERAGE(OFFSET($AM$3,0,0,'Données projet'!$E$10+1,1))-AVERAGE(OFFSET($H$3,0,0,'Données projet'!$E$10+1,1))</f>
        <v>389.12604446638119</v>
      </c>
      <c r="AO176" s="62">
        <f t="shared" si="144"/>
        <v>243.23852967152732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1.223725121235475E-13</v>
      </c>
      <c r="BF176" s="14">
        <f t="shared" si="167"/>
        <v>1.7956824466038182E-12</v>
      </c>
      <c r="BG176" s="22">
        <f t="shared" si="168"/>
        <v>3.3406123864501612E-12</v>
      </c>
      <c r="BH176" s="62">
        <f t="shared" si="116"/>
        <v>293.33333333333667</v>
      </c>
      <c r="BI176" s="62">
        <f ca="1">AVERAGE(OFFSET($BH$3,0,0,'Données projet'!$E$11+1,1))-AVERAGE(OFFSET($H$3,0,0,'Données projet'!$E$11+1,1))</f>
        <v>434.82222444324242</v>
      </c>
      <c r="BJ176" s="62">
        <f t="shared" si="146"/>
        <v>269.61868559913393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-5.7639226724859328E-14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310.75846525561843</v>
      </c>
      <c r="CE176" s="62">
        <f t="shared" si="148"/>
        <v>159.6134369231965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-9.9316821433603781E-14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195.30963433439501</v>
      </c>
      <c r="CZ176" s="62">
        <f t="shared" si="150"/>
        <v>185.00219255324504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1.0995790944434703E-13</v>
      </c>
      <c r="DQ176" s="14">
        <f t="shared" si="176"/>
        <v>1.6337280948049956E-12</v>
      </c>
      <c r="DR176" s="22">
        <f t="shared" si="177"/>
        <v>3.036919790734272E-12</v>
      </c>
      <c r="DS176" s="62">
        <f t="shared" si="125"/>
        <v>293.33333333333633</v>
      </c>
      <c r="DT176" s="62">
        <f ca="1">AVERAGE(OFFSET($DS$3,0,0,'Données projet'!$E$14+1,1))-AVERAGE(OFFSET($H$3,0,0,'Données projet'!$E$14+1,1))</f>
        <v>394.8445842828649</v>
      </c>
      <c r="DU176" s="62">
        <f t="shared" si="152"/>
        <v>246.54010105494143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371.95849973474657</v>
      </c>
      <c r="T177" s="62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1.0818439477588981E-13</v>
      </c>
      <c r="AK177" s="14">
        <f t="shared" si="164"/>
        <v>1.6104228458716316E-12</v>
      </c>
      <c r="AL177" s="22">
        <f t="shared" si="165"/>
        <v>2.9932409441277661E-12</v>
      </c>
      <c r="AM177" s="62">
        <f t="shared" si="113"/>
        <v>293.33333333333633</v>
      </c>
      <c r="AN177" s="62">
        <f ca="1">AVERAGE(OFFSET($AM$3,0,0,'Données projet'!$E$10+1,1))-AVERAGE(OFFSET($H$3,0,0,'Données projet'!$E$10+1,1))</f>
        <v>389.12604446638119</v>
      </c>
      <c r="AO177" s="62">
        <f t="shared" si="144"/>
        <v>243.23852967152732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1.223725121235475E-13</v>
      </c>
      <c r="BF177" s="14">
        <f t="shared" si="167"/>
        <v>1.7956824466038182E-12</v>
      </c>
      <c r="BG177" s="22">
        <f t="shared" si="168"/>
        <v>3.3406123864501612E-12</v>
      </c>
      <c r="BH177" s="62">
        <f t="shared" si="116"/>
        <v>293.33333333333667</v>
      </c>
      <c r="BI177" s="62">
        <f ca="1">AVERAGE(OFFSET($BH$3,0,0,'Données projet'!$E$11+1,1))-AVERAGE(OFFSET($H$3,0,0,'Données projet'!$E$11+1,1))</f>
        <v>434.82222444324242</v>
      </c>
      <c r="BJ177" s="62">
        <f t="shared" si="146"/>
        <v>269.61868559913393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-5.7639226724859328E-14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310.75846525561843</v>
      </c>
      <c r="CE177" s="62">
        <f t="shared" si="148"/>
        <v>159.6134369231965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-9.9316821433603781E-14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195.30963433439501</v>
      </c>
      <c r="CZ177" s="62">
        <f t="shared" si="150"/>
        <v>185.00219255324504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1.0995790944434703E-13</v>
      </c>
      <c r="DQ177" s="14">
        <f t="shared" si="176"/>
        <v>1.6337280948049956E-12</v>
      </c>
      <c r="DR177" s="22">
        <f t="shared" si="177"/>
        <v>3.036919790734272E-12</v>
      </c>
      <c r="DS177" s="62">
        <f t="shared" si="125"/>
        <v>293.33333333333633</v>
      </c>
      <c r="DT177" s="62">
        <f ca="1">AVERAGE(OFFSET($DS$3,0,0,'Données projet'!$E$14+1,1))-AVERAGE(OFFSET($H$3,0,0,'Données projet'!$E$14+1,1))</f>
        <v>394.8445842828649</v>
      </c>
      <c r="DU177" s="62">
        <f t="shared" si="152"/>
        <v>246.54010105494143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371.95849973474657</v>
      </c>
      <c r="T178" s="62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1.0818439477588981E-13</v>
      </c>
      <c r="AK178" s="14">
        <f t="shared" si="164"/>
        <v>1.6104228458716316E-12</v>
      </c>
      <c r="AL178" s="22">
        <f t="shared" si="165"/>
        <v>2.9932409441277661E-12</v>
      </c>
      <c r="AM178" s="62">
        <f t="shared" si="113"/>
        <v>293.33333333333633</v>
      </c>
      <c r="AN178" s="62">
        <f ca="1">AVERAGE(OFFSET($AM$3,0,0,'Données projet'!$E$10+1,1))-AVERAGE(OFFSET($H$3,0,0,'Données projet'!$E$10+1,1))</f>
        <v>389.12604446638119</v>
      </c>
      <c r="AO178" s="62">
        <f t="shared" si="144"/>
        <v>243.23852967152732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1.223725121235475E-13</v>
      </c>
      <c r="BF178" s="14">
        <f t="shared" si="167"/>
        <v>1.7956824466038182E-12</v>
      </c>
      <c r="BG178" s="22">
        <f t="shared" si="168"/>
        <v>3.3406123864501612E-12</v>
      </c>
      <c r="BH178" s="62">
        <f t="shared" si="116"/>
        <v>293.33333333333667</v>
      </c>
      <c r="BI178" s="62">
        <f ca="1">AVERAGE(OFFSET($BH$3,0,0,'Données projet'!$E$11+1,1))-AVERAGE(OFFSET($H$3,0,0,'Données projet'!$E$11+1,1))</f>
        <v>434.82222444324242</v>
      </c>
      <c r="BJ178" s="62">
        <f t="shared" si="146"/>
        <v>269.61868559913393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-5.7639226724859328E-14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310.75846525561843</v>
      </c>
      <c r="CE178" s="62">
        <f t="shared" si="148"/>
        <v>159.6134369231965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-9.9316821433603781E-14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195.30963433439501</v>
      </c>
      <c r="CZ178" s="62">
        <f t="shared" si="150"/>
        <v>185.00219255324504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1.0995790944434703E-13</v>
      </c>
      <c r="DQ178" s="14">
        <f t="shared" si="176"/>
        <v>1.6337280948049956E-12</v>
      </c>
      <c r="DR178" s="22">
        <f t="shared" si="177"/>
        <v>3.036919790734272E-12</v>
      </c>
      <c r="DS178" s="62">
        <f t="shared" si="125"/>
        <v>293.33333333333633</v>
      </c>
      <c r="DT178" s="62">
        <f ca="1">AVERAGE(OFFSET($DS$3,0,0,'Données projet'!$E$14+1,1))-AVERAGE(OFFSET($H$3,0,0,'Données projet'!$E$14+1,1))</f>
        <v>394.8445842828649</v>
      </c>
      <c r="DU178" s="62">
        <f t="shared" si="152"/>
        <v>246.54010105494143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371.95849973474657</v>
      </c>
      <c r="T179" s="62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1.0818439477588981E-13</v>
      </c>
      <c r="AK179" s="14">
        <f t="shared" si="164"/>
        <v>1.6104228458716316E-12</v>
      </c>
      <c r="AL179" s="22">
        <f t="shared" si="165"/>
        <v>2.9932409441277661E-12</v>
      </c>
      <c r="AM179" s="62">
        <f t="shared" si="113"/>
        <v>293.33333333333633</v>
      </c>
      <c r="AN179" s="62">
        <f ca="1">AVERAGE(OFFSET($AM$3,0,0,'Données projet'!$E$10+1,1))-AVERAGE(OFFSET($H$3,0,0,'Données projet'!$E$10+1,1))</f>
        <v>389.12604446638119</v>
      </c>
      <c r="AO179" s="62">
        <f t="shared" si="144"/>
        <v>243.23852967152732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1.223725121235475E-13</v>
      </c>
      <c r="BF179" s="14">
        <f t="shared" si="167"/>
        <v>1.7956824466038182E-12</v>
      </c>
      <c r="BG179" s="22">
        <f t="shared" si="168"/>
        <v>3.3406123864501612E-12</v>
      </c>
      <c r="BH179" s="62">
        <f t="shared" si="116"/>
        <v>293.33333333333667</v>
      </c>
      <c r="BI179" s="62">
        <f ca="1">AVERAGE(OFFSET($BH$3,0,0,'Données projet'!$E$11+1,1))-AVERAGE(OFFSET($H$3,0,0,'Données projet'!$E$11+1,1))</f>
        <v>434.82222444324242</v>
      </c>
      <c r="BJ179" s="62">
        <f t="shared" si="146"/>
        <v>269.61868559913393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-5.7639226724859328E-14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310.75846525561843</v>
      </c>
      <c r="CE179" s="62">
        <f t="shared" si="148"/>
        <v>159.6134369231965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-9.9316821433603781E-14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195.30963433439501</v>
      </c>
      <c r="CZ179" s="62">
        <f t="shared" si="150"/>
        <v>185.00219255324504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1.0995790944434703E-13</v>
      </c>
      <c r="DQ179" s="14">
        <f t="shared" si="176"/>
        <v>1.6337280948049956E-12</v>
      </c>
      <c r="DR179" s="22">
        <f t="shared" si="177"/>
        <v>3.036919790734272E-12</v>
      </c>
      <c r="DS179" s="62">
        <f t="shared" si="125"/>
        <v>293.33333333333633</v>
      </c>
      <c r="DT179" s="62">
        <f ca="1">AVERAGE(OFFSET($DS$3,0,0,'Données projet'!$E$14+1,1))-AVERAGE(OFFSET($H$3,0,0,'Données projet'!$E$14+1,1))</f>
        <v>394.8445842828649</v>
      </c>
      <c r="DU179" s="62">
        <f t="shared" si="152"/>
        <v>246.54010105494143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371.95849973474657</v>
      </c>
      <c r="T180" s="62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1.0818439477588981E-13</v>
      </c>
      <c r="AK180" s="14">
        <f t="shared" si="164"/>
        <v>1.6104228458716316E-12</v>
      </c>
      <c r="AL180" s="22">
        <f t="shared" si="165"/>
        <v>2.9932409441277661E-12</v>
      </c>
      <c r="AM180" s="62">
        <f t="shared" si="113"/>
        <v>293.33333333333633</v>
      </c>
      <c r="AN180" s="62">
        <f ca="1">AVERAGE(OFFSET($AM$3,0,0,'Données projet'!$E$10+1,1))-AVERAGE(OFFSET($H$3,0,0,'Données projet'!$E$10+1,1))</f>
        <v>389.12604446638119</v>
      </c>
      <c r="AO180" s="62">
        <f t="shared" si="144"/>
        <v>243.23852967152732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1.223725121235475E-13</v>
      </c>
      <c r="BF180" s="14">
        <f t="shared" si="167"/>
        <v>1.7956824466038182E-12</v>
      </c>
      <c r="BG180" s="22">
        <f t="shared" si="168"/>
        <v>3.3406123864501612E-12</v>
      </c>
      <c r="BH180" s="62">
        <f t="shared" si="116"/>
        <v>293.33333333333667</v>
      </c>
      <c r="BI180" s="62">
        <f ca="1">AVERAGE(OFFSET($BH$3,0,0,'Données projet'!$E$11+1,1))-AVERAGE(OFFSET($H$3,0,0,'Données projet'!$E$11+1,1))</f>
        <v>434.82222444324242</v>
      </c>
      <c r="BJ180" s="62">
        <f t="shared" si="146"/>
        <v>269.61868559913393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-5.7639226724859328E-14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310.75846525561843</v>
      </c>
      <c r="CE180" s="62">
        <f t="shared" si="148"/>
        <v>159.6134369231965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-9.9316821433603781E-14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195.30963433439501</v>
      </c>
      <c r="CZ180" s="62">
        <f t="shared" si="150"/>
        <v>185.00219255324504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1.0995790944434703E-13</v>
      </c>
      <c r="DQ180" s="14">
        <f t="shared" si="176"/>
        <v>1.6337280948049956E-12</v>
      </c>
      <c r="DR180" s="22">
        <f t="shared" si="177"/>
        <v>3.036919790734272E-12</v>
      </c>
      <c r="DS180" s="62">
        <f t="shared" si="125"/>
        <v>293.33333333333633</v>
      </c>
      <c r="DT180" s="62">
        <f ca="1">AVERAGE(OFFSET($DS$3,0,0,'Données projet'!$E$14+1,1))-AVERAGE(OFFSET($H$3,0,0,'Données projet'!$E$14+1,1))</f>
        <v>394.8445842828649</v>
      </c>
      <c r="DU180" s="62">
        <f t="shared" si="152"/>
        <v>246.54010105494143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371.95849973474657</v>
      </c>
      <c r="T181" s="62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1.0818439477588981E-13</v>
      </c>
      <c r="AK181" s="14">
        <f t="shared" si="164"/>
        <v>1.6104228458716316E-12</v>
      </c>
      <c r="AL181" s="22">
        <f t="shared" si="165"/>
        <v>2.9932409441277661E-12</v>
      </c>
      <c r="AM181" s="62">
        <f t="shared" si="113"/>
        <v>293.33333333333633</v>
      </c>
      <c r="AN181" s="62">
        <f ca="1">AVERAGE(OFFSET($AM$3,0,0,'Données projet'!$E$10+1,1))-AVERAGE(OFFSET($H$3,0,0,'Données projet'!$E$10+1,1))</f>
        <v>389.12604446638119</v>
      </c>
      <c r="AO181" s="62">
        <f t="shared" si="144"/>
        <v>243.23852967152732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1.223725121235475E-13</v>
      </c>
      <c r="BF181" s="14">
        <f t="shared" si="167"/>
        <v>1.7956824466038182E-12</v>
      </c>
      <c r="BG181" s="22">
        <f t="shared" si="168"/>
        <v>3.3406123864501612E-12</v>
      </c>
      <c r="BH181" s="62">
        <f t="shared" si="116"/>
        <v>293.33333333333667</v>
      </c>
      <c r="BI181" s="62">
        <f ca="1">AVERAGE(OFFSET($BH$3,0,0,'Données projet'!$E$11+1,1))-AVERAGE(OFFSET($H$3,0,0,'Données projet'!$E$11+1,1))</f>
        <v>434.82222444324242</v>
      </c>
      <c r="BJ181" s="62">
        <f t="shared" si="146"/>
        <v>269.61868559913393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-5.7639226724859328E-14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310.75846525561843</v>
      </c>
      <c r="CE181" s="62">
        <f t="shared" si="148"/>
        <v>159.6134369231965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-9.9316821433603781E-14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195.30963433439501</v>
      </c>
      <c r="CZ181" s="62">
        <f t="shared" si="150"/>
        <v>185.00219255324504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1.0995790944434703E-13</v>
      </c>
      <c r="DQ181" s="14">
        <f t="shared" si="176"/>
        <v>1.6337280948049956E-12</v>
      </c>
      <c r="DR181" s="22">
        <f t="shared" si="177"/>
        <v>3.036919790734272E-12</v>
      </c>
      <c r="DS181" s="62">
        <f t="shared" si="125"/>
        <v>293.33333333333633</v>
      </c>
      <c r="DT181" s="62">
        <f ca="1">AVERAGE(OFFSET($DS$3,0,0,'Données projet'!$E$14+1,1))-AVERAGE(OFFSET($H$3,0,0,'Données projet'!$E$14+1,1))</f>
        <v>394.8445842828649</v>
      </c>
      <c r="DU181" s="62">
        <f t="shared" si="152"/>
        <v>246.54010105494143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371.95849973474657</v>
      </c>
      <c r="T182" s="62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1.0818439477588981E-13</v>
      </c>
      <c r="AK182" s="14">
        <f t="shared" si="164"/>
        <v>1.6104228458716316E-12</v>
      </c>
      <c r="AL182" s="22">
        <f t="shared" si="165"/>
        <v>2.9932409441277661E-12</v>
      </c>
      <c r="AM182" s="62">
        <f t="shared" si="113"/>
        <v>293.33333333333633</v>
      </c>
      <c r="AN182" s="62">
        <f ca="1">AVERAGE(OFFSET($AM$3,0,0,'Données projet'!$E$10+1,1))-AVERAGE(OFFSET($H$3,0,0,'Données projet'!$E$10+1,1))</f>
        <v>389.12604446638119</v>
      </c>
      <c r="AO182" s="62">
        <f t="shared" si="144"/>
        <v>243.23852967152732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1.223725121235475E-13</v>
      </c>
      <c r="BF182" s="14">
        <f t="shared" si="167"/>
        <v>1.7956824466038182E-12</v>
      </c>
      <c r="BG182" s="22">
        <f t="shared" si="168"/>
        <v>3.3406123864501612E-12</v>
      </c>
      <c r="BH182" s="62">
        <f t="shared" si="116"/>
        <v>293.33333333333667</v>
      </c>
      <c r="BI182" s="62">
        <f ca="1">AVERAGE(OFFSET($BH$3,0,0,'Données projet'!$E$11+1,1))-AVERAGE(OFFSET($H$3,0,0,'Données projet'!$E$11+1,1))</f>
        <v>434.82222444324242</v>
      </c>
      <c r="BJ182" s="62">
        <f t="shared" si="146"/>
        <v>269.61868559913393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-5.7639226724859328E-14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310.75846525561843</v>
      </c>
      <c r="CE182" s="62">
        <f t="shared" si="148"/>
        <v>159.6134369231965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-9.9316821433603781E-14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195.30963433439501</v>
      </c>
      <c r="CZ182" s="62">
        <f t="shared" si="150"/>
        <v>185.00219255324504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1.0995790944434703E-13</v>
      </c>
      <c r="DQ182" s="14">
        <f t="shared" si="176"/>
        <v>1.6337280948049956E-12</v>
      </c>
      <c r="DR182" s="22">
        <f t="shared" si="177"/>
        <v>3.036919790734272E-12</v>
      </c>
      <c r="DS182" s="62">
        <f t="shared" si="125"/>
        <v>293.33333333333633</v>
      </c>
      <c r="DT182" s="62">
        <f ca="1">AVERAGE(OFFSET($DS$3,0,0,'Données projet'!$E$14+1,1))-AVERAGE(OFFSET($H$3,0,0,'Données projet'!$E$14+1,1))</f>
        <v>394.8445842828649</v>
      </c>
      <c r="DU182" s="62">
        <f t="shared" si="152"/>
        <v>246.54010105494143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371.95849973474657</v>
      </c>
      <c r="T183" s="62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1.0818439477588981E-13</v>
      </c>
      <c r="AK183" s="14">
        <f t="shared" si="164"/>
        <v>1.6104228458716316E-12</v>
      </c>
      <c r="AL183" s="22">
        <f t="shared" si="165"/>
        <v>2.9932409441277661E-12</v>
      </c>
      <c r="AM183" s="62">
        <f t="shared" si="113"/>
        <v>293.33333333333633</v>
      </c>
      <c r="AN183" s="62">
        <f ca="1">AVERAGE(OFFSET($AM$3,0,0,'Données projet'!$E$10+1,1))-AVERAGE(OFFSET($H$3,0,0,'Données projet'!$E$10+1,1))</f>
        <v>389.12604446638119</v>
      </c>
      <c r="AO183" s="62">
        <f t="shared" si="144"/>
        <v>243.23852967152732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1.223725121235475E-13</v>
      </c>
      <c r="BF183" s="14">
        <f t="shared" si="167"/>
        <v>1.7956824466038182E-12</v>
      </c>
      <c r="BG183" s="22">
        <f t="shared" si="168"/>
        <v>3.3406123864501612E-12</v>
      </c>
      <c r="BH183" s="62">
        <f t="shared" si="116"/>
        <v>293.33333333333667</v>
      </c>
      <c r="BI183" s="62">
        <f ca="1">AVERAGE(OFFSET($BH$3,0,0,'Données projet'!$E$11+1,1))-AVERAGE(OFFSET($H$3,0,0,'Données projet'!$E$11+1,1))</f>
        <v>434.82222444324242</v>
      </c>
      <c r="BJ183" s="62">
        <f t="shared" si="146"/>
        <v>269.61868559913393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-5.7639226724859328E-14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310.75846525561843</v>
      </c>
      <c r="CE183" s="62">
        <f t="shared" si="148"/>
        <v>159.6134369231965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-9.9316821433603781E-14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195.30963433439501</v>
      </c>
      <c r="CZ183" s="62">
        <f t="shared" si="150"/>
        <v>185.00219255324504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1.0995790944434703E-13</v>
      </c>
      <c r="DQ183" s="14">
        <f t="shared" si="176"/>
        <v>1.6337280948049956E-12</v>
      </c>
      <c r="DR183" s="22">
        <f t="shared" si="177"/>
        <v>3.036919790734272E-12</v>
      </c>
      <c r="DS183" s="62">
        <f t="shared" si="125"/>
        <v>293.33333333333633</v>
      </c>
      <c r="DT183" s="62">
        <f ca="1">AVERAGE(OFFSET($DS$3,0,0,'Données projet'!$E$14+1,1))-AVERAGE(OFFSET($H$3,0,0,'Données projet'!$E$14+1,1))</f>
        <v>394.8445842828649</v>
      </c>
      <c r="DU183" s="62">
        <f t="shared" si="152"/>
        <v>246.54010105494143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371.95849973474657</v>
      </c>
      <c r="T184" s="62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1.0818439477588981E-13</v>
      </c>
      <c r="AK184" s="14">
        <f t="shared" si="164"/>
        <v>1.6104228458716316E-12</v>
      </c>
      <c r="AL184" s="22">
        <f t="shared" si="165"/>
        <v>2.9932409441277661E-12</v>
      </c>
      <c r="AM184" s="62">
        <f t="shared" si="113"/>
        <v>293.33333333333633</v>
      </c>
      <c r="AN184" s="62">
        <f ca="1">AVERAGE(OFFSET($AM$3,0,0,'Données projet'!$E$10+1,1))-AVERAGE(OFFSET($H$3,0,0,'Données projet'!$E$10+1,1))</f>
        <v>389.12604446638119</v>
      </c>
      <c r="AO184" s="62">
        <f t="shared" si="144"/>
        <v>243.23852967152732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1.223725121235475E-13</v>
      </c>
      <c r="BF184" s="14">
        <f t="shared" si="167"/>
        <v>1.7956824466038182E-12</v>
      </c>
      <c r="BG184" s="22">
        <f t="shared" si="168"/>
        <v>3.3406123864501612E-12</v>
      </c>
      <c r="BH184" s="62">
        <f t="shared" si="116"/>
        <v>293.33333333333667</v>
      </c>
      <c r="BI184" s="62">
        <f ca="1">AVERAGE(OFFSET($BH$3,0,0,'Données projet'!$E$11+1,1))-AVERAGE(OFFSET($H$3,0,0,'Données projet'!$E$11+1,1))</f>
        <v>434.82222444324242</v>
      </c>
      <c r="BJ184" s="62">
        <f t="shared" si="146"/>
        <v>269.61868559913393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-5.7639226724859328E-14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310.75846525561843</v>
      </c>
      <c r="CE184" s="62">
        <f t="shared" si="148"/>
        <v>159.6134369231965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-9.9316821433603781E-14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195.30963433439501</v>
      </c>
      <c r="CZ184" s="62">
        <f t="shared" si="150"/>
        <v>185.00219255324504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1.0995790944434703E-13</v>
      </c>
      <c r="DQ184" s="14">
        <f t="shared" si="176"/>
        <v>1.6337280948049956E-12</v>
      </c>
      <c r="DR184" s="22">
        <f t="shared" si="177"/>
        <v>3.036919790734272E-12</v>
      </c>
      <c r="DS184" s="62">
        <f t="shared" si="125"/>
        <v>293.33333333333633</v>
      </c>
      <c r="DT184" s="62">
        <f ca="1">AVERAGE(OFFSET($DS$3,0,0,'Données projet'!$E$14+1,1))-AVERAGE(OFFSET($H$3,0,0,'Données projet'!$E$14+1,1))</f>
        <v>394.8445842828649</v>
      </c>
      <c r="DU184" s="62">
        <f t="shared" si="152"/>
        <v>246.54010105494143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371.95849973474657</v>
      </c>
      <c r="T185" s="62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1.0818439477588981E-13</v>
      </c>
      <c r="AK185" s="14">
        <f t="shared" si="164"/>
        <v>1.6104228458716316E-12</v>
      </c>
      <c r="AL185" s="22">
        <f t="shared" si="165"/>
        <v>2.9932409441277661E-12</v>
      </c>
      <c r="AM185" s="62">
        <f t="shared" si="113"/>
        <v>293.33333333333633</v>
      </c>
      <c r="AN185" s="62">
        <f ca="1">AVERAGE(OFFSET($AM$3,0,0,'Données projet'!$E$10+1,1))-AVERAGE(OFFSET($H$3,0,0,'Données projet'!$E$10+1,1))</f>
        <v>389.12604446638119</v>
      </c>
      <c r="AO185" s="62">
        <f t="shared" si="144"/>
        <v>243.23852967152732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1.223725121235475E-13</v>
      </c>
      <c r="BF185" s="14">
        <f t="shared" si="167"/>
        <v>1.7956824466038182E-12</v>
      </c>
      <c r="BG185" s="22">
        <f t="shared" si="168"/>
        <v>3.3406123864501612E-12</v>
      </c>
      <c r="BH185" s="62">
        <f t="shared" si="116"/>
        <v>293.33333333333667</v>
      </c>
      <c r="BI185" s="62">
        <f ca="1">AVERAGE(OFFSET($BH$3,0,0,'Données projet'!$E$11+1,1))-AVERAGE(OFFSET($H$3,0,0,'Données projet'!$E$11+1,1))</f>
        <v>434.82222444324242</v>
      </c>
      <c r="BJ185" s="62">
        <f t="shared" si="146"/>
        <v>269.61868559913393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-5.7639226724859328E-14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310.75846525561843</v>
      </c>
      <c r="CE185" s="62">
        <f t="shared" si="148"/>
        <v>159.6134369231965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-9.9316821433603781E-14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195.30963433439501</v>
      </c>
      <c r="CZ185" s="62">
        <f t="shared" si="150"/>
        <v>185.00219255324504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1.0995790944434703E-13</v>
      </c>
      <c r="DQ185" s="14">
        <f t="shared" si="176"/>
        <v>1.6337280948049956E-12</v>
      </c>
      <c r="DR185" s="22">
        <f t="shared" si="177"/>
        <v>3.036919790734272E-12</v>
      </c>
      <c r="DS185" s="62">
        <f t="shared" si="125"/>
        <v>293.33333333333633</v>
      </c>
      <c r="DT185" s="62">
        <f ca="1">AVERAGE(OFFSET($DS$3,0,0,'Données projet'!$E$14+1,1))-AVERAGE(OFFSET($H$3,0,0,'Données projet'!$E$14+1,1))</f>
        <v>394.8445842828649</v>
      </c>
      <c r="DU185" s="62">
        <f t="shared" si="152"/>
        <v>246.54010105494143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371.95849973474657</v>
      </c>
      <c r="T186" s="62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1.0818439477588981E-13</v>
      </c>
      <c r="AK186" s="14">
        <f t="shared" si="164"/>
        <v>1.6104228458716316E-12</v>
      </c>
      <c r="AL186" s="22">
        <f t="shared" si="165"/>
        <v>2.9932409441277661E-12</v>
      </c>
      <c r="AM186" s="62">
        <f t="shared" si="113"/>
        <v>293.33333333333633</v>
      </c>
      <c r="AN186" s="62">
        <f ca="1">AVERAGE(OFFSET($AM$3,0,0,'Données projet'!$E$10+1,1))-AVERAGE(OFFSET($H$3,0,0,'Données projet'!$E$10+1,1))</f>
        <v>389.12604446638119</v>
      </c>
      <c r="AO186" s="62">
        <f t="shared" si="144"/>
        <v>243.23852967152732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1.223725121235475E-13</v>
      </c>
      <c r="BF186" s="14">
        <f t="shared" si="167"/>
        <v>1.7956824466038182E-12</v>
      </c>
      <c r="BG186" s="22">
        <f t="shared" si="168"/>
        <v>3.3406123864501612E-12</v>
      </c>
      <c r="BH186" s="62">
        <f t="shared" si="116"/>
        <v>293.33333333333667</v>
      </c>
      <c r="BI186" s="62">
        <f ca="1">AVERAGE(OFFSET($BH$3,0,0,'Données projet'!$E$11+1,1))-AVERAGE(OFFSET($H$3,0,0,'Données projet'!$E$11+1,1))</f>
        <v>434.82222444324242</v>
      </c>
      <c r="BJ186" s="62">
        <f t="shared" si="146"/>
        <v>269.61868559913393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-5.7639226724859328E-14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310.75846525561843</v>
      </c>
      <c r="CE186" s="62">
        <f t="shared" si="148"/>
        <v>159.6134369231965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-9.9316821433603781E-14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195.30963433439501</v>
      </c>
      <c r="CZ186" s="62">
        <f t="shared" si="150"/>
        <v>185.00219255324504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1.0995790944434703E-13</v>
      </c>
      <c r="DQ186" s="14">
        <f t="shared" si="176"/>
        <v>1.6337280948049956E-12</v>
      </c>
      <c r="DR186" s="22">
        <f t="shared" si="177"/>
        <v>3.036919790734272E-12</v>
      </c>
      <c r="DS186" s="62">
        <f t="shared" si="125"/>
        <v>293.33333333333633</v>
      </c>
      <c r="DT186" s="62">
        <f ca="1">AVERAGE(OFFSET($DS$3,0,0,'Données projet'!$E$14+1,1))-AVERAGE(OFFSET($H$3,0,0,'Données projet'!$E$14+1,1))</f>
        <v>394.8445842828649</v>
      </c>
      <c r="DU186" s="62">
        <f t="shared" si="152"/>
        <v>246.54010105494143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371.95849973474657</v>
      </c>
      <c r="T187" s="62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1.0818439477588981E-13</v>
      </c>
      <c r="AK187" s="14">
        <f t="shared" si="164"/>
        <v>1.6104228458716316E-12</v>
      </c>
      <c r="AL187" s="22">
        <f t="shared" si="165"/>
        <v>2.9932409441277661E-12</v>
      </c>
      <c r="AM187" s="62">
        <f t="shared" si="113"/>
        <v>293.33333333333633</v>
      </c>
      <c r="AN187" s="62">
        <f ca="1">AVERAGE(OFFSET($AM$3,0,0,'Données projet'!$E$10+1,1))-AVERAGE(OFFSET($H$3,0,0,'Données projet'!$E$10+1,1))</f>
        <v>389.12604446638119</v>
      </c>
      <c r="AO187" s="62">
        <f t="shared" si="144"/>
        <v>243.23852967152732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1.223725121235475E-13</v>
      </c>
      <c r="BF187" s="14">
        <f t="shared" si="167"/>
        <v>1.7956824466038182E-12</v>
      </c>
      <c r="BG187" s="22">
        <f t="shared" si="168"/>
        <v>3.3406123864501612E-12</v>
      </c>
      <c r="BH187" s="62">
        <f t="shared" si="116"/>
        <v>293.33333333333667</v>
      </c>
      <c r="BI187" s="62">
        <f ca="1">AVERAGE(OFFSET($BH$3,0,0,'Données projet'!$E$11+1,1))-AVERAGE(OFFSET($H$3,0,0,'Données projet'!$E$11+1,1))</f>
        <v>434.82222444324242</v>
      </c>
      <c r="BJ187" s="62">
        <f t="shared" si="146"/>
        <v>269.61868559913393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-5.7639226724859328E-14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310.75846525561843</v>
      </c>
      <c r="CE187" s="62">
        <f t="shared" si="148"/>
        <v>159.6134369231965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-9.9316821433603781E-14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195.30963433439501</v>
      </c>
      <c r="CZ187" s="62">
        <f t="shared" si="150"/>
        <v>185.00219255324504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1.0995790944434703E-13</v>
      </c>
      <c r="DQ187" s="14">
        <f t="shared" si="176"/>
        <v>1.6337280948049956E-12</v>
      </c>
      <c r="DR187" s="22">
        <f t="shared" si="177"/>
        <v>3.036919790734272E-12</v>
      </c>
      <c r="DS187" s="62">
        <f t="shared" si="125"/>
        <v>293.33333333333633</v>
      </c>
      <c r="DT187" s="62">
        <f ca="1">AVERAGE(OFFSET($DS$3,0,0,'Données projet'!$E$14+1,1))-AVERAGE(OFFSET($H$3,0,0,'Données projet'!$E$14+1,1))</f>
        <v>394.8445842828649</v>
      </c>
      <c r="DU187" s="62">
        <f t="shared" si="152"/>
        <v>246.54010105494143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371.95849973474657</v>
      </c>
      <c r="T188" s="62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1.0818439477588981E-13</v>
      </c>
      <c r="AK188" s="14">
        <f t="shared" si="164"/>
        <v>1.6104228458716316E-12</v>
      </c>
      <c r="AL188" s="22">
        <f t="shared" si="165"/>
        <v>2.9932409441277661E-12</v>
      </c>
      <c r="AM188" s="62">
        <f t="shared" si="113"/>
        <v>293.33333333333633</v>
      </c>
      <c r="AN188" s="62">
        <f ca="1">AVERAGE(OFFSET($AM$3,0,0,'Données projet'!$E$10+1,1))-AVERAGE(OFFSET($H$3,0,0,'Données projet'!$E$10+1,1))</f>
        <v>389.12604446638119</v>
      </c>
      <c r="AO188" s="62">
        <f t="shared" si="144"/>
        <v>243.23852967152732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1.223725121235475E-13</v>
      </c>
      <c r="BF188" s="14">
        <f t="shared" si="167"/>
        <v>1.7956824466038182E-12</v>
      </c>
      <c r="BG188" s="22">
        <f t="shared" si="168"/>
        <v>3.3406123864501612E-12</v>
      </c>
      <c r="BH188" s="62">
        <f t="shared" si="116"/>
        <v>293.33333333333667</v>
      </c>
      <c r="BI188" s="62">
        <f ca="1">AVERAGE(OFFSET($BH$3,0,0,'Données projet'!$E$11+1,1))-AVERAGE(OFFSET($H$3,0,0,'Données projet'!$E$11+1,1))</f>
        <v>434.82222444324242</v>
      </c>
      <c r="BJ188" s="62">
        <f t="shared" si="146"/>
        <v>269.61868559913393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-5.7639226724859328E-14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310.75846525561843</v>
      </c>
      <c r="CE188" s="62">
        <f t="shared" si="148"/>
        <v>159.6134369231965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-9.9316821433603781E-14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195.30963433439501</v>
      </c>
      <c r="CZ188" s="62">
        <f t="shared" si="150"/>
        <v>185.00219255324504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1.0995790944434703E-13</v>
      </c>
      <c r="DQ188" s="14">
        <f t="shared" si="176"/>
        <v>1.6337280948049956E-12</v>
      </c>
      <c r="DR188" s="22">
        <f t="shared" si="177"/>
        <v>3.036919790734272E-12</v>
      </c>
      <c r="DS188" s="62">
        <f t="shared" si="125"/>
        <v>293.33333333333633</v>
      </c>
      <c r="DT188" s="62">
        <f ca="1">AVERAGE(OFFSET($DS$3,0,0,'Données projet'!$E$14+1,1))-AVERAGE(OFFSET($H$3,0,0,'Données projet'!$E$14+1,1))</f>
        <v>394.8445842828649</v>
      </c>
      <c r="DU188" s="62">
        <f t="shared" si="152"/>
        <v>246.54010105494143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371.95849973474657</v>
      </c>
      <c r="T189" s="62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1.0818439477588981E-13</v>
      </c>
      <c r="AK189" s="14">
        <f t="shared" si="164"/>
        <v>1.6104228458716316E-12</v>
      </c>
      <c r="AL189" s="22">
        <f t="shared" si="165"/>
        <v>2.9932409441277661E-12</v>
      </c>
      <c r="AM189" s="62">
        <f t="shared" si="113"/>
        <v>293.33333333333633</v>
      </c>
      <c r="AN189" s="62">
        <f ca="1">AVERAGE(OFFSET($AM$3,0,0,'Données projet'!$E$10+1,1))-AVERAGE(OFFSET($H$3,0,0,'Données projet'!$E$10+1,1))</f>
        <v>389.12604446638119</v>
      </c>
      <c r="AO189" s="62">
        <f t="shared" si="144"/>
        <v>243.23852967152732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1.223725121235475E-13</v>
      </c>
      <c r="BF189" s="14">
        <f t="shared" si="167"/>
        <v>1.7956824466038182E-12</v>
      </c>
      <c r="BG189" s="22">
        <f t="shared" si="168"/>
        <v>3.3406123864501612E-12</v>
      </c>
      <c r="BH189" s="62">
        <f t="shared" si="116"/>
        <v>293.33333333333667</v>
      </c>
      <c r="BI189" s="62">
        <f ca="1">AVERAGE(OFFSET($BH$3,0,0,'Données projet'!$E$11+1,1))-AVERAGE(OFFSET($H$3,0,0,'Données projet'!$E$11+1,1))</f>
        <v>434.82222444324242</v>
      </c>
      <c r="BJ189" s="62">
        <f t="shared" si="146"/>
        <v>269.61868559913393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-5.7639226724859328E-14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310.75846525561843</v>
      </c>
      <c r="CE189" s="62">
        <f t="shared" si="148"/>
        <v>159.6134369231965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-9.9316821433603781E-14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195.30963433439501</v>
      </c>
      <c r="CZ189" s="62">
        <f t="shared" si="150"/>
        <v>185.00219255324504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1.0995790944434703E-13</v>
      </c>
      <c r="DQ189" s="14">
        <f t="shared" si="176"/>
        <v>1.6337280948049956E-12</v>
      </c>
      <c r="DR189" s="22">
        <f t="shared" si="177"/>
        <v>3.036919790734272E-12</v>
      </c>
      <c r="DS189" s="62">
        <f t="shared" si="125"/>
        <v>293.33333333333633</v>
      </c>
      <c r="DT189" s="62">
        <f ca="1">AVERAGE(OFFSET($DS$3,0,0,'Données projet'!$E$14+1,1))-AVERAGE(OFFSET($H$3,0,0,'Données projet'!$E$14+1,1))</f>
        <v>394.8445842828649</v>
      </c>
      <c r="DU189" s="62">
        <f t="shared" si="152"/>
        <v>246.54010105494143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371.95849973474657</v>
      </c>
      <c r="T190" s="62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1.0818439477588981E-13</v>
      </c>
      <c r="AK190" s="14">
        <f t="shared" si="164"/>
        <v>1.6104228458716316E-12</v>
      </c>
      <c r="AL190" s="22">
        <f t="shared" si="165"/>
        <v>2.9932409441277661E-12</v>
      </c>
      <c r="AM190" s="62">
        <f t="shared" si="113"/>
        <v>293.33333333333633</v>
      </c>
      <c r="AN190" s="62">
        <f ca="1">AVERAGE(OFFSET($AM$3,0,0,'Données projet'!$E$10+1,1))-AVERAGE(OFFSET($H$3,0,0,'Données projet'!$E$10+1,1))</f>
        <v>389.12604446638119</v>
      </c>
      <c r="AO190" s="62">
        <f t="shared" si="144"/>
        <v>243.23852967152732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1.223725121235475E-13</v>
      </c>
      <c r="BF190" s="14">
        <f t="shared" si="167"/>
        <v>1.7956824466038182E-12</v>
      </c>
      <c r="BG190" s="22">
        <f t="shared" si="168"/>
        <v>3.3406123864501612E-12</v>
      </c>
      <c r="BH190" s="62">
        <f t="shared" si="116"/>
        <v>293.33333333333667</v>
      </c>
      <c r="BI190" s="62">
        <f ca="1">AVERAGE(OFFSET($BH$3,0,0,'Données projet'!$E$11+1,1))-AVERAGE(OFFSET($H$3,0,0,'Données projet'!$E$11+1,1))</f>
        <v>434.82222444324242</v>
      </c>
      <c r="BJ190" s="62">
        <f t="shared" si="146"/>
        <v>269.61868559913393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-5.7639226724859328E-14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310.75846525561843</v>
      </c>
      <c r="CE190" s="62">
        <f t="shared" si="148"/>
        <v>159.6134369231965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-9.9316821433603781E-14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195.30963433439501</v>
      </c>
      <c r="CZ190" s="62">
        <f t="shared" si="150"/>
        <v>185.00219255324504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1.0995790944434703E-13</v>
      </c>
      <c r="DQ190" s="14">
        <f t="shared" si="176"/>
        <v>1.6337280948049956E-12</v>
      </c>
      <c r="DR190" s="22">
        <f t="shared" si="177"/>
        <v>3.036919790734272E-12</v>
      </c>
      <c r="DS190" s="62">
        <f t="shared" si="125"/>
        <v>293.33333333333633</v>
      </c>
      <c r="DT190" s="62">
        <f ca="1">AVERAGE(OFFSET($DS$3,0,0,'Données projet'!$E$14+1,1))-AVERAGE(OFFSET($H$3,0,0,'Données projet'!$E$14+1,1))</f>
        <v>394.8445842828649</v>
      </c>
      <c r="DU190" s="62">
        <f t="shared" si="152"/>
        <v>246.54010105494143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371.95849973474657</v>
      </c>
      <c r="T191" s="62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1.0818439477588981E-13</v>
      </c>
      <c r="AK191" s="14">
        <f t="shared" si="164"/>
        <v>1.6104228458716316E-12</v>
      </c>
      <c r="AL191" s="22">
        <f t="shared" si="165"/>
        <v>2.9932409441277661E-12</v>
      </c>
      <c r="AM191" s="62">
        <f t="shared" si="113"/>
        <v>293.33333333333633</v>
      </c>
      <c r="AN191" s="62">
        <f ca="1">AVERAGE(OFFSET($AM$3,0,0,'Données projet'!$E$10+1,1))-AVERAGE(OFFSET($H$3,0,0,'Données projet'!$E$10+1,1))</f>
        <v>389.12604446638119</v>
      </c>
      <c r="AO191" s="62">
        <f t="shared" si="144"/>
        <v>243.23852967152732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1.223725121235475E-13</v>
      </c>
      <c r="BF191" s="14">
        <f t="shared" si="167"/>
        <v>1.7956824466038182E-12</v>
      </c>
      <c r="BG191" s="22">
        <f t="shared" si="168"/>
        <v>3.3406123864501612E-12</v>
      </c>
      <c r="BH191" s="62">
        <f t="shared" si="116"/>
        <v>293.33333333333667</v>
      </c>
      <c r="BI191" s="62">
        <f ca="1">AVERAGE(OFFSET($BH$3,0,0,'Données projet'!$E$11+1,1))-AVERAGE(OFFSET($H$3,0,0,'Données projet'!$E$11+1,1))</f>
        <v>434.82222444324242</v>
      </c>
      <c r="BJ191" s="62">
        <f t="shared" si="146"/>
        <v>269.61868559913393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-5.7639226724859328E-14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310.75846525561843</v>
      </c>
      <c r="CE191" s="62">
        <f t="shared" si="148"/>
        <v>159.6134369231965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-9.9316821433603781E-14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195.30963433439501</v>
      </c>
      <c r="CZ191" s="62">
        <f t="shared" si="150"/>
        <v>185.00219255324504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1.0995790944434703E-13</v>
      </c>
      <c r="DQ191" s="14">
        <f t="shared" si="176"/>
        <v>1.6337280948049956E-12</v>
      </c>
      <c r="DR191" s="22">
        <f t="shared" si="177"/>
        <v>3.036919790734272E-12</v>
      </c>
      <c r="DS191" s="62">
        <f t="shared" si="125"/>
        <v>293.33333333333633</v>
      </c>
      <c r="DT191" s="62">
        <f ca="1">AVERAGE(OFFSET($DS$3,0,0,'Données projet'!$E$14+1,1))-AVERAGE(OFFSET($H$3,0,0,'Données projet'!$E$14+1,1))</f>
        <v>394.8445842828649</v>
      </c>
      <c r="DU191" s="62">
        <f t="shared" si="152"/>
        <v>246.54010105494143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371.95849973474657</v>
      </c>
      <c r="T192" s="62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1.0818439477588981E-13</v>
      </c>
      <c r="AK192" s="14">
        <f t="shared" si="164"/>
        <v>1.6104228458716316E-12</v>
      </c>
      <c r="AL192" s="22">
        <f t="shared" si="165"/>
        <v>2.9932409441277661E-12</v>
      </c>
      <c r="AM192" s="62">
        <f t="shared" si="113"/>
        <v>293.33333333333633</v>
      </c>
      <c r="AN192" s="62">
        <f ca="1">AVERAGE(OFFSET($AM$3,0,0,'Données projet'!$E$10+1,1))-AVERAGE(OFFSET($H$3,0,0,'Données projet'!$E$10+1,1))</f>
        <v>389.12604446638119</v>
      </c>
      <c r="AO192" s="62">
        <f t="shared" si="144"/>
        <v>243.23852967152732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1.223725121235475E-13</v>
      </c>
      <c r="BF192" s="14">
        <f t="shared" si="167"/>
        <v>1.7956824466038182E-12</v>
      </c>
      <c r="BG192" s="22">
        <f t="shared" si="168"/>
        <v>3.3406123864501612E-12</v>
      </c>
      <c r="BH192" s="62">
        <f t="shared" si="116"/>
        <v>293.33333333333667</v>
      </c>
      <c r="BI192" s="62">
        <f ca="1">AVERAGE(OFFSET($BH$3,0,0,'Données projet'!$E$11+1,1))-AVERAGE(OFFSET($H$3,0,0,'Données projet'!$E$11+1,1))</f>
        <v>434.82222444324242</v>
      </c>
      <c r="BJ192" s="62">
        <f t="shared" si="146"/>
        <v>269.61868559913393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-5.7639226724859328E-14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310.75846525561843</v>
      </c>
      <c r="CE192" s="62">
        <f t="shared" si="148"/>
        <v>159.6134369231965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-9.9316821433603781E-14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195.30963433439501</v>
      </c>
      <c r="CZ192" s="62">
        <f t="shared" si="150"/>
        <v>185.00219255324504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1.0995790944434703E-13</v>
      </c>
      <c r="DQ192" s="14">
        <f t="shared" si="176"/>
        <v>1.6337280948049956E-12</v>
      </c>
      <c r="DR192" s="22">
        <f t="shared" si="177"/>
        <v>3.036919790734272E-12</v>
      </c>
      <c r="DS192" s="62">
        <f t="shared" si="125"/>
        <v>293.33333333333633</v>
      </c>
      <c r="DT192" s="62">
        <f ca="1">AVERAGE(OFFSET($DS$3,0,0,'Données projet'!$E$14+1,1))-AVERAGE(OFFSET($H$3,0,0,'Données projet'!$E$14+1,1))</f>
        <v>394.8445842828649</v>
      </c>
      <c r="DU192" s="62">
        <f t="shared" si="152"/>
        <v>246.54010105494143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371.95849973474657</v>
      </c>
      <c r="T193" s="62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1.0818439477588981E-13</v>
      </c>
      <c r="AK193" s="14">
        <f t="shared" si="164"/>
        <v>1.6104228458716316E-12</v>
      </c>
      <c r="AL193" s="22">
        <f t="shared" si="165"/>
        <v>2.9932409441277661E-12</v>
      </c>
      <c r="AM193" s="62">
        <f t="shared" si="113"/>
        <v>293.33333333333633</v>
      </c>
      <c r="AN193" s="62">
        <f ca="1">AVERAGE(OFFSET($AM$3,0,0,'Données projet'!$E$10+1,1))-AVERAGE(OFFSET($H$3,0,0,'Données projet'!$E$10+1,1))</f>
        <v>389.12604446638119</v>
      </c>
      <c r="AO193" s="62">
        <f t="shared" si="144"/>
        <v>243.23852967152732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1.223725121235475E-13</v>
      </c>
      <c r="BF193" s="14">
        <f t="shared" si="167"/>
        <v>1.7956824466038182E-12</v>
      </c>
      <c r="BG193" s="22">
        <f t="shared" si="168"/>
        <v>3.3406123864501612E-12</v>
      </c>
      <c r="BH193" s="62">
        <f t="shared" si="116"/>
        <v>293.33333333333667</v>
      </c>
      <c r="BI193" s="62">
        <f ca="1">AVERAGE(OFFSET($BH$3,0,0,'Données projet'!$E$11+1,1))-AVERAGE(OFFSET($H$3,0,0,'Données projet'!$E$11+1,1))</f>
        <v>434.82222444324242</v>
      </c>
      <c r="BJ193" s="62">
        <f t="shared" si="146"/>
        <v>269.61868559913393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-5.7639226724859328E-14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310.75846525561843</v>
      </c>
      <c r="CE193" s="62">
        <f t="shared" si="148"/>
        <v>159.6134369231965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-9.9316821433603781E-14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195.30963433439501</v>
      </c>
      <c r="CZ193" s="62">
        <f t="shared" si="150"/>
        <v>185.00219255324504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1.0995790944434703E-13</v>
      </c>
      <c r="DQ193" s="14">
        <f t="shared" si="176"/>
        <v>1.6337280948049956E-12</v>
      </c>
      <c r="DR193" s="22">
        <f t="shared" si="177"/>
        <v>3.036919790734272E-12</v>
      </c>
      <c r="DS193" s="62">
        <f t="shared" si="125"/>
        <v>293.33333333333633</v>
      </c>
      <c r="DT193" s="62">
        <f ca="1">AVERAGE(OFFSET($DS$3,0,0,'Données projet'!$E$14+1,1))-AVERAGE(OFFSET($H$3,0,0,'Données projet'!$E$14+1,1))</f>
        <v>394.8445842828649</v>
      </c>
      <c r="DU193" s="62">
        <f t="shared" si="152"/>
        <v>246.54010105494143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371.95849973474657</v>
      </c>
      <c r="T194" s="62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1.0818439477588981E-13</v>
      </c>
      <c r="AK194" s="14">
        <f t="shared" si="164"/>
        <v>1.6104228458716316E-12</v>
      </c>
      <c r="AL194" s="22">
        <f t="shared" si="165"/>
        <v>2.9932409441277661E-12</v>
      </c>
      <c r="AM194" s="62">
        <f t="shared" si="113"/>
        <v>293.33333333333633</v>
      </c>
      <c r="AN194" s="62">
        <f ca="1">AVERAGE(OFFSET($AM$3,0,0,'Données projet'!$E$10+1,1))-AVERAGE(OFFSET($H$3,0,0,'Données projet'!$E$10+1,1))</f>
        <v>389.12604446638119</v>
      </c>
      <c r="AO194" s="62">
        <f t="shared" si="144"/>
        <v>243.23852967152732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1.223725121235475E-13</v>
      </c>
      <c r="BF194" s="14">
        <f t="shared" si="167"/>
        <v>1.7956824466038182E-12</v>
      </c>
      <c r="BG194" s="22">
        <f t="shared" si="168"/>
        <v>3.3406123864501612E-12</v>
      </c>
      <c r="BH194" s="62">
        <f t="shared" si="116"/>
        <v>293.33333333333667</v>
      </c>
      <c r="BI194" s="62">
        <f ca="1">AVERAGE(OFFSET($BH$3,0,0,'Données projet'!$E$11+1,1))-AVERAGE(OFFSET($H$3,0,0,'Données projet'!$E$11+1,1))</f>
        <v>434.82222444324242</v>
      </c>
      <c r="BJ194" s="62">
        <f t="shared" si="146"/>
        <v>269.61868559913393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-5.7639226724859328E-14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310.75846525561843</v>
      </c>
      <c r="CE194" s="62">
        <f t="shared" si="148"/>
        <v>159.6134369231965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-9.9316821433603781E-14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195.30963433439501</v>
      </c>
      <c r="CZ194" s="62">
        <f t="shared" si="150"/>
        <v>185.00219255324504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1.0995790944434703E-13</v>
      </c>
      <c r="DQ194" s="14">
        <f t="shared" si="176"/>
        <v>1.6337280948049956E-12</v>
      </c>
      <c r="DR194" s="22">
        <f t="shared" si="177"/>
        <v>3.036919790734272E-12</v>
      </c>
      <c r="DS194" s="62">
        <f t="shared" si="125"/>
        <v>293.33333333333633</v>
      </c>
      <c r="DT194" s="62">
        <f ca="1">AVERAGE(OFFSET($DS$3,0,0,'Données projet'!$E$14+1,1))-AVERAGE(OFFSET($H$3,0,0,'Données projet'!$E$14+1,1))</f>
        <v>394.8445842828649</v>
      </c>
      <c r="DU194" s="62">
        <f t="shared" si="152"/>
        <v>246.54010105494143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371.95849973474657</v>
      </c>
      <c r="T195" s="62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1.0818439477588981E-13</v>
      </c>
      <c r="AK195" s="14">
        <f t="shared" si="164"/>
        <v>1.6104228458716316E-12</v>
      </c>
      <c r="AL195" s="22">
        <f t="shared" si="165"/>
        <v>2.9932409441277661E-12</v>
      </c>
      <c r="AM195" s="62">
        <f t="shared" si="113"/>
        <v>293.33333333333633</v>
      </c>
      <c r="AN195" s="62">
        <f ca="1">AVERAGE(OFFSET($AM$3,0,0,'Données projet'!$E$10+1,1))-AVERAGE(OFFSET($H$3,0,0,'Données projet'!$E$10+1,1))</f>
        <v>389.12604446638119</v>
      </c>
      <c r="AO195" s="62">
        <f t="shared" si="144"/>
        <v>243.23852967152732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1.223725121235475E-13</v>
      </c>
      <c r="BF195" s="14">
        <f t="shared" si="167"/>
        <v>1.7956824466038182E-12</v>
      </c>
      <c r="BG195" s="22">
        <f t="shared" si="168"/>
        <v>3.3406123864501612E-12</v>
      </c>
      <c r="BH195" s="62">
        <f t="shared" si="116"/>
        <v>293.33333333333667</v>
      </c>
      <c r="BI195" s="62">
        <f ca="1">AVERAGE(OFFSET($BH$3,0,0,'Données projet'!$E$11+1,1))-AVERAGE(OFFSET($H$3,0,0,'Données projet'!$E$11+1,1))</f>
        <v>434.82222444324242</v>
      </c>
      <c r="BJ195" s="62">
        <f t="shared" si="146"/>
        <v>269.61868559913393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-5.7639226724859328E-14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310.75846525561843</v>
      </c>
      <c r="CE195" s="62">
        <f t="shared" si="148"/>
        <v>159.6134369231965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-9.9316821433603781E-14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195.30963433439501</v>
      </c>
      <c r="CZ195" s="62">
        <f t="shared" si="150"/>
        <v>185.00219255324504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1.0995790944434703E-13</v>
      </c>
      <c r="DQ195" s="14">
        <f t="shared" si="176"/>
        <v>1.6337280948049956E-12</v>
      </c>
      <c r="DR195" s="22">
        <f t="shared" si="177"/>
        <v>3.036919790734272E-12</v>
      </c>
      <c r="DS195" s="62">
        <f t="shared" si="125"/>
        <v>293.33333333333633</v>
      </c>
      <c r="DT195" s="62">
        <f ca="1">AVERAGE(OFFSET($DS$3,0,0,'Données projet'!$E$14+1,1))-AVERAGE(OFFSET($H$3,0,0,'Données projet'!$E$14+1,1))</f>
        <v>394.8445842828649</v>
      </c>
      <c r="DU195" s="62">
        <f t="shared" si="152"/>
        <v>246.54010105494143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371.95849973474657</v>
      </c>
      <c r="T196" s="62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1.0818439477588981E-13</v>
      </c>
      <c r="AK196" s="14">
        <f t="shared" si="164"/>
        <v>1.6104228458716316E-12</v>
      </c>
      <c r="AL196" s="22">
        <f t="shared" si="165"/>
        <v>2.9932409441277661E-12</v>
      </c>
      <c r="AM196" s="62">
        <f t="shared" ref="AM196:AM203" si="193">AL196+(AD196+AE196)*44/12</f>
        <v>293.33333333333633</v>
      </c>
      <c r="AN196" s="62">
        <f ca="1">AVERAGE(OFFSET($AM$3,0,0,'Données projet'!$E$10+1,1))-AVERAGE(OFFSET($H$3,0,0,'Données projet'!$E$10+1,1))</f>
        <v>389.12604446638119</v>
      </c>
      <c r="AO196" s="62">
        <f t="shared" si="144"/>
        <v>243.23852967152732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1.223725121235475E-13</v>
      </c>
      <c r="BF196" s="14">
        <f t="shared" si="167"/>
        <v>1.7956824466038182E-12</v>
      </c>
      <c r="BG196" s="22">
        <f t="shared" si="168"/>
        <v>3.3406123864501612E-12</v>
      </c>
      <c r="BH196" s="62">
        <f t="shared" ref="BH196:BH203" si="194">BG196+(AY196+AZ196)*44/12</f>
        <v>293.33333333333667</v>
      </c>
      <c r="BI196" s="62">
        <f ca="1">AVERAGE(OFFSET($BH$3,0,0,'Données projet'!$E$11+1,1))-AVERAGE(OFFSET($H$3,0,0,'Données projet'!$E$11+1,1))</f>
        <v>434.82222444324242</v>
      </c>
      <c r="BJ196" s="62">
        <f t="shared" si="146"/>
        <v>269.61868559913393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-5.7639226724859328E-14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310.75846525561843</v>
      </c>
      <c r="CE196" s="62">
        <f t="shared" si="148"/>
        <v>159.6134369231965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-9.9316821433603781E-14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195.30963433439501</v>
      </c>
      <c r="CZ196" s="62">
        <f t="shared" si="150"/>
        <v>185.00219255324504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1.0995790944434703E-13</v>
      </c>
      <c r="DQ196" s="14">
        <f t="shared" si="176"/>
        <v>1.6337280948049956E-12</v>
      </c>
      <c r="DR196" s="22">
        <f t="shared" si="177"/>
        <v>3.036919790734272E-12</v>
      </c>
      <c r="DS196" s="62">
        <f t="shared" ref="DS196:DS203" si="197">DR196+(DJ196+DK196)*44/12</f>
        <v>293.33333333333633</v>
      </c>
      <c r="DT196" s="62">
        <f ca="1">AVERAGE(OFFSET($DS$3,0,0,'Données projet'!$E$14+1,1))-AVERAGE(OFFSET($H$3,0,0,'Données projet'!$E$14+1,1))</f>
        <v>394.8445842828649</v>
      </c>
      <c r="DU196" s="62">
        <f t="shared" si="152"/>
        <v>246.54010105494143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371.95849973474657</v>
      </c>
      <c r="T197" s="62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1.0818439477588981E-13</v>
      </c>
      <c r="AK197" s="14">
        <f t="shared" si="164"/>
        <v>1.6104228458716316E-12</v>
      </c>
      <c r="AL197" s="22">
        <f t="shared" si="165"/>
        <v>2.9932409441277661E-12</v>
      </c>
      <c r="AM197" s="62">
        <f t="shared" si="193"/>
        <v>293.33333333333633</v>
      </c>
      <c r="AN197" s="62">
        <f ca="1">AVERAGE(OFFSET($AM$3,0,0,'Données projet'!$E$10+1,1))-AVERAGE(OFFSET($H$3,0,0,'Données projet'!$E$10+1,1))</f>
        <v>389.12604446638119</v>
      </c>
      <c r="AO197" s="62">
        <f t="shared" ref="AO197:AO203" si="205">$AO$3</f>
        <v>243.23852967152732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1.223725121235475E-13</v>
      </c>
      <c r="BF197" s="14">
        <f t="shared" si="167"/>
        <v>1.7956824466038182E-12</v>
      </c>
      <c r="BG197" s="22">
        <f t="shared" si="168"/>
        <v>3.3406123864501612E-12</v>
      </c>
      <c r="BH197" s="62">
        <f t="shared" si="194"/>
        <v>293.33333333333667</v>
      </c>
      <c r="BI197" s="62">
        <f ca="1">AVERAGE(OFFSET($BH$3,0,0,'Données projet'!$E$11+1,1))-AVERAGE(OFFSET($H$3,0,0,'Données projet'!$E$11+1,1))</f>
        <v>434.82222444324242</v>
      </c>
      <c r="BJ197" s="62">
        <f t="shared" ref="BJ197:BJ203" si="206">$BJ$3</f>
        <v>269.61868559913393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-5.7639226724859328E-14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310.75846525561843</v>
      </c>
      <c r="CE197" s="62">
        <f t="shared" ref="CE197:CE203" si="207">$CE$3</f>
        <v>159.6134369231965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-9.9316821433603781E-14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195.30963433439501</v>
      </c>
      <c r="CZ197" s="62">
        <f t="shared" ref="CZ197:CZ203" si="208">$CZ$3</f>
        <v>185.00219255324504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1.0995790944434703E-13</v>
      </c>
      <c r="DQ197" s="14">
        <f t="shared" si="176"/>
        <v>1.6337280948049956E-12</v>
      </c>
      <c r="DR197" s="22">
        <f t="shared" si="177"/>
        <v>3.036919790734272E-12</v>
      </c>
      <c r="DS197" s="62">
        <f t="shared" si="197"/>
        <v>293.33333333333633</v>
      </c>
      <c r="DT197" s="62">
        <f ca="1">AVERAGE(OFFSET($DS$3,0,0,'Données projet'!$E$14+1,1))-AVERAGE(OFFSET($H$3,0,0,'Données projet'!$E$14+1,1))</f>
        <v>394.8445842828649</v>
      </c>
      <c r="DU197" s="62">
        <f t="shared" ref="DU197:DU203" si="209">$DU$3</f>
        <v>246.54010105494143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371.95849973474657</v>
      </c>
      <c r="T198" s="62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1.0818439477588981E-13</v>
      </c>
      <c r="AK198" s="14">
        <f t="shared" si="164"/>
        <v>1.6104228458716316E-12</v>
      </c>
      <c r="AL198" s="22">
        <f t="shared" si="165"/>
        <v>2.9932409441277661E-12</v>
      </c>
      <c r="AM198" s="62">
        <f t="shared" si="193"/>
        <v>293.33333333333633</v>
      </c>
      <c r="AN198" s="62">
        <f ca="1">AVERAGE(OFFSET($AM$3,0,0,'Données projet'!$E$10+1,1))-AVERAGE(OFFSET($H$3,0,0,'Données projet'!$E$10+1,1))</f>
        <v>389.12604446638119</v>
      </c>
      <c r="AO198" s="62">
        <f t="shared" si="205"/>
        <v>243.23852967152732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1.223725121235475E-13</v>
      </c>
      <c r="BF198" s="14">
        <f t="shared" si="167"/>
        <v>1.7956824466038182E-12</v>
      </c>
      <c r="BG198" s="22">
        <f t="shared" si="168"/>
        <v>3.3406123864501612E-12</v>
      </c>
      <c r="BH198" s="62">
        <f t="shared" si="194"/>
        <v>293.33333333333667</v>
      </c>
      <c r="BI198" s="62">
        <f ca="1">AVERAGE(OFFSET($BH$3,0,0,'Données projet'!$E$11+1,1))-AVERAGE(OFFSET($H$3,0,0,'Données projet'!$E$11+1,1))</f>
        <v>434.82222444324242</v>
      </c>
      <c r="BJ198" s="62">
        <f t="shared" si="206"/>
        <v>269.61868559913393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-5.7639226724859328E-14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310.75846525561843</v>
      </c>
      <c r="CE198" s="62">
        <f t="shared" si="207"/>
        <v>159.6134369231965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-9.9316821433603781E-14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195.30963433439501</v>
      </c>
      <c r="CZ198" s="62">
        <f t="shared" si="208"/>
        <v>185.00219255324504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1.0995790944434703E-13</v>
      </c>
      <c r="DQ198" s="14">
        <f t="shared" si="176"/>
        <v>1.6337280948049956E-12</v>
      </c>
      <c r="DR198" s="22">
        <f t="shared" si="177"/>
        <v>3.036919790734272E-12</v>
      </c>
      <c r="DS198" s="62">
        <f t="shared" si="197"/>
        <v>293.33333333333633</v>
      </c>
      <c r="DT198" s="62">
        <f ca="1">AVERAGE(OFFSET($DS$3,0,0,'Données projet'!$E$14+1,1))-AVERAGE(OFFSET($H$3,0,0,'Données projet'!$E$14+1,1))</f>
        <v>394.8445842828649</v>
      </c>
      <c r="DU198" s="62">
        <f t="shared" si="209"/>
        <v>246.54010105494143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371.95849973474657</v>
      </c>
      <c r="T199" s="62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1.0818439477588981E-13</v>
      </c>
      <c r="AK199" s="14">
        <f t="shared" si="164"/>
        <v>1.6104228458716316E-12</v>
      </c>
      <c r="AL199" s="22">
        <f t="shared" si="165"/>
        <v>2.9932409441277661E-12</v>
      </c>
      <c r="AM199" s="62">
        <f t="shared" si="193"/>
        <v>293.33333333333633</v>
      </c>
      <c r="AN199" s="62">
        <f ca="1">AVERAGE(OFFSET($AM$3,0,0,'Données projet'!$E$10+1,1))-AVERAGE(OFFSET($H$3,0,0,'Données projet'!$E$10+1,1))</f>
        <v>389.12604446638119</v>
      </c>
      <c r="AO199" s="62">
        <f t="shared" si="205"/>
        <v>243.23852967152732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1.223725121235475E-13</v>
      </c>
      <c r="BF199" s="14">
        <f t="shared" si="167"/>
        <v>1.7956824466038182E-12</v>
      </c>
      <c r="BG199" s="22">
        <f t="shared" si="168"/>
        <v>3.3406123864501612E-12</v>
      </c>
      <c r="BH199" s="62">
        <f t="shared" si="194"/>
        <v>293.33333333333667</v>
      </c>
      <c r="BI199" s="62">
        <f ca="1">AVERAGE(OFFSET($BH$3,0,0,'Données projet'!$E$11+1,1))-AVERAGE(OFFSET($H$3,0,0,'Données projet'!$E$11+1,1))</f>
        <v>434.82222444324242</v>
      </c>
      <c r="BJ199" s="62">
        <f t="shared" si="206"/>
        <v>269.61868559913393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-5.7639226724859328E-14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310.75846525561843</v>
      </c>
      <c r="CE199" s="62">
        <f t="shared" si="207"/>
        <v>159.6134369231965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-9.9316821433603781E-14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195.30963433439501</v>
      </c>
      <c r="CZ199" s="62">
        <f t="shared" si="208"/>
        <v>185.00219255324504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1.0995790944434703E-13</v>
      </c>
      <c r="DQ199" s="14">
        <f t="shared" si="176"/>
        <v>1.6337280948049956E-12</v>
      </c>
      <c r="DR199" s="22">
        <f t="shared" si="177"/>
        <v>3.036919790734272E-12</v>
      </c>
      <c r="DS199" s="62">
        <f t="shared" si="197"/>
        <v>293.33333333333633</v>
      </c>
      <c r="DT199" s="62">
        <f ca="1">AVERAGE(OFFSET($DS$3,0,0,'Données projet'!$E$14+1,1))-AVERAGE(OFFSET($H$3,0,0,'Données projet'!$E$14+1,1))</f>
        <v>394.8445842828649</v>
      </c>
      <c r="DU199" s="62">
        <f t="shared" si="209"/>
        <v>246.54010105494143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371.95849973474657</v>
      </c>
      <c r="T200" s="62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1.0818439477588981E-13</v>
      </c>
      <c r="AK200" s="14">
        <f t="shared" si="164"/>
        <v>1.6104228458716316E-12</v>
      </c>
      <c r="AL200" s="22">
        <f t="shared" si="165"/>
        <v>2.9932409441277661E-12</v>
      </c>
      <c r="AM200" s="62">
        <f t="shared" si="193"/>
        <v>293.33333333333633</v>
      </c>
      <c r="AN200" s="62">
        <f ca="1">AVERAGE(OFFSET($AM$3,0,0,'Données projet'!$E$10+1,1))-AVERAGE(OFFSET($H$3,0,0,'Données projet'!$E$10+1,1))</f>
        <v>389.12604446638119</v>
      </c>
      <c r="AO200" s="62">
        <f t="shared" si="205"/>
        <v>243.23852967152732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1.223725121235475E-13</v>
      </c>
      <c r="BF200" s="14">
        <f t="shared" si="167"/>
        <v>1.7956824466038182E-12</v>
      </c>
      <c r="BG200" s="22">
        <f t="shared" si="168"/>
        <v>3.3406123864501612E-12</v>
      </c>
      <c r="BH200" s="62">
        <f t="shared" si="194"/>
        <v>293.33333333333667</v>
      </c>
      <c r="BI200" s="62">
        <f ca="1">AVERAGE(OFFSET($BH$3,0,0,'Données projet'!$E$11+1,1))-AVERAGE(OFFSET($H$3,0,0,'Données projet'!$E$11+1,1))</f>
        <v>434.82222444324242</v>
      </c>
      <c r="BJ200" s="62">
        <f t="shared" si="206"/>
        <v>269.61868559913393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-5.7639226724859328E-14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310.75846525561843</v>
      </c>
      <c r="CE200" s="62">
        <f t="shared" si="207"/>
        <v>159.6134369231965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-9.9316821433603781E-14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195.30963433439501</v>
      </c>
      <c r="CZ200" s="62">
        <f t="shared" si="208"/>
        <v>185.00219255324504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1.0995790944434703E-13</v>
      </c>
      <c r="DQ200" s="14">
        <f t="shared" si="176"/>
        <v>1.6337280948049956E-12</v>
      </c>
      <c r="DR200" s="22">
        <f t="shared" si="177"/>
        <v>3.036919790734272E-12</v>
      </c>
      <c r="DS200" s="62">
        <f t="shared" si="197"/>
        <v>293.33333333333633</v>
      </c>
      <c r="DT200" s="62">
        <f ca="1">AVERAGE(OFFSET($DS$3,0,0,'Données projet'!$E$14+1,1))-AVERAGE(OFFSET($H$3,0,0,'Données projet'!$E$14+1,1))</f>
        <v>394.8445842828649</v>
      </c>
      <c r="DU200" s="62">
        <f t="shared" si="209"/>
        <v>246.54010105494143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371.95849973474657</v>
      </c>
      <c r="T201" s="62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1.0818439477588981E-13</v>
      </c>
      <c r="AK201" s="14">
        <f t="shared" si="164"/>
        <v>1.6104228458716316E-12</v>
      </c>
      <c r="AL201" s="22">
        <f t="shared" si="165"/>
        <v>2.9932409441277661E-12</v>
      </c>
      <c r="AM201" s="62">
        <f t="shared" si="193"/>
        <v>293.33333333333633</v>
      </c>
      <c r="AN201" s="62">
        <f ca="1">AVERAGE(OFFSET($AM$3,0,0,'Données projet'!$E$10+1,1))-AVERAGE(OFFSET($H$3,0,0,'Données projet'!$E$10+1,1))</f>
        <v>389.12604446638119</v>
      </c>
      <c r="AO201" s="62">
        <f t="shared" si="205"/>
        <v>243.23852967152732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1.223725121235475E-13</v>
      </c>
      <c r="BF201" s="14">
        <f t="shared" si="167"/>
        <v>1.7956824466038182E-12</v>
      </c>
      <c r="BG201" s="22">
        <f t="shared" si="168"/>
        <v>3.3406123864501612E-12</v>
      </c>
      <c r="BH201" s="62">
        <f t="shared" si="194"/>
        <v>293.33333333333667</v>
      </c>
      <c r="BI201" s="62">
        <f ca="1">AVERAGE(OFFSET($BH$3,0,0,'Données projet'!$E$11+1,1))-AVERAGE(OFFSET($H$3,0,0,'Données projet'!$E$11+1,1))</f>
        <v>434.82222444324242</v>
      </c>
      <c r="BJ201" s="62">
        <f t="shared" si="206"/>
        <v>269.61868559913393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-5.7639226724859328E-14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310.75846525561843</v>
      </c>
      <c r="CE201" s="62">
        <f t="shared" si="207"/>
        <v>159.6134369231965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-9.9316821433603781E-14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195.30963433439501</v>
      </c>
      <c r="CZ201" s="62">
        <f t="shared" si="208"/>
        <v>185.00219255324504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1.0995790944434703E-13</v>
      </c>
      <c r="DQ201" s="14">
        <f t="shared" si="176"/>
        <v>1.6337280948049956E-12</v>
      </c>
      <c r="DR201" s="22">
        <f t="shared" si="177"/>
        <v>3.036919790734272E-12</v>
      </c>
      <c r="DS201" s="62">
        <f t="shared" si="197"/>
        <v>293.33333333333633</v>
      </c>
      <c r="DT201" s="62">
        <f ca="1">AVERAGE(OFFSET($DS$3,0,0,'Données projet'!$E$14+1,1))-AVERAGE(OFFSET($H$3,0,0,'Données projet'!$E$14+1,1))</f>
        <v>394.8445842828649</v>
      </c>
      <c r="DU201" s="62">
        <f t="shared" si="209"/>
        <v>246.54010105494143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371.95849973474657</v>
      </c>
      <c r="T202" s="62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1.0818439477588981E-13</v>
      </c>
      <c r="AK202" s="14">
        <f t="shared" si="164"/>
        <v>1.6104228458716316E-12</v>
      </c>
      <c r="AL202" s="22">
        <f t="shared" si="165"/>
        <v>2.9932409441277661E-12</v>
      </c>
      <c r="AM202" s="62">
        <f t="shared" si="193"/>
        <v>293.33333333333633</v>
      </c>
      <c r="AN202" s="62">
        <f ca="1">AVERAGE(OFFSET($AM$3,0,0,'Données projet'!$E$10+1,1))-AVERAGE(OFFSET($H$3,0,0,'Données projet'!$E$10+1,1))</f>
        <v>389.12604446638119</v>
      </c>
      <c r="AO202" s="62">
        <f t="shared" si="205"/>
        <v>243.23852967152732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1.223725121235475E-13</v>
      </c>
      <c r="BF202" s="14">
        <f t="shared" si="167"/>
        <v>1.7956824466038182E-12</v>
      </c>
      <c r="BG202" s="22">
        <f t="shared" si="168"/>
        <v>3.3406123864501612E-12</v>
      </c>
      <c r="BH202" s="62">
        <f t="shared" si="194"/>
        <v>293.33333333333667</v>
      </c>
      <c r="BI202" s="62">
        <f ca="1">AVERAGE(OFFSET($BH$3,0,0,'Données projet'!$E$11+1,1))-AVERAGE(OFFSET($H$3,0,0,'Données projet'!$E$11+1,1))</f>
        <v>434.82222444324242</v>
      </c>
      <c r="BJ202" s="62">
        <f t="shared" si="206"/>
        <v>269.61868559913393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-5.7639226724859328E-14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310.75846525561843</v>
      </c>
      <c r="CE202" s="62">
        <f t="shared" si="207"/>
        <v>159.6134369231965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-9.9316821433603781E-14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195.30963433439501</v>
      </c>
      <c r="CZ202" s="62">
        <f t="shared" si="208"/>
        <v>185.00219255324504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1.0995790944434703E-13</v>
      </c>
      <c r="DQ202" s="14">
        <f t="shared" si="176"/>
        <v>1.6337280948049956E-12</v>
      </c>
      <c r="DR202" s="22">
        <f t="shared" si="177"/>
        <v>3.036919790734272E-12</v>
      </c>
      <c r="DS202" s="62">
        <f t="shared" si="197"/>
        <v>293.33333333333633</v>
      </c>
      <c r="DT202" s="62">
        <f ca="1">AVERAGE(OFFSET($DS$3,0,0,'Données projet'!$E$14+1,1))-AVERAGE(OFFSET($H$3,0,0,'Données projet'!$E$14+1,1))</f>
        <v>394.8445842828649</v>
      </c>
      <c r="DU202" s="62">
        <f t="shared" si="209"/>
        <v>246.54010105494143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371.95849973474657</v>
      </c>
      <c r="T203" s="62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1.0818439477588981E-13</v>
      </c>
      <c r="AK203" s="14">
        <f t="shared" si="164"/>
        <v>1.6104228458716316E-12</v>
      </c>
      <c r="AL203" s="22">
        <f t="shared" si="165"/>
        <v>2.9932409441277661E-12</v>
      </c>
      <c r="AM203" s="62">
        <f t="shared" si="193"/>
        <v>293.33333333333633</v>
      </c>
      <c r="AN203" s="62">
        <f ca="1">AVERAGE(OFFSET($AM$3,0,0,'Données projet'!$E$10+1,1))-AVERAGE(OFFSET($H$3,0,0,'Données projet'!$E$10+1,1))</f>
        <v>389.12604446638119</v>
      </c>
      <c r="AO203" s="62">
        <f t="shared" si="205"/>
        <v>243.23852967152732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1.223725121235475E-13</v>
      </c>
      <c r="BF203" s="14">
        <f t="shared" si="167"/>
        <v>1.7956824466038182E-12</v>
      </c>
      <c r="BG203" s="22">
        <f t="shared" si="168"/>
        <v>3.3406123864501612E-12</v>
      </c>
      <c r="BH203" s="62">
        <f t="shared" si="194"/>
        <v>293.33333333333667</v>
      </c>
      <c r="BI203" s="62">
        <f ca="1">AVERAGE(OFFSET($BH$3,0,0,'Données projet'!$E$11+1,1))-AVERAGE(OFFSET($H$3,0,0,'Données projet'!$E$11+1,1))</f>
        <v>434.82222444324242</v>
      </c>
      <c r="BJ203" s="62">
        <f t="shared" si="206"/>
        <v>269.61868559913393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-5.7639226724859328E-14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310.75846525561843</v>
      </c>
      <c r="CE203" s="62">
        <f t="shared" si="207"/>
        <v>159.6134369231965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-9.9316821433603781E-14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195.30963433439501</v>
      </c>
      <c r="CZ203" s="62">
        <f t="shared" si="208"/>
        <v>185.00219255324504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1.0995790944434703E-13</v>
      </c>
      <c r="DQ203" s="14">
        <f t="shared" si="176"/>
        <v>1.6337280948049956E-12</v>
      </c>
      <c r="DR203" s="22">
        <f t="shared" si="177"/>
        <v>3.036919790734272E-12</v>
      </c>
      <c r="DS203" s="62">
        <f t="shared" si="197"/>
        <v>293.33333333333633</v>
      </c>
      <c r="DT203" s="62">
        <f ca="1">AVERAGE(OFFSET($DS$3,0,0,'Données projet'!$E$14+1,1))-AVERAGE(OFFSET($H$3,0,0,'Données projet'!$E$14+1,1))</f>
        <v>394.8445842828649</v>
      </c>
      <c r="DU203" s="62">
        <f t="shared" si="209"/>
        <v>246.54010105494143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1.185906184594963</v>
      </c>
      <c r="BV205" s="88">
        <f>EXP(LN('Données projet'!B114)/'Données projet'!A114)</f>
        <v>1.1457367676485573</v>
      </c>
      <c r="CQ205" s="88">
        <f>EXP(LN('Données projet'!B140)/'Données projet'!A140)</f>
        <v>1.1554831727638066</v>
      </c>
      <c r="DL205" s="88">
        <f>EXP(LN('Données projet'!B166)/'Données projet'!A166)</f>
        <v>1.185906184594963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K38" sqref="K3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1.1941552990556139</v>
      </c>
      <c r="C6" s="156">
        <f ca="1">IF(OR('Données projet'!B9="",'Données projet'!C9="",'Données projet'!C9=0%),0,Calculateur!S3)</f>
        <v>371.95849973474657</v>
      </c>
      <c r="D6" s="156">
        <f>IF(OR('Données projet'!B9="",'Données projet'!C9="",'Données projet'!C9=0%),0,Calculateur!T3)</f>
        <v>233.32640143610547</v>
      </c>
      <c r="E6" s="156">
        <f ca="1">MIN(C6,D6)</f>
        <v>233.32640143610547</v>
      </c>
      <c r="F6" s="156">
        <f ca="1">E6*B6</f>
        <v>278.62795868450274</v>
      </c>
      <c r="G6" s="156">
        <f ca="1">F6*(100%-'Données projet'!$C$24)*(100%-'Données projet'!$C$25)*(100%-'Données projet'!$C$26)*(100%-'Données projet'!$C$27)</f>
        <v>238.22690467524984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8.6576259181532009</v>
      </c>
      <c r="K6" s="160">
        <f>J6*(100%-'Données projet'!$C$24)*(100%-'Données projet'!$C$25)*(100%-'Données projet'!$C$26)*(100%-'Données projet'!$C$27)</f>
        <v>7.4022701600209873</v>
      </c>
      <c r="L6" s="161">
        <f ca="1">G6+I6+K6</f>
        <v>245.62917483527082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Charme</v>
      </c>
      <c r="B7" s="163">
        <f>'Données projet'!D10</f>
        <v>0.25612801678908709</v>
      </c>
      <c r="C7" s="156">
        <f ca="1">IF(OR('Données projet'!B10="",'Données projet'!C10="",'Données projet'!C10=0%),0,Calculateur!AN3)</f>
        <v>389.12604446638119</v>
      </c>
      <c r="D7" s="156">
        <f>IF(OR('Données projet'!B10="",'Données projet'!C10="",'Données projet'!C10=0%),0,Calculateur!AO3)</f>
        <v>243.23852967152732</v>
      </c>
      <c r="E7" s="156">
        <f t="shared" ref="E7:E15" ca="1" si="0">MIN(C7,D7)</f>
        <v>243.23852967152732</v>
      </c>
      <c r="F7" s="156">
        <f t="shared" ref="F7:F15" ca="1" si="1">E7*B7</f>
        <v>62.300202211461809</v>
      </c>
      <c r="G7" s="156">
        <f ca="1">F7*(100%-'Données projet'!$C$24)*(100%-'Données projet'!$C$25)*(100%-'Données projet'!$C$26)*(100%-'Données projet'!$C$27)</f>
        <v>53.266672890799846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1.8569281217208813</v>
      </c>
      <c r="K7" s="160">
        <f>J7*(100%-'Données projet'!$C$24)*(100%-'Données projet'!$C$25)*(100%-'Données projet'!$C$26)*(100%-'Données projet'!$C$27)</f>
        <v>1.5876735440713536</v>
      </c>
      <c r="L7" s="161">
        <f t="shared" ref="L7:L15" ca="1" si="2">G7+I7+K7</f>
        <v>54.854346434871196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Cormier</v>
      </c>
      <c r="B8" s="163">
        <f>'Données projet'!D11</f>
        <v>0.25612801678908709</v>
      </c>
      <c r="C8" s="156">
        <f ca="1">IF(OR('Données projet'!B11="",'Données projet'!C11="",'Données projet'!C11=0%),0,Calculateur!BI3)</f>
        <v>434.82222444324242</v>
      </c>
      <c r="D8" s="156">
        <f>IF(OR('Données projet'!B11="",'Données projet'!C11="",'Données projet'!C11=0%),0,Calculateur!BJ3)</f>
        <v>269.61868559913393</v>
      </c>
      <c r="E8" s="156">
        <f t="shared" ca="1" si="0"/>
        <v>269.61868559913393</v>
      </c>
      <c r="F8" s="156">
        <f t="shared" ca="1" si="1"/>
        <v>69.056899231786574</v>
      </c>
      <c r="G8" s="156">
        <f ca="1">F8*(100%-'Données projet'!$C$24)*(100%-'Données projet'!$C$25)*(100%-'Données projet'!$C$26)*(100%-'Données projet'!$C$27)</f>
        <v>59.043648843177522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1.8569281217208813</v>
      </c>
      <c r="K8" s="160">
        <f>J8*(100%-'Données projet'!$C$24)*(100%-'Données projet'!$C$25)*(100%-'Données projet'!$C$26)*(100%-'Données projet'!$C$27)</f>
        <v>1.5876735440713536</v>
      </c>
      <c r="L8" s="161">
        <f t="shared" ca="1" si="2"/>
        <v>60.631322387248872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pubescent</v>
      </c>
      <c r="B9" s="163">
        <f>'Données projet'!D12</f>
        <v>1.0976915005246588</v>
      </c>
      <c r="C9" s="156">
        <f ca="1">IF(OR('Données projet'!B12="",'Données projet'!C12="",'Données projet'!C12=0%),0,Calculateur!CD3)</f>
        <v>310.75846525561843</v>
      </c>
      <c r="D9" s="156">
        <f>IF(OR('Données projet'!B12="",'Données projet'!C12="",'Données projet'!C12=0%),0,Calculateur!CE3)</f>
        <v>159.6134369231965</v>
      </c>
      <c r="E9" s="156">
        <f t="shared" ca="1" si="0"/>
        <v>159.6134369231965</v>
      </c>
      <c r="F9" s="156">
        <f t="shared" ca="1" si="1"/>
        <v>175.20631308012156</v>
      </c>
      <c r="G9" s="156">
        <f ca="1">F9*(100%-'Données projet'!$C$24)*(100%-'Données projet'!$C$25)*(100%-'Données projet'!$C$26)*(100%-'Données projet'!$C$27)</f>
        <v>149.80139768350392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149.80139768350392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Erable champêtre</v>
      </c>
      <c r="B10" s="163">
        <f>'Données projet'!D13</f>
        <v>0.11974816369359916</v>
      </c>
      <c r="C10" s="156">
        <f ca="1">IF(OR('Données projet'!B13="",'Données projet'!C13="",'Données projet'!C13=0%),0,Calculateur!CY3)</f>
        <v>195.30963433439501</v>
      </c>
      <c r="D10" s="156">
        <f>IF(OR('Données projet'!B13="",'Données projet'!C13="",'Données projet'!C13=0%),0,Calculateur!CZ3)</f>
        <v>185.00219255324504</v>
      </c>
      <c r="E10" s="156">
        <f t="shared" ca="1" si="0"/>
        <v>185.00219255324504</v>
      </c>
      <c r="F10" s="156">
        <f t="shared" ca="1" si="1"/>
        <v>22.153672837540736</v>
      </c>
      <c r="G10" s="156">
        <f ca="1">F10*(100%-'Données projet'!$C$24)*(100%-'Données projet'!$C$25)*(100%-'Données projet'!$C$26)*(100%-'Données projet'!$C$27)</f>
        <v>18.94139027609733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0.92804826862539347</v>
      </c>
      <c r="K10" s="160">
        <f>J10*(100%-'Données projet'!$C$24)*(100%-'Données projet'!$C$25)*(100%-'Données projet'!$C$26)*(100%-'Données projet'!$C$27)</f>
        <v>0.79348126967471144</v>
      </c>
      <c r="L10" s="161">
        <f t="shared" ca="1" si="2"/>
        <v>19.734871545772041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Alisier torminal</v>
      </c>
      <c r="B11" s="163">
        <f>'Données projet'!D14</f>
        <v>0.1230745015739769</v>
      </c>
      <c r="C11" s="156">
        <f ca="1">IF(OR('Données projet'!B14="",'Données projet'!C14="",'Données projet'!C14=0%),0,Calculateur!DT3)</f>
        <v>394.8445842828649</v>
      </c>
      <c r="D11" s="156">
        <f>IF(OR('Données projet'!B14="",'Données projet'!C14="",'Données projet'!C14=0%),0,Calculateur!DU3)</f>
        <v>246.54010105494143</v>
      </c>
      <c r="E11" s="156">
        <f t="shared" ca="1" si="0"/>
        <v>246.54010105494143</v>
      </c>
      <c r="F11" s="156">
        <f t="shared" ca="1" si="1"/>
        <v>30.342800055334813</v>
      </c>
      <c r="G11" s="156">
        <f ca="1">F11*(100%-'Données projet'!$C$24)*(100%-'Données projet'!$C$25)*(100%-'Données projet'!$C$26)*(100%-'Données projet'!$C$27)</f>
        <v>25.943094047311263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0.89229013641133248</v>
      </c>
      <c r="K11" s="160">
        <f>J11*(100%-'Données projet'!$C$24)*(100%-'Données projet'!$C$25)*(100%-'Données projet'!$C$26)*(100%-'Données projet'!$C$27)</f>
        <v>0.76290806663168931</v>
      </c>
      <c r="L11" s="161">
        <f t="shared" ca="1" si="2"/>
        <v>26.706002113942951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637.68784610074817</v>
      </c>
      <c r="G16" s="175">
        <f t="shared" ca="1" si="3"/>
        <v>545.22310841613967</v>
      </c>
      <c r="H16" s="176">
        <f t="shared" si="3"/>
        <v>0</v>
      </c>
      <c r="I16" s="176">
        <f t="shared" si="3"/>
        <v>0</v>
      </c>
      <c r="J16" s="177">
        <f t="shared" si="3"/>
        <v>14.191820566631687</v>
      </c>
      <c r="K16" s="177">
        <f t="shared" si="3"/>
        <v>12.134006584470095</v>
      </c>
      <c r="L16" s="178">
        <f t="shared" ca="1" si="3"/>
        <v>557.35711500060984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Cormier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pubescent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Erable champêtre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Alisier torminal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90" zoomScaleNormal="90" workbookViewId="0">
      <selection activeCell="T31" sqref="T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6" t="s">
        <v>315</v>
      </c>
      <c r="I4" s="346"/>
      <c r="K4" s="343" t="s">
        <v>253</v>
      </c>
      <c r="L4" s="34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4" t="s">
        <v>310</v>
      </c>
      <c r="S7" s="355"/>
      <c r="T7" s="355"/>
      <c r="U7" s="355"/>
      <c r="V7" s="35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574.7753805200548</v>
      </c>
      <c r="U10" s="190">
        <f>'Données projet'!D9</f>
        <v>1.1941552990556139</v>
      </c>
      <c r="V10" s="189">
        <f>U10*T10</f>
        <v>686.37106641473031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529.91937791487828</v>
      </c>
      <c r="U11" s="190">
        <f>'Données projet'!D10</f>
        <v>0.25612801678908709</v>
      </c>
      <c r="V11" s="189">
        <f t="shared" ref="V11" si="0">U11*T11</f>
        <v>135.72719932344452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Cormier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574.7753805200548</v>
      </c>
      <c r="U12" s="190">
        <f>'Données projet'!D11</f>
        <v>0.25612801678908709</v>
      </c>
      <c r="V12" s="189">
        <f t="shared" ref="V12:V19" si="1">U12*T12</f>
        <v>147.21607831179452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pubescent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369.01721981656857</v>
      </c>
      <c r="U13" s="190">
        <f>'Données projet'!D12</f>
        <v>1.0976915005246588</v>
      </c>
      <c r="V13" s="189">
        <f t="shared" si="1"/>
        <v>405.06706573988703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champêtre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576.88580508051371</v>
      </c>
      <c r="U14" s="190">
        <f>'Données projet'!D13</f>
        <v>0.11974816369359916</v>
      </c>
      <c r="V14" s="189">
        <f t="shared" si="1"/>
        <v>69.081015819295089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Alisier torminal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574.7753805200548</v>
      </c>
      <c r="U15" s="190">
        <f>'Données projet'!D14</f>
        <v>0.1230745015739769</v>
      </c>
      <c r="V15" s="189">
        <f t="shared" si="1"/>
        <v>70.740193474498653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7"/>
      <c r="H16" s="203"/>
      <c r="I16" s="204"/>
      <c r="J16" s="216"/>
      <c r="K16" s="225"/>
      <c r="L16" s="343" t="s">
        <v>254</v>
      </c>
      <c r="M16" s="34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7"/>
      <c r="J17" s="216"/>
      <c r="K17" s="225"/>
      <c r="L17" s="314" t="s">
        <v>289</v>
      </c>
      <c r="M17" s="31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7"/>
      <c r="J18" s="216"/>
      <c r="K18" s="225"/>
      <c r="L18" s="314" t="s">
        <v>255</v>
      </c>
      <c r="M18" s="31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7"/>
      <c r="H19" s="232" t="s">
        <v>178</v>
      </c>
      <c r="I19" s="232" t="s">
        <v>287</v>
      </c>
      <c r="J19" s="260"/>
      <c r="K19" s="183"/>
      <c r="L19" s="343" t="s">
        <v>288</v>
      </c>
      <c r="M19" s="34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7"/>
      <c r="H20" s="203">
        <v>0</v>
      </c>
      <c r="I20" s="204">
        <v>6864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1197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217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4</v>
      </c>
      <c r="D23" s="194">
        <f>B23*C23</f>
        <v>32</v>
      </c>
      <c r="E23" s="206"/>
      <c r="F23" s="261"/>
      <c r="H23" s="203">
        <v>3</v>
      </c>
      <c r="I23" s="204">
        <v>217</v>
      </c>
      <c r="K23" s="225"/>
      <c r="L23" s="345" t="s">
        <v>260</v>
      </c>
      <c r="M23" s="345"/>
      <c r="N23" s="345"/>
      <c r="O23" s="25"/>
      <c r="P23" s="25"/>
      <c r="Q23" s="265"/>
      <c r="R23" s="25"/>
      <c r="S23" s="185" t="s">
        <v>264</v>
      </c>
      <c r="T23" s="3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-24655.688345430084</v>
      </c>
      <c r="U23" s="359"/>
      <c r="V23" s="35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217</v>
      </c>
      <c r="K24" s="225"/>
      <c r="O24" s="25"/>
      <c r="P24" s="25"/>
      <c r="Q24" s="265"/>
      <c r="R24" s="25"/>
      <c r="S24" s="185" t="s">
        <v>261</v>
      </c>
      <c r="T24" s="3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60"/>
      <c r="V24" s="36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1">
        <f ca="1">T23-T24</f>
        <v>-24655.688345430084</v>
      </c>
      <c r="U25" s="361"/>
      <c r="V25" s="36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48" t="s">
        <v>258</v>
      </c>
      <c r="M26" s="349"/>
      <c r="N26" s="349"/>
      <c r="O26" s="349"/>
      <c r="P26" s="350"/>
      <c r="Q26" s="265"/>
      <c r="R26" s="25"/>
      <c r="S26" s="198" t="s">
        <v>265</v>
      </c>
      <c r="T26" s="358" t="str">
        <f ca="1">IF(T25&lt;0,"Votre projet est additionnel","Votre projet n'est pas additionnel")</f>
        <v>Votre projet est additionnel</v>
      </c>
      <c r="U26" s="358"/>
      <c r="V26" s="35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51"/>
      <c r="M27" s="352"/>
      <c r="N27" s="352"/>
      <c r="O27" s="352"/>
      <c r="P27" s="353"/>
      <c r="Q27" s="265"/>
      <c r="R27" s="25"/>
      <c r="S27" s="357" t="s">
        <v>267</v>
      </c>
      <c r="T27" s="357"/>
      <c r="U27" s="357"/>
      <c r="V27" s="35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06">
        <v>150</v>
      </c>
      <c r="D42" s="194">
        <f t="shared" si="2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04">
        <v>150</v>
      </c>
      <c r="D73" s="191">
        <f t="shared" si="4"/>
        <v>42600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Cormier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04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04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04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04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04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04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04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04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04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04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04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04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04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04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04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04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04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04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04">
        <v>70</v>
      </c>
      <c r="D103" s="191">
        <f t="shared" si="6"/>
        <v>1260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284</v>
      </c>
      <c r="C104" s="204">
        <v>150</v>
      </c>
      <c r="D104" s="191">
        <f t="shared" si="6"/>
        <v>42600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pubescent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0</v>
      </c>
      <c r="C116" s="204">
        <v>4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>
        <v>8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13</v>
      </c>
      <c r="C118" s="204">
        <v>10</v>
      </c>
      <c r="D118" s="191">
        <f t="shared" si="8"/>
        <v>130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14</v>
      </c>
      <c r="C119" s="204">
        <v>10</v>
      </c>
      <c r="D119" s="191">
        <f t="shared" si="8"/>
        <v>140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14</v>
      </c>
      <c r="C120" s="204">
        <v>10</v>
      </c>
      <c r="D120" s="191">
        <f t="shared" si="8"/>
        <v>140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14</v>
      </c>
      <c r="C121" s="204">
        <v>10</v>
      </c>
      <c r="D121" s="191">
        <f t="shared" si="8"/>
        <v>140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14</v>
      </c>
      <c r="C122" s="204">
        <v>15</v>
      </c>
      <c r="D122" s="191">
        <f t="shared" si="8"/>
        <v>210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14</v>
      </c>
      <c r="C123" s="204">
        <v>15</v>
      </c>
      <c r="D123" s="191">
        <f t="shared" si="8"/>
        <v>210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14</v>
      </c>
      <c r="C124" s="204">
        <v>15</v>
      </c>
      <c r="D124" s="191">
        <f t="shared" si="8"/>
        <v>210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14</v>
      </c>
      <c r="C125" s="204">
        <v>15</v>
      </c>
      <c r="D125" s="191">
        <f t="shared" si="8"/>
        <v>210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14</v>
      </c>
      <c r="C126" s="204">
        <v>20</v>
      </c>
      <c r="D126" s="191">
        <f t="shared" si="8"/>
        <v>280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14</v>
      </c>
      <c r="C127" s="204">
        <v>20</v>
      </c>
      <c r="D127" s="191">
        <f t="shared" si="8"/>
        <v>280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14</v>
      </c>
      <c r="C128" s="204">
        <v>20</v>
      </c>
      <c r="D128" s="191">
        <f t="shared" si="8"/>
        <v>280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14</v>
      </c>
      <c r="C129" s="204">
        <v>20</v>
      </c>
      <c r="D129" s="191">
        <f t="shared" si="8"/>
        <v>280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14</v>
      </c>
      <c r="C130" s="204">
        <v>30</v>
      </c>
      <c r="D130" s="191">
        <f t="shared" si="8"/>
        <v>420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13</v>
      </c>
      <c r="C131" s="204">
        <v>30</v>
      </c>
      <c r="D131" s="191">
        <f t="shared" si="8"/>
        <v>390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13</v>
      </c>
      <c r="C132" s="204">
        <v>40</v>
      </c>
      <c r="D132" s="191">
        <f t="shared" si="8"/>
        <v>520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13</v>
      </c>
      <c r="C133" s="204">
        <v>50</v>
      </c>
      <c r="D133" s="191">
        <f t="shared" si="8"/>
        <v>650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13</v>
      </c>
      <c r="C134" s="204">
        <v>70</v>
      </c>
      <c r="D134" s="191">
        <f t="shared" si="8"/>
        <v>910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222</v>
      </c>
      <c r="C135" s="204">
        <v>150</v>
      </c>
      <c r="D135" s="191">
        <f t="shared" si="8"/>
        <v>33300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Erable champêtre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3</v>
      </c>
      <c r="C147" s="204">
        <v>5</v>
      </c>
      <c r="D147" s="194">
        <f>B147*C147</f>
        <v>15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14</v>
      </c>
      <c r="C148" s="204">
        <v>7</v>
      </c>
      <c r="D148" s="194">
        <f t="shared" ref="D148:D166" si="10">B148*C148</f>
        <v>98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14</v>
      </c>
      <c r="C149" s="204">
        <v>9</v>
      </c>
      <c r="D149" s="194">
        <f t="shared" si="10"/>
        <v>126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14</v>
      </c>
      <c r="C150" s="204">
        <v>9</v>
      </c>
      <c r="D150" s="194">
        <f t="shared" si="10"/>
        <v>126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14</v>
      </c>
      <c r="C151" s="204">
        <v>9</v>
      </c>
      <c r="D151" s="194">
        <f t="shared" si="10"/>
        <v>126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14</v>
      </c>
      <c r="C152" s="204">
        <v>14</v>
      </c>
      <c r="D152" s="194">
        <f t="shared" si="10"/>
        <v>196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11</v>
      </c>
      <c r="C153" s="204">
        <v>14</v>
      </c>
      <c r="D153" s="194">
        <f t="shared" si="10"/>
        <v>154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9</v>
      </c>
      <c r="C154" s="204">
        <v>14</v>
      </c>
      <c r="D154" s="194">
        <f t="shared" si="10"/>
        <v>126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7</v>
      </c>
      <c r="C155" s="204">
        <v>17</v>
      </c>
      <c r="D155" s="194">
        <f t="shared" si="10"/>
        <v>119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6</v>
      </c>
      <c r="C156" s="204">
        <v>17</v>
      </c>
      <c r="D156" s="194">
        <f t="shared" si="10"/>
        <v>102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5</v>
      </c>
      <c r="C157" s="204">
        <v>25</v>
      </c>
      <c r="D157" s="194">
        <f t="shared" si="10"/>
        <v>125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4</v>
      </c>
      <c r="C158" s="204">
        <v>30</v>
      </c>
      <c r="D158" s="194">
        <f t="shared" si="10"/>
        <v>120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7">
        <f>'Données projet'!D152</f>
        <v>159</v>
      </c>
      <c r="C159" s="204">
        <v>80</v>
      </c>
      <c r="D159" s="194">
        <f t="shared" si="10"/>
        <v>12720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Alisier torminal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25</v>
      </c>
      <c r="B178" s="193">
        <f>'Données projet'!D166</f>
        <v>8</v>
      </c>
      <c r="C178" s="206">
        <v>4</v>
      </c>
      <c r="D178" s="191">
        <f>B178*C178</f>
        <v>32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30</v>
      </c>
      <c r="B179" s="193">
        <f>'Données projet'!D167</f>
        <v>21</v>
      </c>
      <c r="C179" s="206">
        <v>8</v>
      </c>
      <c r="D179" s="191">
        <f t="shared" ref="D179:D197" si="11">B179*C179</f>
        <v>168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35</v>
      </c>
      <c r="B180" s="193">
        <f>'Données projet'!D168</f>
        <v>21</v>
      </c>
      <c r="C180" s="206">
        <v>10</v>
      </c>
      <c r="D180" s="191">
        <f t="shared" si="11"/>
        <v>210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40</v>
      </c>
      <c r="B181" s="193">
        <f>'Données projet'!D169</f>
        <v>21</v>
      </c>
      <c r="C181" s="206">
        <v>10</v>
      </c>
      <c r="D181" s="191">
        <f t="shared" si="11"/>
        <v>210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45</v>
      </c>
      <c r="B182" s="193">
        <f>'Données projet'!D170</f>
        <v>21</v>
      </c>
      <c r="C182" s="206">
        <v>10</v>
      </c>
      <c r="D182" s="191">
        <f t="shared" si="11"/>
        <v>210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50</v>
      </c>
      <c r="B183" s="193">
        <f>'Données projet'!D171</f>
        <v>21</v>
      </c>
      <c r="C183" s="206">
        <v>10</v>
      </c>
      <c r="D183" s="191">
        <f t="shared" si="11"/>
        <v>210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55</v>
      </c>
      <c r="B184" s="193">
        <f>'Données projet'!D172</f>
        <v>21</v>
      </c>
      <c r="C184" s="206">
        <v>15</v>
      </c>
      <c r="D184" s="191">
        <f t="shared" si="11"/>
        <v>315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60</v>
      </c>
      <c r="B185" s="193">
        <f>'Données projet'!D173</f>
        <v>21</v>
      </c>
      <c r="C185" s="206">
        <v>15</v>
      </c>
      <c r="D185" s="191">
        <f t="shared" si="11"/>
        <v>315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65</v>
      </c>
      <c r="B186" s="193">
        <f>'Données projet'!D174</f>
        <v>21</v>
      </c>
      <c r="C186" s="206">
        <v>15</v>
      </c>
      <c r="D186" s="191">
        <f t="shared" si="11"/>
        <v>315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70</v>
      </c>
      <c r="B187" s="193">
        <f>'Données projet'!D175</f>
        <v>21</v>
      </c>
      <c r="C187" s="206">
        <v>15</v>
      </c>
      <c r="D187" s="191">
        <f t="shared" si="11"/>
        <v>315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75</v>
      </c>
      <c r="B188" s="193">
        <f>'Données projet'!D176</f>
        <v>21</v>
      </c>
      <c r="C188" s="206">
        <v>20</v>
      </c>
      <c r="D188" s="191">
        <f t="shared" si="11"/>
        <v>420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80</v>
      </c>
      <c r="B189" s="193">
        <f>'Données projet'!D177</f>
        <v>21</v>
      </c>
      <c r="C189" s="206">
        <v>20</v>
      </c>
      <c r="D189" s="191">
        <f t="shared" si="11"/>
        <v>420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85</v>
      </c>
      <c r="B190" s="193">
        <f>'Données projet'!D178</f>
        <v>21</v>
      </c>
      <c r="C190" s="206">
        <v>20</v>
      </c>
      <c r="D190" s="191">
        <f t="shared" si="11"/>
        <v>420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90</v>
      </c>
      <c r="B191" s="193">
        <f>'Données projet'!D179</f>
        <v>21</v>
      </c>
      <c r="C191" s="206">
        <v>20</v>
      </c>
      <c r="D191" s="191">
        <f t="shared" si="11"/>
        <v>420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95</v>
      </c>
      <c r="B192" s="193">
        <f>'Données projet'!D180</f>
        <v>21</v>
      </c>
      <c r="C192" s="206">
        <v>30</v>
      </c>
      <c r="D192" s="191">
        <f t="shared" si="11"/>
        <v>630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100</v>
      </c>
      <c r="B193" s="193">
        <f>'Données projet'!D181</f>
        <v>21</v>
      </c>
      <c r="C193" s="206">
        <v>30</v>
      </c>
      <c r="D193" s="191">
        <f t="shared" si="11"/>
        <v>630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105</v>
      </c>
      <c r="B194" s="193">
        <f>'Données projet'!D182</f>
        <v>20</v>
      </c>
      <c r="C194" s="206">
        <v>40</v>
      </c>
      <c r="D194" s="191">
        <f t="shared" si="11"/>
        <v>800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110</v>
      </c>
      <c r="B195" s="193">
        <f>'Données projet'!D183</f>
        <v>19</v>
      </c>
      <c r="C195" s="206">
        <v>50</v>
      </c>
      <c r="D195" s="191">
        <f t="shared" si="11"/>
        <v>950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115</v>
      </c>
      <c r="B196" s="193">
        <f>'Données projet'!D184</f>
        <v>18</v>
      </c>
      <c r="C196" s="206">
        <v>70</v>
      </c>
      <c r="D196" s="191">
        <f t="shared" si="11"/>
        <v>1260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120</v>
      </c>
      <c r="B197" s="193">
        <f>'Données projet'!D185</f>
        <v>284</v>
      </c>
      <c r="C197" s="206">
        <v>150</v>
      </c>
      <c r="D197" s="191">
        <f t="shared" si="11"/>
        <v>42600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Chêne sessile</v>
      </c>
      <c r="D3" s="292" t="str">
        <f>'Données projet'!B10</f>
        <v>Charme</v>
      </c>
      <c r="E3" s="292" t="str">
        <f>'Données projet'!B11</f>
        <v>Cormier</v>
      </c>
      <c r="F3" s="292" t="str">
        <f>'Données projet'!B12</f>
        <v>Chêne pubescent</v>
      </c>
      <c r="G3" s="292" t="str">
        <f>'Données projet'!B13</f>
        <v>Erable champêtre</v>
      </c>
      <c r="H3" s="292" t="str">
        <f>'Données projet'!B14</f>
        <v>Alisier torminal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1.1941552990556139</v>
      </c>
      <c r="D4" s="300">
        <f>'Données projet'!$D$10</f>
        <v>0.25612801678908709</v>
      </c>
      <c r="E4" s="300">
        <f>'Données projet'!$D$11</f>
        <v>0.25612801678908709</v>
      </c>
      <c r="F4" s="300">
        <f>'Données projet'!$D$12</f>
        <v>1.0976915005246588</v>
      </c>
      <c r="G4" s="300">
        <f>'Données projet'!$D$13</f>
        <v>0.11974816369359916</v>
      </c>
      <c r="H4" s="300">
        <f>'Données projet'!$D$14</f>
        <v>0.1230745015739769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3.046925498426023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2024-12-13T10:32:22Z</dcterms:modified>
</cp:coreProperties>
</file>