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PASTAUD Maxime/Cabara/2.Dossier_LBC_déposé/"/>
    </mc:Choice>
  </mc:AlternateContent>
  <xr:revisionPtr revIDLastSave="3" documentId="8_{18BAD807-379D-49CC-8820-9A5F3CDD399C}" xr6:coauthVersionLast="47" xr6:coauthVersionMax="47" xr10:uidLastSave="{9601268E-D1E6-4CFD-B34A-50E7EBE6E57F}"/>
  <bookViews>
    <workbookView xWindow="-110" yWindow="-110" windowWidth="19420" windowHeight="115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<sst xmlns="http://schemas.openxmlformats.org/spreadsheetml/2006/main" count="1171" uniqueCount="325">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</sst>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3" fillId="14" borderId="33" xfId="0" applyFont="1" applyFill="1" applyBorder="1" applyAlignment="1" applyProtection="1">
      <alignment horizontal="right" vertical="center"/>
      <protection locked="0" hidden="1"/>
    </xf>
    <xf numFmtId="0" fontId="32" fillId="14" borderId="35" xfId="0" applyFont="1" applyFill="1" applyBorder="1" applyAlignment="1" applyProtection="1">
      <alignment horizontal="right" vertical="center"/>
      <protection locked="0"/>
    </xf>
    <xf numFmtId="0" fontId="34" fillId="14" borderId="35" xfId="0" applyFont="1" applyFill="1" applyBorder="1" applyAlignment="1" applyProtection="1">
      <alignment horizontal="center" vertical="center"/>
      <protection locked="0"/>
    </xf>
    <xf numFmtId="9" fontId="34" fillId="14" borderId="35" xfId="1" applyFont="1" applyFill="1" applyBorder="1" applyAlignment="1" applyProtection="1">
      <alignment horizontal="center" vertical="center"/>
      <protection locked="0" hidden="1"/>
    </xf>
    <xf numFmtId="0" fontId="35" fillId="14" borderId="35" xfId="0" applyFont="1" applyFill="1" applyBorder="1" applyAlignment="1" applyProtection="1">
      <alignment horizontal="center" vertical="center"/>
      <protection locked="0"/>
    </xf>
    <xf numFmtId="0" fontId="34" fillId="14" borderId="35" xfId="0" applyFont="1" applyFill="1" applyBorder="1" applyAlignment="1" applyProtection="1">
      <alignment horizontal="center" vertical="center"/>
      <protection locked="0" hidden="1"/>
    </xf>
    <xf numFmtId="0" fontId="35" fillId="14" borderId="35" xfId="0" applyFont="1" applyFill="1" applyBorder="1" applyAlignment="1" applyProtection="1">
      <alignment horizontal="center" vertical="center"/>
      <protection locked="0" hidden="1"/>
    </xf>
    <xf numFmtId="0" fontId="3" fillId="14" borderId="35" xfId="0" applyFont="1" applyFill="1" applyBorder="1" applyAlignment="1" applyProtection="1">
      <alignment horizontal="center" vertical="center"/>
      <protection locked="0" hidden="1"/>
    </xf>
    <xf numFmtId="9" fontId="34" fillId="14" borderId="35" xfId="1" applyFont="1" applyFill="1" applyBorder="1" applyAlignment="1" applyProtection="1">
      <alignment horizontal="right" vertical="center"/>
      <protection locked="0" hidden="1"/>
    </xf>
    <xf numFmtId="0" fontId="34" fillId="14" borderId="33" xfId="0" applyFont="1" applyFill="1" applyBorder="1" applyAlignment="1" applyProtection="1">
      <alignment horizontal="right" vertical="center"/>
      <protection locked="0" hidden="1"/>
    </xf>
    <xf numFmtId="0" fontId="34" fillId="14" borderId="35" xfId="0" applyFont="1" applyFill="1" applyBorder="1" applyAlignment="1" applyProtection="1">
      <alignment horizontal="right" vertical="center"/>
      <protection locked="0"/>
    </xf>
    <xf numFmtId="0" fontId="34" fillId="14" borderId="35" xfId="0" applyFont="1" applyFill="1" applyBorder="1" applyAlignment="1" applyProtection="1">
      <alignment horizontal="right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0.58898493161756416</c:v>
                </c:pt>
                <c:pt idx="2">
                  <c:v>0.26193069787693962</c:v>
                </c:pt>
                <c:pt idx="3">
                  <c:v>2.9714621485688064</c:v>
                </c:pt>
                <c:pt idx="4">
                  <c:v>3.7492588904152253</c:v>
                </c:pt>
                <c:pt idx="5">
                  <c:v>9.4525719019746628</c:v>
                </c:pt>
                <c:pt idx="6">
                  <c:v>16.799967922508742</c:v>
                </c:pt>
                <c:pt idx="7">
                  <c:v>25.664733573658452</c:v>
                </c:pt>
                <c:pt idx="8">
                  <c:v>35.922264150838146</c:v>
                </c:pt>
                <c:pt idx="9">
                  <c:v>47.452991226148072</c:v>
                </c:pt>
                <c:pt idx="10">
                  <c:v>60.137455844870452</c:v>
                </c:pt>
                <c:pt idx="11">
                  <c:v>73.857045843022703</c:v>
                </c:pt>
                <c:pt idx="12">
                  <c:v>88.498110738209661</c:v>
                </c:pt>
                <c:pt idx="13">
                  <c:v>103.94488420700331</c:v>
                </c:pt>
                <c:pt idx="14">
                  <c:v>120.08377378797464</c:v>
                </c:pt>
                <c:pt idx="15">
                  <c:v>136.80426667662655</c:v>
                </c:pt>
                <c:pt idx="16">
                  <c:v>153.99322554075752</c:v>
                </c:pt>
                <c:pt idx="17">
                  <c:v>171.53923555705751</c:v>
                </c:pt>
                <c:pt idx="18">
                  <c:v>189.33359483488618</c:v>
                </c:pt>
                <c:pt idx="19">
                  <c:v>207.26362230379729</c:v>
                </c:pt>
                <c:pt idx="20">
                  <c:v>225.22250381737979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9" t="s">
        <v>0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</row>
    <row r="13" spans="2:13" ht="15" customHeight="1" x14ac:dyDescent="0.35"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4" spans="2:13" ht="15" customHeight="1" x14ac:dyDescent="0.35"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</row>
    <row r="15" spans="2:13" ht="18.75" customHeight="1" x14ac:dyDescent="0.35"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2:13" ht="18.75" customHeight="1" x14ac:dyDescent="0.35"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</row>
    <row r="18" spans="2:13" ht="12" customHeight="1" x14ac:dyDescent="0.35">
      <c r="B18" s="269" t="s">
        <v>1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2:13" ht="12" customHeight="1" x14ac:dyDescent="0.35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2:13" ht="12" customHeight="1" x14ac:dyDescent="0.35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</row>
    <row r="21" spans="2:13" ht="12" customHeight="1" x14ac:dyDescent="0.35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2:13" ht="12" customHeight="1" x14ac:dyDescent="0.35"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2:13" ht="12" customHeight="1" x14ac:dyDescent="0.35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</row>
    <row r="24" spans="2:13" ht="12" customHeight="1" x14ac:dyDescent="0.35"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2:13" ht="12" customHeight="1" x14ac:dyDescent="0.35"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2:13" ht="12" customHeight="1" x14ac:dyDescent="0.35"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2:13" ht="12" customHeight="1" x14ac:dyDescent="0.35"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</row>
    <row r="28" spans="2:13" ht="12" customHeight="1" x14ac:dyDescent="0.35"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</row>
    <row r="29" spans="2:13" ht="12" customHeight="1" x14ac:dyDescent="0.35"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  <row r="30" spans="2:13" ht="12" customHeight="1" x14ac:dyDescent="0.35"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  <row r="31" spans="2:13" ht="12" customHeight="1" x14ac:dyDescent="0.35"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6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5" t="s">
        <v>4</v>
      </c>
      <c r="C3" s="276"/>
      <c r="D3" s="276"/>
      <c r="E3" s="276"/>
      <c r="F3" s="27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80" t="s">
        <v>7</v>
      </c>
      <c r="B5" s="280"/>
      <c r="C5" s="24">
        <v>11.5</v>
      </c>
      <c r="D5" s="281" t="s">
        <v>8</v>
      </c>
      <c r="E5" s="28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9" t="s">
        <v>9</v>
      </c>
      <c r="B7" s="27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207</v>
      </c>
      <c r="C9" s="32">
        <v>1</v>
      </c>
      <c r="D9" s="33">
        <f t="shared" ref="D9:D18" si="0">C9*$C$5</f>
        <v>11.5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11.5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8" t="s">
        <v>27</v>
      </c>
      <c r="B22" s="27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0.05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9" t="s">
        <v>39</v>
      </c>
      <c r="B30" s="27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71" t="s">
        <v>42</v>
      </c>
      <c r="D34" s="271"/>
      <c r="E34" s="272" t="s">
        <v>43</v>
      </c>
      <c r="F34" s="273"/>
      <c r="G34" s="273"/>
      <c r="H34" s="27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ht="15" thickBot="1" x14ac:dyDescent="0.4">
      <c r="A36" s="257">
        <v>2</v>
      </c>
      <c r="B36" s="258">
        <v>0.184</v>
      </c>
      <c r="C36" s="259"/>
      <c r="D36" s="259"/>
      <c r="E36" s="260"/>
      <c r="F36" s="260"/>
      <c r="G36" s="260"/>
      <c r="H36" s="260"/>
      <c r="I36" s="49">
        <f>IFERROR(B36/A36,"")</f>
        <v>9.1999999999999998E-2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ht="15" thickBot="1" x14ac:dyDescent="0.4">
      <c r="A37" s="257">
        <v>3</v>
      </c>
      <c r="B37" s="258">
        <v>2.31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2.1259999999999999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ht="15" thickBot="1" x14ac:dyDescent="0.4">
      <c r="A38" s="266">
        <v>4</v>
      </c>
      <c r="B38" s="267">
        <v>2.94</v>
      </c>
      <c r="C38" s="259"/>
      <c r="D38" s="259"/>
      <c r="E38" s="260"/>
      <c r="F38" s="260"/>
      <c r="G38" s="260"/>
      <c r="H38" s="260"/>
      <c r="I38" s="53">
        <f t="shared" si="1"/>
        <v>0.62999999999999989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ht="15" thickBot="1" x14ac:dyDescent="0.4">
      <c r="A39" s="266">
        <v>5</v>
      </c>
      <c r="B39" s="267">
        <v>7.6589999999999998</v>
      </c>
      <c r="C39" s="259"/>
      <c r="D39" s="259"/>
      <c r="E39" s="260"/>
      <c r="F39" s="260"/>
      <c r="G39" s="260"/>
      <c r="H39" s="260"/>
      <c r="I39" s="49">
        <f t="shared" si="1"/>
        <v>4.7189999999999994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ht="15" thickBot="1" x14ac:dyDescent="0.4">
      <c r="A40" s="266">
        <v>6</v>
      </c>
      <c r="B40" s="267">
        <v>13.874000000000001</v>
      </c>
      <c r="C40" s="259"/>
      <c r="D40" s="259"/>
      <c r="E40" s="260"/>
      <c r="F40" s="260"/>
      <c r="G40" s="260"/>
      <c r="H40" s="260"/>
      <c r="I40" s="49">
        <f t="shared" si="1"/>
        <v>6.2150000000000007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ht="15" thickBot="1" x14ac:dyDescent="0.4">
      <c r="A41" s="266">
        <v>7</v>
      </c>
      <c r="B41" s="267">
        <v>21.481000000000002</v>
      </c>
      <c r="C41" s="259"/>
      <c r="D41" s="259"/>
      <c r="E41" s="260"/>
      <c r="F41" s="260"/>
      <c r="G41" s="260"/>
      <c r="H41" s="260"/>
      <c r="I41" s="53">
        <f t="shared" si="1"/>
        <v>7.6070000000000011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ht="15" thickBot="1" x14ac:dyDescent="0.4">
      <c r="A42" s="266">
        <v>8</v>
      </c>
      <c r="B42" s="267">
        <v>30.376999999999999</v>
      </c>
      <c r="C42" s="259"/>
      <c r="D42" s="259"/>
      <c r="E42" s="260"/>
      <c r="F42" s="260"/>
      <c r="G42" s="260"/>
      <c r="H42" s="260"/>
      <c r="I42" s="53">
        <f t="shared" si="1"/>
        <v>8.8959999999999972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ht="15" thickBot="1" x14ac:dyDescent="0.4">
      <c r="A43" s="266">
        <v>9</v>
      </c>
      <c r="B43" s="267">
        <v>40.460999999999999</v>
      </c>
      <c r="C43" s="259"/>
      <c r="D43" s="259"/>
      <c r="E43" s="260"/>
      <c r="F43" s="260"/>
      <c r="G43" s="260"/>
      <c r="H43" s="260"/>
      <c r="I43" s="49">
        <f t="shared" si="1"/>
        <v>10.084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ht="15" thickBot="1" x14ac:dyDescent="0.4">
      <c r="A44" s="266">
        <v>10</v>
      </c>
      <c r="B44" s="267">
        <v>51.63</v>
      </c>
      <c r="C44" s="261"/>
      <c r="D44" s="259"/>
      <c r="E44" s="260"/>
      <c r="F44" s="260"/>
      <c r="G44" s="260"/>
      <c r="H44" s="260"/>
      <c r="I44" s="49">
        <f t="shared" si="1"/>
        <v>11.169000000000004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ht="15" thickBot="1" x14ac:dyDescent="0.4">
      <c r="A45" s="266">
        <v>11</v>
      </c>
      <c r="B45" s="267">
        <v>63.78</v>
      </c>
      <c r="C45" s="261"/>
      <c r="D45" s="259"/>
      <c r="E45" s="260"/>
      <c r="F45" s="260"/>
      <c r="G45" s="260"/>
      <c r="H45" s="260"/>
      <c r="I45" s="49">
        <f t="shared" si="1"/>
        <v>12.149999999999999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ht="15" thickBot="1" x14ac:dyDescent="0.4">
      <c r="A46" s="266">
        <v>12</v>
      </c>
      <c r="B46" s="267">
        <v>76.81</v>
      </c>
      <c r="C46" s="259"/>
      <c r="D46" s="259"/>
      <c r="E46" s="260"/>
      <c r="F46" s="260"/>
      <c r="G46" s="260"/>
      <c r="H46" s="260"/>
      <c r="I46" s="49">
        <f t="shared" si="1"/>
        <v>13.030000000000001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ht="15" thickBot="1" x14ac:dyDescent="0.4">
      <c r="A47" s="266">
        <v>13</v>
      </c>
      <c r="B47" s="267">
        <v>90.616</v>
      </c>
      <c r="C47" s="259"/>
      <c r="D47" s="259"/>
      <c r="E47" s="260"/>
      <c r="F47" s="260"/>
      <c r="G47" s="260"/>
      <c r="H47" s="260"/>
      <c r="I47" s="49">
        <f t="shared" si="1"/>
        <v>13.805999999999997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ht="15" thickBot="1" x14ac:dyDescent="0.4">
      <c r="A48" s="266">
        <v>14</v>
      </c>
      <c r="B48" s="267">
        <v>105.095</v>
      </c>
      <c r="C48" s="259"/>
      <c r="D48" s="259"/>
      <c r="E48" s="260"/>
      <c r="F48" s="260"/>
      <c r="G48" s="260"/>
      <c r="H48" s="260"/>
      <c r="I48" s="49">
        <f t="shared" si="1"/>
        <v>14.478999999999999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ht="15" thickBot="1" x14ac:dyDescent="0.4">
      <c r="A49" s="266">
        <v>15</v>
      </c>
      <c r="B49" s="267">
        <v>120.146</v>
      </c>
      <c r="C49" s="259"/>
      <c r="D49" s="259"/>
      <c r="E49" s="260"/>
      <c r="F49" s="260"/>
      <c r="G49" s="260"/>
      <c r="H49" s="260"/>
      <c r="I49" s="49">
        <f t="shared" si="1"/>
        <v>15.051000000000002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15" thickBot="1" x14ac:dyDescent="0.4">
      <c r="A50" s="266">
        <v>16</v>
      </c>
      <c r="B50" s="268">
        <v>135.66499999999999</v>
      </c>
      <c r="C50" s="262"/>
      <c r="D50" s="262"/>
      <c r="E50" s="260"/>
      <c r="F50" s="260"/>
      <c r="G50" s="260"/>
      <c r="H50" s="260"/>
      <c r="I50" s="49">
        <f t="shared" si="1"/>
        <v>15.518999999999991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5" thickBot="1" x14ac:dyDescent="0.4">
      <c r="A51" s="266">
        <v>17</v>
      </c>
      <c r="B51" s="268">
        <v>151.54900000000001</v>
      </c>
      <c r="C51" s="263"/>
      <c r="D51" s="262"/>
      <c r="E51" s="260"/>
      <c r="F51" s="260"/>
      <c r="G51" s="260"/>
      <c r="H51" s="260"/>
      <c r="I51" s="49">
        <f t="shared" si="1"/>
        <v>15.884000000000015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5" thickBot="1" x14ac:dyDescent="0.4">
      <c r="A52" s="266">
        <v>18</v>
      </c>
      <c r="B52" s="268">
        <v>167.697</v>
      </c>
      <c r="C52" s="262"/>
      <c r="D52" s="262"/>
      <c r="E52" s="260"/>
      <c r="F52" s="260"/>
      <c r="G52" s="260"/>
      <c r="H52" s="260"/>
      <c r="I52" s="49">
        <f t="shared" si="1"/>
        <v>16.147999999999996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" thickBot="1" x14ac:dyDescent="0.4">
      <c r="A53" s="266">
        <v>19</v>
      </c>
      <c r="B53" s="268">
        <v>184.00399999999999</v>
      </c>
      <c r="C53" s="262"/>
      <c r="D53" s="262"/>
      <c r="E53" s="260"/>
      <c r="F53" s="260"/>
      <c r="G53" s="260"/>
      <c r="H53" s="260"/>
      <c r="I53" s="49">
        <f t="shared" si="1"/>
        <v>16.306999999999988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" thickBot="1" x14ac:dyDescent="0.4">
      <c r="A54" s="266">
        <v>20</v>
      </c>
      <c r="B54" s="268">
        <v>200.37</v>
      </c>
      <c r="C54" s="264" t="s">
        <v>324</v>
      </c>
      <c r="D54" s="262">
        <v>200.37</v>
      </c>
      <c r="E54" s="265">
        <v>0.7</v>
      </c>
      <c r="F54" s="265">
        <v>0.15</v>
      </c>
      <c r="G54" s="265">
        <v>0.05</v>
      </c>
      <c r="H54" s="265">
        <v>0</v>
      </c>
      <c r="I54" s="49">
        <f t="shared" si="1"/>
        <v>16.366000000000014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71" t="s">
        <v>42</v>
      </c>
      <c r="D60" s="271"/>
      <c r="E60" s="272" t="s">
        <v>43</v>
      </c>
      <c r="F60" s="273"/>
      <c r="G60" s="273"/>
      <c r="H60" s="27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71" t="s">
        <v>42</v>
      </c>
      <c r="D86" s="271"/>
      <c r="E86" s="272" t="s">
        <v>43</v>
      </c>
      <c r="F86" s="273"/>
      <c r="G86" s="273"/>
      <c r="H86" s="27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71" t="s">
        <v>42</v>
      </c>
      <c r="D112" s="271"/>
      <c r="E112" s="272" t="s">
        <v>43</v>
      </c>
      <c r="F112" s="273"/>
      <c r="G112" s="273"/>
      <c r="H112" s="27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71" t="s">
        <v>42</v>
      </c>
      <c r="D138" s="271"/>
      <c r="E138" s="272" t="s">
        <v>43</v>
      </c>
      <c r="F138" s="273"/>
      <c r="G138" s="273"/>
      <c r="H138" s="27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71" t="s">
        <v>42</v>
      </c>
      <c r="D164" s="271"/>
      <c r="E164" s="272" t="s">
        <v>43</v>
      </c>
      <c r="F164" s="273"/>
      <c r="G164" s="273"/>
      <c r="H164" s="27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71" t="s">
        <v>42</v>
      </c>
      <c r="D190" s="271"/>
      <c r="E190" s="272" t="s">
        <v>43</v>
      </c>
      <c r="F190" s="273"/>
      <c r="G190" s="273"/>
      <c r="H190" s="27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71" t="s">
        <v>42</v>
      </c>
      <c r="D216" s="271"/>
      <c r="E216" s="272" t="s">
        <v>43</v>
      </c>
      <c r="F216" s="273"/>
      <c r="G216" s="273"/>
      <c r="H216" s="27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71" t="s">
        <v>42</v>
      </c>
      <c r="D242" s="271"/>
      <c r="E242" s="272" t="s">
        <v>43</v>
      </c>
      <c r="F242" s="273"/>
      <c r="G242" s="273"/>
      <c r="H242" s="27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71" t="s">
        <v>42</v>
      </c>
      <c r="D268" s="271"/>
      <c r="E268" s="272" t="s">
        <v>43</v>
      </c>
      <c r="F268" s="273"/>
      <c r="G268" s="273"/>
      <c r="H268" s="27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67" zoomScaleNormal="100" workbookViewId="0">
      <selection activeCell="C22" sqref="C22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4" t="s">
        <v>53</v>
      </c>
      <c r="C2" s="285"/>
      <c r="D2" s="285"/>
      <c r="E2" s="285"/>
      <c r="F2" s="285"/>
      <c r="G2" s="28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3"/>
      <c r="C4" s="283"/>
      <c r="D4" s="283"/>
      <c r="E4" s="283"/>
      <c r="F4" s="283"/>
      <c r="G4" s="28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1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90" t="s">
        <v>71</v>
      </c>
      <c r="C1" s="291"/>
      <c r="D1" s="291"/>
      <c r="E1" s="291"/>
      <c r="F1" s="291"/>
      <c r="G1" s="291"/>
      <c r="H1" s="292"/>
      <c r="I1" s="287" t="str">
        <f>IF('Données projet'!$B$9="","",'Données projet'!$B$9)</f>
        <v>Peuplier Koster</v>
      </c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9"/>
      <c r="AD1" s="288" t="str">
        <f>IF('Données projet'!$B$10="","",'Données projet'!$B$10)</f>
        <v/>
      </c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9"/>
      <c r="AY1" s="287" t="str">
        <f>IF('Données projet'!$B$11="","",'Données projet'!$B$11)</f>
        <v/>
      </c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9"/>
      <c r="BT1" s="287" t="str">
        <f>IF('Données projet'!$B$12="","",'Données projet'!$B$12)</f>
        <v/>
      </c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9"/>
      <c r="CO1" s="287" t="str">
        <f>IF('Données projet'!$B$13="","",'Données projet'!$B$13)</f>
        <v/>
      </c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9"/>
      <c r="DJ1" s="287" t="str">
        <f>IF('Données projet'!$B$14="","",'Données projet'!$B$14)</f>
        <v/>
      </c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9"/>
      <c r="EE1" s="287" t="str">
        <f>IF('Données projet'!$B$15="","",'Données projet'!$B$15)</f>
        <v/>
      </c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9"/>
      <c r="EZ1" s="287" t="str">
        <f>IF('Données projet'!$B$16="","",'Données projet'!$B$16)</f>
        <v/>
      </c>
      <c r="FA1" s="288"/>
      <c r="FB1" s="288"/>
      <c r="FC1" s="288"/>
      <c r="FD1" s="288"/>
      <c r="FE1" s="288"/>
      <c r="FF1" s="288"/>
      <c r="FG1" s="288"/>
      <c r="FH1" s="288"/>
      <c r="FI1" s="288"/>
      <c r="FJ1" s="288"/>
      <c r="FK1" s="288"/>
      <c r="FL1" s="288"/>
      <c r="FM1" s="288"/>
      <c r="FN1" s="288"/>
      <c r="FO1" s="288"/>
      <c r="FP1" s="288"/>
      <c r="FQ1" s="288"/>
      <c r="FR1" s="288"/>
      <c r="FS1" s="288"/>
      <c r="FT1" s="289"/>
      <c r="FU1" s="287" t="str">
        <f>IF('Données projet'!$B$17="","",'Données projet'!$B$17)</f>
        <v/>
      </c>
      <c r="FV1" s="288"/>
      <c r="FW1" s="288"/>
      <c r="FX1" s="288"/>
      <c r="FY1" s="288"/>
      <c r="FZ1" s="288"/>
      <c r="GA1" s="288"/>
      <c r="GB1" s="288"/>
      <c r="GC1" s="288"/>
      <c r="GD1" s="288"/>
      <c r="GE1" s="288"/>
      <c r="GF1" s="288"/>
      <c r="GG1" s="288"/>
      <c r="GH1" s="288"/>
      <c r="GI1" s="288"/>
      <c r="GJ1" s="288"/>
      <c r="GK1" s="288"/>
      <c r="GL1" s="288"/>
      <c r="GM1" s="288"/>
      <c r="GN1" s="288"/>
      <c r="GO1" s="289"/>
      <c r="GP1" s="287" t="str">
        <f>IF('Données projet'!$B$18="","",'Données projet'!$B$18)</f>
        <v/>
      </c>
      <c r="GQ1" s="288"/>
      <c r="GR1" s="288"/>
      <c r="GS1" s="288"/>
      <c r="GT1" s="288"/>
      <c r="GU1" s="288"/>
      <c r="GV1" s="288"/>
      <c r="GW1" s="288"/>
      <c r="GX1" s="288"/>
      <c r="GY1" s="288"/>
      <c r="GZ1" s="288"/>
      <c r="HA1" s="288"/>
      <c r="HB1" s="288"/>
      <c r="HC1" s="288"/>
      <c r="HD1" s="288"/>
      <c r="HE1" s="288"/>
      <c r="HF1" s="288"/>
      <c r="HG1" s="288"/>
      <c r="HH1" s="288"/>
      <c r="HI1" s="288"/>
      <c r="HJ1" s="289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135.66666666666666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117.33333333333333</v>
      </c>
      <c r="S3" s="59">
        <f ca="1">AVERAGE(OFFSET($R$3,0,0,'Données projet'!$E$9+1,1))-AVERAGE(OFFSET($H$3,0,0,'Données projet'!$E$9+1,1))</f>
        <v>95.292538295035797</v>
      </c>
      <c r="T3" s="59">
        <f>IF('Données projet'!E9&gt;30,$R$33-$H$33,LOOKUP('Données projet'!$E$9,$A$3:$A$203,R3:R203)-LOOKUP('Données projet'!$E$9,$A$3:$A$203,$H$3:$H$203))</f>
        <v>272.48040776101686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135.66666666666666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9.1999999999999998E-2</v>
      </c>
      <c r="N4" s="13">
        <f>IF('Données projet'!$A$36&gt;35,N3+M4-V3,IF(A4&lt;'Données projet'!$A$36,$K$205^A4,IF(A4='Données projet'!$A$36,'Données projet'!$B$36,N3+M4-V3)))</f>
        <v>0.42895221179054432</v>
      </c>
      <c r="O4" s="13">
        <f>N4*VLOOKUP('Données projet'!$B$9,Paramètres!$A$1:$I$89,3,0)*VLOOKUP('Données projet'!$B$9,Paramètres!$A$1:$I$89,5,0)</f>
        <v>0.21814793682819925</v>
      </c>
      <c r="P4" s="13">
        <f>EXP(-1.0587+0.8836*LN(O4)+0.284)</f>
        <v>0.12002522965078494</v>
      </c>
      <c r="Q4" s="20">
        <f t="shared" ref="Q4:Q34" si="2">(O4+P4)*0.475*44/12</f>
        <v>0.58898493161756416</v>
      </c>
      <c r="R4" s="59">
        <f t="shared" si="0"/>
        <v>121.56166231783959</v>
      </c>
      <c r="S4" s="59">
        <f ca="1">AVERAGE(OFFSET($R$3,0,0,'Données projet'!$E$9+1,1))-AVERAGE(OFFSET($H$3,0,0,'Données projet'!$E$9+1,1))</f>
        <v>95.292538295035797</v>
      </c>
      <c r="T4" s="59">
        <f>$T$3</f>
        <v>272.48040776101686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135.66666666666666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</v>
      </c>
      <c r="L5" s="12">
        <f>VLOOKUP(A5,'Données projet'!$A$35:$I$55,9,0)</f>
        <v>9.1999999999999998E-2</v>
      </c>
      <c r="M5" s="12">
        <f t="array" ref="M5">INDEX(L:L,MIN(IF(ISNUMBER(L5:L201),ROW(L5:L201),"")))</f>
        <v>9.1999999999999998E-2</v>
      </c>
      <c r="N5" s="13">
        <f>IF('Données projet'!$A$36&gt;35,N4+M5-V4,IF(A5&lt;'Données projet'!$A$36,$K$205^A5,IF(A5='Données projet'!$A$36,'Données projet'!$B$36,N4+M5-V4)))</f>
        <v>0.184</v>
      </c>
      <c r="O5" s="13">
        <f>N5*VLOOKUP('Données projet'!$B$9,Paramètres!$A$1:$I$89,3,0)*VLOOKUP('Données projet'!$B$9,Paramètres!$A$1:$I$89,5,0)</f>
        <v>9.3575040000000012E-2</v>
      </c>
      <c r="P5" s="13">
        <f t="shared" ref="P5:P68" si="33">EXP(-1.0587+0.8836*LN(O5)+0.284)</f>
        <v>5.6815791316903126E-2</v>
      </c>
      <c r="Q5" s="20">
        <f t="shared" si="2"/>
        <v>0.26193069787693962</v>
      </c>
      <c r="R5" s="59">
        <f t="shared" si="0"/>
        <v>124.83202047710046</v>
      </c>
      <c r="S5" s="59">
        <f ca="1">AVERAGE(OFFSET($R$3,0,0,'Données projet'!$E$9+1,1))-AVERAGE(OFFSET($H$3,0,0,'Données projet'!$E$9+1,1))</f>
        <v>95.292538295035797</v>
      </c>
      <c r="T5" s="59">
        <f t="shared" ref="T5:T68" si="34">$T$3</f>
        <v>272.48040776101686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135.66666666666666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2.1259999999999999</v>
      </c>
      <c r="M6" s="12">
        <f t="array" ref="M6">INDEX(L:L,MIN(IF(ISNUMBER(L6:L202),ROW(L6:L202),"")))</f>
        <v>2.1259999999999999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131.09776008146051</v>
      </c>
      <c r="S6" s="59">
        <f ca="1">AVERAGE(OFFSET($R$3,0,0,'Données projet'!$E$9+1,1))-AVERAGE(OFFSET($H$3,0,0,'Données projet'!$E$9+1,1))</f>
        <v>95.292538295035797</v>
      </c>
      <c r="T6" s="59">
        <f t="shared" si="34"/>
        <v>272.48040776101686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135.66666666666666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0.62999999999999989</v>
      </c>
      <c r="M7" s="12">
        <f t="array" ref="M7">INDEX(L:L,MIN(IF(ISNUMBER(L7:L203),ROW(L7:L203),"")))</f>
        <v>0.62999999999999989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135.39127553907534</v>
      </c>
      <c r="S7" s="59">
        <f ca="1">AVERAGE(OFFSET($R$3,0,0,'Données projet'!$E$9+1,1))-AVERAGE(OFFSET($H$3,0,0,'Données projet'!$E$9+1,1))</f>
        <v>95.292538295035797</v>
      </c>
      <c r="T7" s="59">
        <f t="shared" si="34"/>
        <v>272.48040776101686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135.66666666666666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7.6589999999999998</v>
      </c>
      <c r="L8" s="12">
        <f>VLOOKUP(A8,'Données projet'!$A$35:$I$55,9,0)</f>
        <v>4.7189999999999994</v>
      </c>
      <c r="M8" s="12">
        <f t="array" ref="M8">INDEX(L:L,MIN(IF(ISNUMBER(L8:L204),ROW(L8:L204),"")))</f>
        <v>4.7189999999999994</v>
      </c>
      <c r="N8" s="13">
        <f>IF('Données projet'!$A$36&gt;35,N7+M8-V7,IF(A8&lt;'Données projet'!$A$36,$K$205^A8,IF(A8='Données projet'!$A$36,'Données projet'!$B$36,N7+M8-V7)))</f>
        <v>7.6589999999999989</v>
      </c>
      <c r="O8" s="13">
        <f>N8*VLOOKUP('Données projet'!$B$9,Paramètres!$A$1:$I$89,3,0)*VLOOKUP('Données projet'!$B$9,Paramètres!$A$1:$I$89,5,0)</f>
        <v>3.8950610399999999</v>
      </c>
      <c r="P8" s="13">
        <f t="shared" si="33"/>
        <v>1.5322529707031567</v>
      </c>
      <c r="Q8" s="20">
        <f t="shared" si="2"/>
        <v>9.4525719019746628</v>
      </c>
      <c r="R8" s="59">
        <f t="shared" si="0"/>
        <v>144.57052022973016</v>
      </c>
      <c r="S8" s="59">
        <f ca="1">AVERAGE(OFFSET($R$3,0,0,'Données projet'!$E$9+1,1))-AVERAGE(OFFSET($H$3,0,0,'Données projet'!$E$9+1,1))</f>
        <v>95.292538295035797</v>
      </c>
      <c r="T8" s="59">
        <f t="shared" si="34"/>
        <v>272.48040776101686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135.66666666666666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13.874000000000001</v>
      </c>
      <c r="L9" s="12">
        <f>VLOOKUP(A9,'Données projet'!$A$35:$I$55,9,0)</f>
        <v>6.2150000000000007</v>
      </c>
      <c r="M9" s="12">
        <f t="array" ref="M9">INDEX(L:L,MIN(IF(ISNUMBER(L9:L205),ROW(L9:L205),"")))</f>
        <v>6.2150000000000007</v>
      </c>
      <c r="N9" s="13">
        <f>IF('Données projet'!$A$36&gt;35,N8+M9-V8,IF(A9&lt;'Données projet'!$A$36,$K$205^A9,IF(A9='Données projet'!$A$36,'Données projet'!$B$36,N8+M9-V8)))</f>
        <v>13.873999999999999</v>
      </c>
      <c r="O9" s="13">
        <f>N9*VLOOKUP('Données projet'!$B$9,Paramètres!$A$1:$I$89,3,0)*VLOOKUP('Données projet'!$B$9,Paramètres!$A$1:$I$89,5,0)</f>
        <v>7.0557614399999995</v>
      </c>
      <c r="P9" s="13">
        <f t="shared" si="33"/>
        <v>2.5901531566557381</v>
      </c>
      <c r="Q9" s="20">
        <f t="shared" si="2"/>
        <v>16.799967922508742</v>
      </c>
      <c r="R9" s="59">
        <f t="shared" si="0"/>
        <v>155.35475110882243</v>
      </c>
      <c r="S9" s="59">
        <f ca="1">AVERAGE(OFFSET($R$3,0,0,'Données projet'!$E$9+1,1))-AVERAGE(OFFSET($H$3,0,0,'Données projet'!$E$9+1,1))</f>
        <v>95.292538295035797</v>
      </c>
      <c r="T9" s="59">
        <f t="shared" si="34"/>
        <v>272.48040776101686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135.66666666666666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21.481000000000002</v>
      </c>
      <c r="L10" s="12">
        <f>VLOOKUP(A10,'Données projet'!$A$35:$I$55,9,0)</f>
        <v>7.6070000000000011</v>
      </c>
      <c r="M10" s="12">
        <f t="array" ref="M10">INDEX(L:L,MIN(IF(ISNUMBER(L10:L206),ROW(L10:L206),"")))</f>
        <v>7.6070000000000011</v>
      </c>
      <c r="N10" s="13">
        <f>IF('Données projet'!$A$36&gt;35,N9+M10-V9,IF(A10&lt;'Données projet'!$A$36,$K$205^A10,IF(A10='Données projet'!$A$36,'Données projet'!$B$36,N9+M10-V9)))</f>
        <v>21.481000000000002</v>
      </c>
      <c r="O10" s="13">
        <f>N10*VLOOKUP('Données projet'!$B$9,Paramètres!$A$1:$I$89,3,0)*VLOOKUP('Données projet'!$B$9,Paramètres!$A$1:$I$89,5,0)</f>
        <v>10.924377360000001</v>
      </c>
      <c r="P10" s="13">
        <f t="shared" si="33"/>
        <v>3.8113548354019811</v>
      </c>
      <c r="Q10" s="20">
        <f t="shared" si="2"/>
        <v>25.664733573658452</v>
      </c>
      <c r="R10" s="59">
        <f t="shared" si="0"/>
        <v>167.61793304042197</v>
      </c>
      <c r="S10" s="59">
        <f ca="1">AVERAGE(OFFSET($R$3,0,0,'Données projet'!$E$9+1,1))-AVERAGE(OFFSET($H$3,0,0,'Données projet'!$E$9+1,1))</f>
        <v>95.292538295035797</v>
      </c>
      <c r="T10" s="59">
        <f t="shared" si="34"/>
        <v>272.48040776101686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135.66666666666666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30.376999999999999</v>
      </c>
      <c r="L11" s="12">
        <f>VLOOKUP(A11,'Données projet'!$A$35:$I$55,9,0)</f>
        <v>8.8959999999999972</v>
      </c>
      <c r="M11" s="12">
        <f t="array" ref="M11">INDEX(L:L,MIN(IF(ISNUMBER(L11:L207),ROW(L11:L207),"")))</f>
        <v>8.8959999999999972</v>
      </c>
      <c r="N11" s="13">
        <f>IF('Données projet'!$A$36&gt;35,N10+M11-V10,IF(A11&lt;'Données projet'!$A$36,$K$205^A11,IF(A11='Données projet'!$A$36,'Données projet'!$B$36,N10+M11-V10)))</f>
        <v>30.376999999999999</v>
      </c>
      <c r="O11" s="13">
        <f>N11*VLOOKUP('Données projet'!$B$9,Paramètres!$A$1:$I$89,3,0)*VLOOKUP('Données projet'!$B$9,Paramètres!$A$1:$I$89,5,0)</f>
        <v>15.44852712</v>
      </c>
      <c r="P11" s="13">
        <f t="shared" si="33"/>
        <v>5.1766963158879333</v>
      </c>
      <c r="Q11" s="20">
        <f t="shared" si="2"/>
        <v>35.922264150838146</v>
      </c>
      <c r="R11" s="59">
        <f t="shared" si="0"/>
        <v>181.23612779638231</v>
      </c>
      <c r="S11" s="59">
        <f ca="1">AVERAGE(OFFSET($R$3,0,0,'Données projet'!$E$9+1,1))-AVERAGE(OFFSET($H$3,0,0,'Données projet'!$E$9+1,1))</f>
        <v>95.292538295035797</v>
      </c>
      <c r="T11" s="59">
        <f t="shared" si="34"/>
        <v>272.48040776101686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135.66666666666666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40.460999999999999</v>
      </c>
      <c r="L12" s="12">
        <f>VLOOKUP(A12,'Données projet'!$A$35:$I$55,9,0)</f>
        <v>10.084</v>
      </c>
      <c r="M12" s="12">
        <f t="array" ref="M12">INDEX(L:L,MIN(IF(ISNUMBER(L12:L208),ROW(L12:L208),"")))</f>
        <v>10.084</v>
      </c>
      <c r="N12" s="13">
        <f>IF('Données projet'!$A$36&gt;35,N11+M12-V11,IF(A12&lt;'Données projet'!$A$36,$K$205^A12,IF(A12='Données projet'!$A$36,'Données projet'!$B$36,N11+M12-V11)))</f>
        <v>40.460999999999999</v>
      </c>
      <c r="O12" s="13">
        <f>N12*VLOOKUP('Données projet'!$B$9,Paramètres!$A$1:$I$89,3,0)*VLOOKUP('Données projet'!$B$9,Paramètres!$A$1:$I$89,5,0)</f>
        <v>20.576846160000002</v>
      </c>
      <c r="P12" s="13">
        <f t="shared" si="33"/>
        <v>6.6688904291759226</v>
      </c>
      <c r="Q12" s="20">
        <f t="shared" si="2"/>
        <v>47.452991226148072</v>
      </c>
      <c r="R12" s="59">
        <f t="shared" si="0"/>
        <v>196.09042186336657</v>
      </c>
      <c r="S12" s="59">
        <f ca="1">AVERAGE(OFFSET($R$3,0,0,'Données projet'!$E$9+1,1))-AVERAGE(OFFSET($H$3,0,0,'Données projet'!$E$9+1,1))</f>
        <v>95.292538295035797</v>
      </c>
      <c r="T12" s="59">
        <f t="shared" si="34"/>
        <v>272.48040776101686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135.66666666666666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</v>
      </c>
      <c r="L13" s="12">
        <f>VLOOKUP(A13,'Données projet'!$A$35:$I$55,9,0)</f>
        <v>11.169000000000004</v>
      </c>
      <c r="M13" s="12">
        <f t="array" ref="M13">INDEX(L:L,MIN(IF(ISNUMBER(L13:L209),ROW(L13:L209),"")))</f>
        <v>11.169000000000004</v>
      </c>
      <c r="N13" s="13">
        <f>IF('Données projet'!$A$36&gt;35,N12+M13-V12,IF(A13&lt;'Données projet'!$A$36,$K$205^A13,IF(A13='Données projet'!$A$36,'Données projet'!$B$36,N12+M13-V12)))</f>
        <v>51.63</v>
      </c>
      <c r="O13" s="13">
        <f>N13*VLOOKUP('Données projet'!$B$9,Paramètres!$A$1:$I$89,3,0)*VLOOKUP('Données projet'!$B$9,Paramètres!$A$1:$I$89,5,0)</f>
        <v>26.256952800000004</v>
      </c>
      <c r="P13" s="13">
        <f t="shared" si="33"/>
        <v>8.2717299817437926</v>
      </c>
      <c r="Q13" s="20">
        <f t="shared" si="2"/>
        <v>60.137455844870452</v>
      </c>
      <c r="R13" s="59">
        <f t="shared" si="0"/>
        <v>212.06199983991647</v>
      </c>
      <c r="S13" s="59">
        <f ca="1">AVERAGE(OFFSET($R$3,0,0,'Données projet'!$E$9+1,1))-AVERAGE(OFFSET($H$3,0,0,'Données projet'!$E$9+1,1))</f>
        <v>95.292538295035797</v>
      </c>
      <c r="T13" s="59">
        <f t="shared" si="34"/>
        <v>272.48040776101686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135.66666666666666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</v>
      </c>
      <c r="L14" s="12">
        <f>VLOOKUP(A14,'Données projet'!$A$35:$I$55,9,0)</f>
        <v>12.149999999999999</v>
      </c>
      <c r="M14" s="12">
        <f t="array" ref="M14">INDEX(L:L,MIN(IF(ISNUMBER(L14:L210),ROW(L14:L210),"")))</f>
        <v>12.149999999999999</v>
      </c>
      <c r="N14" s="13">
        <f>IF('Données projet'!$A$36&gt;35,N13+M14-V13,IF(A14&lt;'Données projet'!$A$36,$K$205^A14,IF(A14='Données projet'!$A$36,'Données projet'!$B$36,N13+M14-V13)))</f>
        <v>63.78</v>
      </c>
      <c r="O14" s="13">
        <f>N14*VLOOKUP('Données projet'!$B$9,Paramètres!$A$1:$I$89,3,0)*VLOOKUP('Données projet'!$B$9,Paramètres!$A$1:$I$89,5,0)</f>
        <v>32.435956800000007</v>
      </c>
      <c r="P14" s="13">
        <f t="shared" si="33"/>
        <v>9.9700025357068132</v>
      </c>
      <c r="Q14" s="20">
        <f t="shared" si="2"/>
        <v>73.857045843022703</v>
      </c>
      <c r="R14" s="59">
        <f t="shared" si="0"/>
        <v>229.03288195109837</v>
      </c>
      <c r="S14" s="59">
        <f ca="1">AVERAGE(OFFSET($R$3,0,0,'Données projet'!$E$9+1,1))-AVERAGE(OFFSET($H$3,0,0,'Données projet'!$E$9+1,1))</f>
        <v>95.292538295035797</v>
      </c>
      <c r="T14" s="59">
        <f t="shared" si="34"/>
        <v>272.48040776101686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135.66666666666666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76.81</v>
      </c>
      <c r="L15" s="12">
        <f>VLOOKUP(A15,'Données projet'!$A$35:$I$55,9,0)</f>
        <v>13.030000000000001</v>
      </c>
      <c r="M15" s="12">
        <f t="array" ref="M15">INDEX(L:L,MIN(IF(ISNUMBER(L15:L211),ROW(L15:L211),"")))</f>
        <v>13.030000000000001</v>
      </c>
      <c r="N15" s="13">
        <f>IF('Données projet'!$A$36&gt;35,N14+M15-V14,IF(A15&lt;'Données projet'!$A$36,$K$205^A15,IF(A15='Données projet'!$A$36,'Données projet'!$B$36,N14+M15-V14)))</f>
        <v>76.81</v>
      </c>
      <c r="O15" s="13">
        <f>N15*VLOOKUP('Données projet'!$B$9,Paramètres!$A$1:$I$89,3,0)*VLOOKUP('Données projet'!$B$9,Paramètres!$A$1:$I$89,5,0)</f>
        <v>39.062493600000003</v>
      </c>
      <c r="P15" s="13">
        <f t="shared" si="33"/>
        <v>11.749818785574922</v>
      </c>
      <c r="Q15" s="20">
        <f t="shared" si="2"/>
        <v>88.498110738209661</v>
      </c>
      <c r="R15" s="59">
        <f t="shared" si="0"/>
        <v>246.89003913303026</v>
      </c>
      <c r="S15" s="59">
        <f ca="1">AVERAGE(OFFSET($R$3,0,0,'Données projet'!$E$9+1,1))-AVERAGE(OFFSET($H$3,0,0,'Données projet'!$E$9+1,1))</f>
        <v>95.292538295035797</v>
      </c>
      <c r="T15" s="59">
        <f t="shared" si="34"/>
        <v>272.48040776101686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135.66666666666666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90.616</v>
      </c>
      <c r="L16" s="12">
        <f>VLOOKUP(A16,'Données projet'!$A$35:$I$55,9,0)</f>
        <v>13.805999999999997</v>
      </c>
      <c r="M16" s="12">
        <f t="array" ref="M16">INDEX(L:L,MIN(IF(ISNUMBER(L16:L212),ROW(L16:L212),"")))</f>
        <v>13.805999999999997</v>
      </c>
      <c r="N16" s="13">
        <f>IF('Données projet'!$A$36&gt;35,N15+M16-V15,IF(A16&lt;'Données projet'!$A$36,$K$205^A16,IF(A16='Données projet'!$A$36,'Données projet'!$B$36,N15+M16-V15)))</f>
        <v>90.616</v>
      </c>
      <c r="O16" s="13">
        <f>N16*VLOOKUP('Données projet'!$B$9,Paramètres!$A$1:$I$89,3,0)*VLOOKUP('Données projet'!$B$9,Paramètres!$A$1:$I$89,5,0)</f>
        <v>46.083672960000001</v>
      </c>
      <c r="P16" s="13">
        <f t="shared" si="33"/>
        <v>13.597600268901417</v>
      </c>
      <c r="Q16" s="20">
        <f t="shared" si="2"/>
        <v>103.94488420700331</v>
      </c>
      <c r="R16" s="59">
        <f t="shared" si="0"/>
        <v>265.51831570057499</v>
      </c>
      <c r="S16" s="59">
        <f ca="1">AVERAGE(OFFSET($R$3,0,0,'Données projet'!$E$9+1,1))-AVERAGE(OFFSET($H$3,0,0,'Données projet'!$E$9+1,1))</f>
        <v>95.292538295035797</v>
      </c>
      <c r="T16" s="59">
        <f t="shared" si="34"/>
        <v>272.48040776101686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135.66666666666666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</v>
      </c>
      <c r="L17" s="12">
        <f>VLOOKUP(A17,'Données projet'!$A$35:$I$55,9,0)</f>
        <v>14.478999999999999</v>
      </c>
      <c r="M17" s="12">
        <f t="array" ref="M17">INDEX(L:L,MIN(IF(ISNUMBER(L17:L213),ROW(L17:L213),"")))</f>
        <v>14.478999999999999</v>
      </c>
      <c r="N17" s="13">
        <f>IF('Données projet'!$A$36&gt;35,N16+M17-V16,IF(A17&lt;'Données projet'!$A$36,$K$205^A17,IF(A17='Données projet'!$A$36,'Données projet'!$B$36,N16+M17-V16)))</f>
        <v>105.095</v>
      </c>
      <c r="O17" s="13">
        <f>N17*VLOOKUP('Données projet'!$B$9,Paramètres!$A$1:$I$89,3,0)*VLOOKUP('Données projet'!$B$9,Paramètres!$A$1:$I$89,5,0)</f>
        <v>53.447113200000004</v>
      </c>
      <c r="P17" s="13">
        <f t="shared" si="33"/>
        <v>15.50050811366966</v>
      </c>
      <c r="Q17" s="20">
        <f t="shared" si="2"/>
        <v>120.08377378797464</v>
      </c>
      <c r="R17" s="59">
        <f t="shared" si="0"/>
        <v>284.80471923738543</v>
      </c>
      <c r="S17" s="59">
        <f ca="1">AVERAGE(OFFSET($R$3,0,0,'Données projet'!$E$9+1,1))-AVERAGE(OFFSET($H$3,0,0,'Données projet'!$E$9+1,1))</f>
        <v>95.292538295035797</v>
      </c>
      <c r="T17" s="59">
        <f t="shared" si="34"/>
        <v>272.48040776101686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135.66666666666666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120.146</v>
      </c>
      <c r="L18" s="12">
        <f>VLOOKUP(A18,'Données projet'!$A$35:$I$55,9,0)</f>
        <v>15.051000000000002</v>
      </c>
      <c r="M18" s="12">
        <f t="array" ref="M18">INDEX(L:L,MIN(IF(ISNUMBER(L18:L214),ROW(L18:L214),"")))</f>
        <v>15.051000000000002</v>
      </c>
      <c r="N18" s="13">
        <f>IF('Données projet'!$A$36&gt;35,N17+M18-V17,IF(A18&lt;'Données projet'!$A$36,$K$205^A18,IF(A18='Données projet'!$A$36,'Données projet'!$B$36,N17+M18-V17)))</f>
        <v>120.146</v>
      </c>
      <c r="O18" s="13">
        <f>N18*VLOOKUP('Données projet'!$B$9,Paramètres!$A$1:$I$89,3,0)*VLOOKUP('Données projet'!$B$9,Paramètres!$A$1:$I$89,5,0)</f>
        <v>61.101449760000008</v>
      </c>
      <c r="P18" s="13">
        <f t="shared" si="33"/>
        <v>17.446454551938679</v>
      </c>
      <c r="Q18" s="20">
        <f t="shared" si="2"/>
        <v>136.80426667662655</v>
      </c>
      <c r="R18" s="59">
        <f t="shared" si="0"/>
        <v>304.63932657460572</v>
      </c>
      <c r="S18" s="59">
        <f ca="1">AVERAGE(OFFSET($R$3,0,0,'Données projet'!$E$9+1,1))-AVERAGE(OFFSET($H$3,0,0,'Données projet'!$E$9+1,1))</f>
        <v>95.292538295035797</v>
      </c>
      <c r="T18" s="59">
        <f t="shared" si="34"/>
        <v>272.48040776101686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135.66666666666666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135.66499999999999</v>
      </c>
      <c r="L19" s="12">
        <f>VLOOKUP(A19,'Données projet'!$A$35:$I$55,9,0)</f>
        <v>15.518999999999991</v>
      </c>
      <c r="M19" s="12">
        <f t="array" ref="M19">INDEX(L:L,MIN(IF(ISNUMBER(L19:L215),ROW(L19:L215),"")))</f>
        <v>15.518999999999991</v>
      </c>
      <c r="N19" s="13">
        <f>IF('Données projet'!$A$36&gt;35,N18+M19-V18,IF(A19&lt;'Données projet'!$A$36,$K$205^A19,IF(A19='Données projet'!$A$36,'Données projet'!$B$36,N18+M19-V18)))</f>
        <v>135.66499999999999</v>
      </c>
      <c r="O19" s="13">
        <f>N19*VLOOKUP('Données projet'!$B$9,Paramètres!$A$1:$I$89,3,0)*VLOOKUP('Données projet'!$B$9,Paramètres!$A$1:$I$89,5,0)</f>
        <v>68.993792400000004</v>
      </c>
      <c r="P19" s="13">
        <f t="shared" si="33"/>
        <v>19.423370589908611</v>
      </c>
      <c r="Q19" s="20">
        <f t="shared" si="2"/>
        <v>153.99322554075752</v>
      </c>
      <c r="R19" s="59">
        <f t="shared" si="0"/>
        <v>324.90957978681536</v>
      </c>
      <c r="S19" s="59">
        <f ca="1">AVERAGE(OFFSET($R$3,0,0,'Données projet'!$E$9+1,1))-AVERAGE(OFFSET($H$3,0,0,'Données projet'!$E$9+1,1))</f>
        <v>95.292538295035797</v>
      </c>
      <c r="T19" s="59">
        <f t="shared" si="34"/>
        <v>272.48040776101686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135.66666666666666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151.54900000000001</v>
      </c>
      <c r="L20" s="12">
        <f>VLOOKUP(A20,'Données projet'!$A$35:$I$55,9,0)</f>
        <v>15.884000000000015</v>
      </c>
      <c r="M20" s="12">
        <f t="array" ref="M20">INDEX(L:L,MIN(IF(ISNUMBER(L20:L216),ROW(L20:L216),"")))</f>
        <v>15.884000000000015</v>
      </c>
      <c r="N20" s="13">
        <f>IF('Données projet'!$A$36&gt;35,N19+M20-V19,IF(A20&lt;'Données projet'!$A$36,$K$205^A20,IF(A20='Données projet'!$A$36,'Données projet'!$B$36,N19+M20-V19)))</f>
        <v>151.54900000000001</v>
      </c>
      <c r="O20" s="13">
        <f>N20*VLOOKUP('Données projet'!$B$9,Paramètres!$A$1:$I$89,3,0)*VLOOKUP('Données projet'!$B$9,Paramètres!$A$1:$I$89,5,0)</f>
        <v>77.071759440000008</v>
      </c>
      <c r="P20" s="13">
        <f t="shared" si="33"/>
        <v>21.419667674100012</v>
      </c>
      <c r="Q20" s="20">
        <f t="shared" si="2"/>
        <v>171.53923555705751</v>
      </c>
      <c r="R20" s="59">
        <f t="shared" si="0"/>
        <v>345.50463340607291</v>
      </c>
      <c r="S20" s="59">
        <f ca="1">AVERAGE(OFFSET($R$3,0,0,'Données projet'!$E$9+1,1))-AVERAGE(OFFSET($H$3,0,0,'Données projet'!$E$9+1,1))</f>
        <v>95.292538295035797</v>
      </c>
      <c r="T20" s="59">
        <f t="shared" si="34"/>
        <v>272.48040776101686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135.66666666666666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167.697</v>
      </c>
      <c r="L21" s="12">
        <f>VLOOKUP(A21,'Données projet'!$A$35:$I$55,9,0)</f>
        <v>16.147999999999996</v>
      </c>
      <c r="M21" s="12">
        <f t="array" ref="M21">INDEX(L:L,MIN(IF(ISNUMBER(L21:L217),ROW(L21:L217),"")))</f>
        <v>16.147999999999996</v>
      </c>
      <c r="N21" s="13">
        <f>IF('Données projet'!$A$36&gt;35,N20+M21-V20,IF(A21&lt;'Données projet'!$A$36,$K$205^A21,IF(A21='Données projet'!$A$36,'Données projet'!$B$36,N20+M21-V20)))</f>
        <v>167.697</v>
      </c>
      <c r="O21" s="13">
        <f>N21*VLOOKUP('Données projet'!$B$9,Paramètres!$A$1:$I$89,3,0)*VLOOKUP('Données projet'!$B$9,Paramètres!$A$1:$I$89,5,0)</f>
        <v>85.283986320000011</v>
      </c>
      <c r="P21" s="13">
        <f t="shared" si="33"/>
        <v>23.424297795724112</v>
      </c>
      <c r="Q21" s="20">
        <f t="shared" si="2"/>
        <v>189.33359483488618</v>
      </c>
      <c r="R21" s="59">
        <f t="shared" si="0"/>
        <v>366.31634502006432</v>
      </c>
      <c r="S21" s="59">
        <f ca="1">AVERAGE(OFFSET($R$3,0,0,'Données projet'!$E$9+1,1))-AVERAGE(OFFSET($H$3,0,0,'Données projet'!$E$9+1,1))</f>
        <v>95.292538295035797</v>
      </c>
      <c r="T21" s="59">
        <f t="shared" si="34"/>
        <v>272.48040776101686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135.66666666666666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184.00399999999999</v>
      </c>
      <c r="L22" s="12">
        <f>VLOOKUP(A22,'Données projet'!$A$35:$I$55,9,0)</f>
        <v>16.306999999999988</v>
      </c>
      <c r="M22" s="12">
        <f t="array" ref="M22">INDEX(L:L,MIN(IF(ISNUMBER(L22:L218),ROW(L22:L218),"")))</f>
        <v>16.306999999999988</v>
      </c>
      <c r="N22" s="13">
        <f>IF('Données projet'!$A$36&gt;35,N21+M22-V21,IF(A22&lt;'Données projet'!$A$36,$K$205^A22,IF(A22='Données projet'!$A$36,'Données projet'!$B$36,N21+M22-V21)))</f>
        <v>184.00399999999999</v>
      </c>
      <c r="O22" s="13">
        <f>N22*VLOOKUP('Données projet'!$B$9,Paramètres!$A$1:$I$89,3,0)*VLOOKUP('Données projet'!$B$9,Paramètres!$A$1:$I$89,5,0)</f>
        <v>93.577074240000002</v>
      </c>
      <c r="P22" s="13">
        <f t="shared" si="33"/>
        <v>25.425962489452985</v>
      </c>
      <c r="Q22" s="20">
        <f t="shared" si="2"/>
        <v>207.26362230379729</v>
      </c>
      <c r="R22" s="59">
        <f t="shared" si="0"/>
        <v>387.2325833309709</v>
      </c>
      <c r="S22" s="59">
        <f ca="1">AVERAGE(OFFSET($R$3,0,0,'Données projet'!$E$9+1,1))-AVERAGE(OFFSET($H$3,0,0,'Données projet'!$E$9+1,1))</f>
        <v>95.292538295035797</v>
      </c>
      <c r="T22" s="59">
        <f t="shared" si="34"/>
        <v>272.48040776101686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135.66666666666666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200.37</v>
      </c>
      <c r="L23" s="12">
        <f>VLOOKUP(A23,'Données projet'!$A$35:$I$55,9,0)</f>
        <v>16.366000000000014</v>
      </c>
      <c r="M23" s="12">
        <f t="array" ref="M23">INDEX(L:L,MIN(IF(ISNUMBER(L23:L219),ROW(L23:L219),"")))</f>
        <v>16.366000000000014</v>
      </c>
      <c r="N23" s="13">
        <f>IF('Données projet'!$A$36&gt;35,N22+M23-V22,IF(A23&lt;'Données projet'!$A$36,$K$205^A23,IF(A23='Données projet'!$A$36,'Données projet'!$B$36,N22+M23-V22)))</f>
        <v>200.37</v>
      </c>
      <c r="O23" s="13">
        <f>N23*VLOOKUP('Données projet'!$B$9,Paramètres!$A$1:$I$89,3,0)*VLOOKUP('Données projet'!$B$9,Paramètres!$A$1:$I$89,5,0)</f>
        <v>101.90016720000001</v>
      </c>
      <c r="P23" s="13">
        <f t="shared" si="33"/>
        <v>27.41418905878264</v>
      </c>
      <c r="Q23" s="20">
        <f t="shared" si="2"/>
        <v>225.22250381737979</v>
      </c>
      <c r="R23" s="59">
        <f t="shared" si="0"/>
        <v>408.14707442768349</v>
      </c>
      <c r="S23" s="59">
        <f ca="1">AVERAGE(OFFSET($R$3,0,0,'Données projet'!$E$9+1,1))-AVERAGE(OFFSET($H$3,0,0,'Données projet'!$E$9+1,1))</f>
        <v>95.292538295035797</v>
      </c>
      <c r="T23" s="59">
        <f t="shared" si="34"/>
        <v>272.48040776101686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200.37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0.05</v>
      </c>
      <c r="Z23" s="21">
        <f>EXP(-LN(2)/35)*Z22+(1-EXP(-LN(2)/35))/(LN(2)/35)*V23*W23*VLOOKUP('Données projet'!$B$9,Paramètres!$A$1:$I$89,3,0)*0.475*44/12</f>
        <v>47.311998933803132</v>
      </c>
      <c r="AA23" s="21">
        <f>EXP(-LN(2)/25)*AA22+(1-EXP(-LN(2)/25))/(LN(2)/25)*Calculateur!V23*Calculateur!X23*VLOOKUP('Données projet'!$B$9,Paramètres!$A$1:$I$89,3,0)*0.475*44/12</f>
        <v>10.098367192867679</v>
      </c>
      <c r="AB23" s="21">
        <f>EXP(-LN(2)/2)*AB22+(1-EXP(-LN(2)/2))/(LN(2)/2)*V23*Y23*VLOOKUP('Données projet'!$B$9,Paramètres!$A$1:$I$89,3,0)*0.475*44/12</f>
        <v>4.8072775177994593</v>
      </c>
      <c r="AC23" s="22">
        <f t="shared" si="3"/>
        <v>62.217643644470272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135.66666666666666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95.292538295035797</v>
      </c>
      <c r="T24" s="59">
        <f t="shared" si="34"/>
        <v>272.48040776101686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46.384239492181166</v>
      </c>
      <c r="AA24" s="21">
        <f>EXP(-LN(2)/25)*AA23+(1-EXP(-LN(2)/25))/(LN(2)/25)*Calculateur!V24*Calculateur!X24*VLOOKUP('Données projet'!$B$9,Paramètres!$A$1:$I$89,3,0)*0.475*44/12</f>
        <v>9.8222268109286617</v>
      </c>
      <c r="AB24" s="21">
        <f>EXP(-LN(2)/2)*AB23+(1-EXP(-LN(2)/2))/(LN(2)/2)*V24*Y24*VLOOKUP('Données projet'!$B$9,Paramètres!$A$1:$I$89,3,0)*0.475*44/12</f>
        <v>3.3992585318816317</v>
      </c>
      <c r="AC24" s="22">
        <f t="shared" si="3"/>
        <v>59.605724834991463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135.66666666666666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95.292538295035797</v>
      </c>
      <c r="T25" s="59">
        <f t="shared" si="34"/>
        <v>272.48040776101686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45.474672847332023</v>
      </c>
      <c r="AA25" s="21">
        <f>EXP(-LN(2)/25)*AA24+(1-EXP(-LN(2)/25))/(LN(2)/25)*Calculateur!V25*Calculateur!X25*VLOOKUP('Données projet'!$B$9,Paramètres!$A$1:$I$89,3,0)*0.475*44/12</f>
        <v>9.5536375022553592</v>
      </c>
      <c r="AB25" s="21">
        <f>EXP(-LN(2)/2)*AB24+(1-EXP(-LN(2)/2))/(LN(2)/2)*V25*Y25*VLOOKUP('Données projet'!$B$9,Paramètres!$A$1:$I$89,3,0)*0.475*44/12</f>
        <v>2.4036387588997301</v>
      </c>
      <c r="AC25" s="22">
        <f t="shared" si="3"/>
        <v>57.431949108487117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135.66666666666666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95.292538295035797</v>
      </c>
      <c r="T26" s="59">
        <f t="shared" si="34"/>
        <v>272.48040776101686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44.582942249607498</v>
      </c>
      <c r="AA26" s="21">
        <f>EXP(-LN(2)/25)*AA25+(1-EXP(-LN(2)/25))/(LN(2)/25)*Calculateur!V26*Calculateur!X26*VLOOKUP('Données projet'!$B$9,Paramètres!$A$1:$I$89,3,0)*0.475*44/12</f>
        <v>9.2923927823522252</v>
      </c>
      <c r="AB26" s="21">
        <f>EXP(-LN(2)/2)*AB25+(1-EXP(-LN(2)/2))/(LN(2)/2)*V26*Y26*VLOOKUP('Données projet'!$B$9,Paramètres!$A$1:$I$89,3,0)*0.475*44/12</f>
        <v>1.6996292659408163</v>
      </c>
      <c r="AC26" s="22">
        <f t="shared" si="3"/>
        <v>55.574964297900536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135.66666666666666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95.292538295035797</v>
      </c>
      <c r="T27" s="59">
        <f t="shared" si="34"/>
        <v>272.48040776101686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43.708697945002392</v>
      </c>
      <c r="AA27" s="21">
        <f>EXP(-LN(2)/25)*AA26+(1-EXP(-LN(2)/25))/(LN(2)/25)*Calculateur!V27*Calculateur!X27*VLOOKUP('Données projet'!$B$9,Paramètres!$A$1:$I$89,3,0)*0.475*44/12</f>
        <v>9.0382918130531049</v>
      </c>
      <c r="AB27" s="21">
        <f>EXP(-LN(2)/2)*AB26+(1-EXP(-LN(2)/2))/(LN(2)/2)*V27*Y27*VLOOKUP('Données projet'!$B$9,Paramètres!$A$1:$I$89,3,0)*0.475*44/12</f>
        <v>1.2018193794498653</v>
      </c>
      <c r="AC27" s="22">
        <f t="shared" si="3"/>
        <v>53.948809137505364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135.66666666666666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95.292538295035797</v>
      </c>
      <c r="T28" s="59">
        <f t="shared" si="34"/>
        <v>272.48040776101686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42.851597037974216</v>
      </c>
      <c r="AA28" s="21">
        <f>EXP(-LN(2)/25)*AA27+(1-EXP(-LN(2)/25))/(LN(2)/25)*Calculateur!V28*Calculateur!X28*VLOOKUP('Données projet'!$B$9,Paramètres!$A$1:$I$89,3,0)*0.475*44/12</f>
        <v>8.7911392481220592</v>
      </c>
      <c r="AB28" s="21">
        <f>EXP(-LN(2)/2)*AB27+(1-EXP(-LN(2)/2))/(LN(2)/2)*V28*Y28*VLOOKUP('Données projet'!$B$9,Paramètres!$A$1:$I$89,3,0)*0.475*44/12</f>
        <v>0.84981463297040827</v>
      </c>
      <c r="AC28" s="22">
        <f t="shared" si="3"/>
        <v>52.49255091906668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135.66666666666666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95.292538295035797</v>
      </c>
      <c r="T29" s="59">
        <f t="shared" si="34"/>
        <v>272.48040776101686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42.011303356952929</v>
      </c>
      <c r="AA29" s="21">
        <f>EXP(-LN(2)/25)*AA28+(1-EXP(-LN(2)/25))/(LN(2)/25)*Calculateur!V29*Calculateur!X29*VLOOKUP('Données projet'!$B$9,Paramètres!$A$1:$I$89,3,0)*0.475*44/12</f>
        <v>8.5507450830762401</v>
      </c>
      <c r="AB29" s="21">
        <f>EXP(-LN(2)/2)*AB28+(1-EXP(-LN(2)/2))/(LN(2)/2)*V29*Y29*VLOOKUP('Données projet'!$B$9,Paramètres!$A$1:$I$89,3,0)*0.475*44/12</f>
        <v>0.60090968972493275</v>
      </c>
      <c r="AC29" s="22">
        <f t="shared" si="3"/>
        <v>51.162958129754102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135.66666666666666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95.292538295035797</v>
      </c>
      <c r="T30" s="59">
        <f t="shared" si="34"/>
        <v>272.48040776101686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41.187487322487932</v>
      </c>
      <c r="AA30" s="21">
        <f>EXP(-LN(2)/25)*AA29+(1-EXP(-LN(2)/25))/(LN(2)/25)*Calculateur!V30*Calculateur!X30*VLOOKUP('Données projet'!$B$9,Paramètres!$A$1:$I$89,3,0)*0.475*44/12</f>
        <v>8.3169245091153794</v>
      </c>
      <c r="AB30" s="21">
        <f>EXP(-LN(2)/2)*AB29+(1-EXP(-LN(2)/2))/(LN(2)/2)*V30*Y30*VLOOKUP('Données projet'!$B$9,Paramètres!$A$1:$I$89,3,0)*0.475*44/12</f>
        <v>0.42490731648520419</v>
      </c>
      <c r="AC30" s="22">
        <f t="shared" si="3"/>
        <v>49.929319148088517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135.66666666666666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95.292538295035797</v>
      </c>
      <c r="T31" s="59">
        <f t="shared" si="34"/>
        <v>272.48040776101686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40.379825817980631</v>
      </c>
      <c r="AA31" s="21">
        <f>EXP(-LN(2)/25)*AA30+(1-EXP(-LN(2)/25))/(LN(2)/25)*Calculateur!V31*Calculateur!X31*VLOOKUP('Données projet'!$B$9,Paramètres!$A$1:$I$89,3,0)*0.475*44/12</f>
        <v>8.0894977710455684</v>
      </c>
      <c r="AB31" s="21">
        <f>EXP(-LN(2)/2)*AB30+(1-EXP(-LN(2)/2))/(LN(2)/2)*V31*Y31*VLOOKUP('Données projet'!$B$9,Paramètres!$A$1:$I$89,3,0)*0.475*44/12</f>
        <v>0.30045484486246637</v>
      </c>
      <c r="AC31" s="22">
        <f t="shared" si="3"/>
        <v>48.769778433888668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135.66666666666666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95.292538295035797</v>
      </c>
      <c r="T32" s="59">
        <f t="shared" si="34"/>
        <v>272.48040776101686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39.588002062951844</v>
      </c>
      <c r="AA32" s="21">
        <f>EXP(-LN(2)/25)*AA31+(1-EXP(-LN(2)/25))/(LN(2)/25)*Calculateur!V32*Calculateur!X32*VLOOKUP('Données projet'!$B$9,Paramètres!$A$1:$I$89,3,0)*0.475*44/12</f>
        <v>7.8682900290881284</v>
      </c>
      <c r="AB32" s="21">
        <f>EXP(-LN(2)/2)*AB31+(1-EXP(-LN(2)/2))/(LN(2)/2)*V32*Y32*VLOOKUP('Données projet'!$B$9,Paramètres!$A$1:$I$89,3,0)*0.475*44/12</f>
        <v>0.21245365824260209</v>
      </c>
      <c r="AC32" s="22">
        <f t="shared" si="3"/>
        <v>47.668745750282575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135.66666666666666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95.292538295035797</v>
      </c>
      <c r="T33" s="59">
        <f t="shared" si="34"/>
        <v>272.48040776101686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38.811705488794367</v>
      </c>
      <c r="AA33" s="21">
        <f>EXP(-LN(2)/25)*AA32+(1-EXP(-LN(2)/25))/(LN(2)/25)*Calculateur!V33*Calculateur!X33*VLOOKUP('Données projet'!$B$9,Paramètres!$A$1:$I$89,3,0)*0.475*44/12</f>
        <v>7.653131224467324</v>
      </c>
      <c r="AB33" s="21">
        <f>EXP(-LN(2)/2)*AB32+(1-EXP(-LN(2)/2))/(LN(2)/2)*V33*Y33*VLOOKUP('Données projet'!$B$9,Paramètres!$A$1:$I$89,3,0)*0.475*44/12</f>
        <v>0.15022742243123319</v>
      </c>
      <c r="AC33" s="22">
        <f t="shared" si="3"/>
        <v>46.615064135692926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135.66666666666666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95.292538295035797</v>
      </c>
      <c r="T34" s="59">
        <f t="shared" si="34"/>
        <v>272.48040776101686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38.050631616961965</v>
      </c>
      <c r="AA34" s="21">
        <f>EXP(-LN(2)/25)*AA33+(1-EXP(-LN(2)/25))/(LN(2)/25)*Calculateur!V34*Calculateur!X34*VLOOKUP('Données projet'!$B$9,Paramètres!$A$1:$I$89,3,0)*0.475*44/12</f>
        <v>7.4438559486735851</v>
      </c>
      <c r="AB34" s="21">
        <f>EXP(-LN(2)/2)*AB33+(1-EXP(-LN(2)/2))/(LN(2)/2)*V34*Y34*VLOOKUP('Données projet'!$B$9,Paramètres!$A$1:$I$89,3,0)*0.475*44/12</f>
        <v>0.10622682912130105</v>
      </c>
      <c r="AC34" s="22">
        <f t="shared" si="3"/>
        <v>45.600714394756857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135.66666666666666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95.292538295035797</v>
      </c>
      <c r="T35" s="59">
        <f t="shared" si="34"/>
        <v>272.48040776101686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37.304481939546967</v>
      </c>
      <c r="AA35" s="21">
        <f>EXP(-LN(2)/25)*AA34+(1-EXP(-LN(2)/25))/(LN(2)/25)*Calculateur!V35*Calculateur!X35*VLOOKUP('Données projet'!$B$9,Paramètres!$A$1:$I$89,3,0)*0.475*44/12</f>
        <v>7.240303316301735</v>
      </c>
      <c r="AB35" s="21">
        <f>EXP(-LN(2)/2)*AB34+(1-EXP(-LN(2)/2))/(LN(2)/2)*V35*Y35*VLOOKUP('Données projet'!$B$9,Paramètres!$A$1:$I$89,3,0)*0.475*44/12</f>
        <v>7.5113711215616594E-2</v>
      </c>
      <c r="AC35" s="22">
        <f t="shared" si="3"/>
        <v>44.619898967064316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135.66666666666666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95.292538295035797</v>
      </c>
      <c r="T36" s="59">
        <f t="shared" si="34"/>
        <v>272.48040776101686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36.572963802199716</v>
      </c>
      <c r="AA36" s="21">
        <f>EXP(-LN(2)/25)*AA35+(1-EXP(-LN(2)/25))/(LN(2)/25)*Calculateur!V36*Calculateur!X36*VLOOKUP('Données projet'!$B$9,Paramètres!$A$1:$I$89,3,0)*0.475*44/12</f>
        <v>7.0423168413664605</v>
      </c>
      <c r="AB36" s="21">
        <f>EXP(-LN(2)/2)*AB35+(1-EXP(-LN(2)/2))/(LN(2)/2)*V36*Y36*VLOOKUP('Données projet'!$B$9,Paramètres!$A$1:$I$89,3,0)*0.475*44/12</f>
        <v>5.3113414560650524E-2</v>
      </c>
      <c r="AC36" s="22">
        <f t="shared" si="3"/>
        <v>43.668394058126829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135.66666666666666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95.292538295035797</v>
      </c>
      <c r="T37" s="59">
        <f t="shared" si="34"/>
        <v>272.48040776101686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35.855790289343837</v>
      </c>
      <c r="AA37" s="21">
        <f>EXP(-LN(2)/25)*AA36+(1-EXP(-LN(2)/25))/(LN(2)/25)*Calculateur!V37*Calculateur!X37*VLOOKUP('Données projet'!$B$9,Paramètres!$A$1:$I$89,3,0)*0.475*44/12</f>
        <v>6.8497443169999475</v>
      </c>
      <c r="AB37" s="21">
        <f>EXP(-LN(2)/2)*AB36+(1-EXP(-LN(2)/2))/(LN(2)/2)*V37*Y37*VLOOKUP('Données projet'!$B$9,Paramètres!$A$1:$I$89,3,0)*0.475*44/12</f>
        <v>3.7556855607808297E-2</v>
      </c>
      <c r="AC37" s="22">
        <f t="shared" si="3"/>
        <v>42.743091461951593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135.66666666666666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95.292538295035797</v>
      </c>
      <c r="T38" s="59">
        <f t="shared" si="34"/>
        <v>272.48040776101686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35.152680111642411</v>
      </c>
      <c r="AA38" s="21">
        <f>EXP(-LN(2)/25)*AA37+(1-EXP(-LN(2)/25))/(LN(2)/25)*Calculateur!V38*Calculateur!X38*VLOOKUP('Données projet'!$B$9,Paramètres!$A$1:$I$89,3,0)*0.475*44/12</f>
        <v>6.6624376984391853</v>
      </c>
      <c r="AB38" s="21">
        <f>EXP(-LN(2)/2)*AB37+(1-EXP(-LN(2)/2))/(LN(2)/2)*V38*Y38*VLOOKUP('Données projet'!$B$9,Paramètres!$A$1:$I$89,3,0)*0.475*44/12</f>
        <v>2.6556707280325262E-2</v>
      </c>
      <c r="AC38" s="22">
        <f t="shared" si="3"/>
        <v>41.841674517361923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135.66666666666666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95.292538295035797</v>
      </c>
      <c r="T39" s="59">
        <f t="shared" si="34"/>
        <v>272.48040776101686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34.463357495670849</v>
      </c>
      <c r="AA39" s="21">
        <f>EXP(-LN(2)/25)*AA38+(1-EXP(-LN(2)/25))/(LN(2)/25)*Calculateur!V39*Calculateur!X39*VLOOKUP('Données projet'!$B$9,Paramètres!$A$1:$I$89,3,0)*0.475*44/12</f>
        <v>6.4802529892129943</v>
      </c>
      <c r="AB39" s="21">
        <f>EXP(-LN(2)/2)*AB38+(1-EXP(-LN(2)/2))/(LN(2)/2)*V39*Y39*VLOOKUP('Données projet'!$B$9,Paramètres!$A$1:$I$89,3,0)*0.475*44/12</f>
        <v>1.8778427803904148E-2</v>
      </c>
      <c r="AC39" s="22">
        <f t="shared" si="3"/>
        <v>40.962388912687743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135.66666666666666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95.292538295035797</v>
      </c>
      <c r="T40" s="59">
        <f t="shared" si="34"/>
        <v>272.48040776101686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33.787552075753204</v>
      </c>
      <c r="AA40" s="21">
        <f>EXP(-LN(2)/25)*AA39+(1-EXP(-LN(2)/25))/(LN(2)/25)*Calculateur!V40*Calculateur!X40*VLOOKUP('Données projet'!$B$9,Paramètres!$A$1:$I$89,3,0)*0.475*44/12</f>
        <v>6.3030501304412709</v>
      </c>
      <c r="AB40" s="21">
        <f>EXP(-LN(2)/2)*AB39+(1-EXP(-LN(2)/2))/(LN(2)/2)*V40*Y40*VLOOKUP('Données projet'!$B$9,Paramètres!$A$1:$I$89,3,0)*0.475*44/12</f>
        <v>1.3278353640162631E-2</v>
      </c>
      <c r="AC40" s="22">
        <f t="shared" si="3"/>
        <v>40.103880559834636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135.66666666666666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95.292538295035797</v>
      </c>
      <c r="T41" s="59">
        <f t="shared" si="34"/>
        <v>272.48040776101686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33.124998787919544</v>
      </c>
      <c r="AA41" s="21">
        <f>EXP(-LN(2)/25)*AA40+(1-EXP(-LN(2)/25))/(LN(2)/25)*Calculateur!V41*Calculateur!X41*VLOOKUP('Données projet'!$B$9,Paramètres!$A$1:$I$89,3,0)*0.475*44/12</f>
        <v>6.1306928931613536</v>
      </c>
      <c r="AB41" s="21">
        <f>EXP(-LN(2)/2)*AB40+(1-EXP(-LN(2)/2))/(LN(2)/2)*V41*Y41*VLOOKUP('Données projet'!$B$9,Paramètres!$A$1:$I$89,3,0)*0.475*44/12</f>
        <v>9.3892139019520742E-3</v>
      </c>
      <c r="AC41" s="22">
        <f t="shared" si="3"/>
        <v>39.265080894982852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135.66666666666666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95.292538295035797</v>
      </c>
      <c r="T42" s="59">
        <f t="shared" si="34"/>
        <v>272.48040776101686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32.475437765942701</v>
      </c>
      <c r="AA42" s="21">
        <f>EXP(-LN(2)/25)*AA41+(1-EXP(-LN(2)/25))/(LN(2)/25)*Calculateur!V42*Calculateur!X42*VLOOKUP('Données projet'!$B$9,Paramètres!$A$1:$I$89,3,0)*0.475*44/12</f>
        <v>5.9630487735987288</v>
      </c>
      <c r="AB42" s="21">
        <f>EXP(-LN(2)/2)*AB41+(1-EXP(-LN(2)/2))/(LN(2)/2)*V42*Y42*VLOOKUP('Données projet'!$B$9,Paramètres!$A$1:$I$89,3,0)*0.475*44/12</f>
        <v>6.6391768200813155E-3</v>
      </c>
      <c r="AC42" s="22">
        <f t="shared" si="3"/>
        <v>38.44512571636151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135.66666666666666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95.292538295035797</v>
      </c>
      <c r="T43" s="59">
        <f t="shared" si="34"/>
        <v>272.48040776101686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31.838614239413719</v>
      </c>
      <c r="AA43" s="21">
        <f>EXP(-LN(2)/25)*AA42+(1-EXP(-LN(2)/25))/(LN(2)/25)*Calculateur!V43*Calculateur!X43*VLOOKUP('Données projet'!$B$9,Paramètres!$A$1:$I$89,3,0)*0.475*44/12</f>
        <v>5.7999888913015649</v>
      </c>
      <c r="AB43" s="21">
        <f>EXP(-LN(2)/2)*AB42+(1-EXP(-LN(2)/2))/(LN(2)/2)*V43*Y43*VLOOKUP('Données projet'!$B$9,Paramètres!$A$1:$I$89,3,0)*0.475*44/12</f>
        <v>4.6946069509760371E-3</v>
      </c>
      <c r="AC43" s="22">
        <f t="shared" si="3"/>
        <v>37.643297737666259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135.66666666666666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95.292538295035797</v>
      </c>
      <c r="T44" s="59">
        <f t="shared" si="34"/>
        <v>272.48040776101686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31.214278433815974</v>
      </c>
      <c r="AA44" s="21">
        <f>EXP(-LN(2)/25)*AA43+(1-EXP(-LN(2)/25))/(LN(2)/25)*Calculateur!V44*Calculateur!X44*VLOOKUP('Données projet'!$B$9,Paramètres!$A$1:$I$89,3,0)*0.475*44/12</f>
        <v>5.6413878900607637</v>
      </c>
      <c r="AB44" s="21">
        <f>EXP(-LN(2)/2)*AB43+(1-EXP(-LN(2)/2))/(LN(2)/2)*V44*Y44*VLOOKUP('Données projet'!$B$9,Paramètres!$A$1:$I$89,3,0)*0.475*44/12</f>
        <v>3.3195884100406577E-3</v>
      </c>
      <c r="AC44" s="22">
        <f t="shared" si="3"/>
        <v>36.858985912286784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135.66666666666666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95.292538295035797</v>
      </c>
      <c r="T45" s="59">
        <f t="shared" si="34"/>
        <v>272.48040776101686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30.602185472558759</v>
      </c>
      <c r="AA45" s="21">
        <f>EXP(-LN(2)/25)*AA44+(1-EXP(-LN(2)/25))/(LN(2)/25)*Calculateur!V45*Calculateur!X45*VLOOKUP('Données projet'!$B$9,Paramètres!$A$1:$I$89,3,0)*0.475*44/12</f>
        <v>5.4871238415393568</v>
      </c>
      <c r="AB45" s="21">
        <f>EXP(-LN(2)/2)*AB44+(1-EXP(-LN(2)/2))/(LN(2)/2)*V45*Y45*VLOOKUP('Données projet'!$B$9,Paramètres!$A$1:$I$89,3,0)*0.475*44/12</f>
        <v>2.3473034754880186E-3</v>
      </c>
      <c r="AC45" s="22">
        <f t="shared" si="3"/>
        <v>36.091656617573605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135.66666666666666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95.292538295035797</v>
      </c>
      <c r="T46" s="59">
        <f t="shared" si="34"/>
        <v>272.48040776101686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30.002095280931957</v>
      </c>
      <c r="AA46" s="21">
        <f>EXP(-LN(2)/25)*AA45+(1-EXP(-LN(2)/25))/(LN(2)/25)*Calculateur!V46*Calculateur!X46*VLOOKUP('Données projet'!$B$9,Paramètres!$A$1:$I$89,3,0)*0.475*44/12</f>
        <v>5.3370781515371615</v>
      </c>
      <c r="AB46" s="21">
        <f>EXP(-LN(2)/2)*AB45+(1-EXP(-LN(2)/2))/(LN(2)/2)*V46*Y46*VLOOKUP('Données projet'!$B$9,Paramètres!$A$1:$I$89,3,0)*0.475*44/12</f>
        <v>1.6597942050203289E-3</v>
      </c>
      <c r="AC46" s="22">
        <f t="shared" si="3"/>
        <v>35.340833226674135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135.66666666666666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95.292538295035797</v>
      </c>
      <c r="T47" s="59">
        <f t="shared" si="34"/>
        <v>272.48040776101686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29.41377249194408</v>
      </c>
      <c r="AA47" s="21">
        <f>EXP(-LN(2)/25)*AA46+(1-EXP(-LN(2)/25))/(LN(2)/25)*Calculateur!V47*Calculateur!X47*VLOOKUP('Données projet'!$B$9,Paramètres!$A$1:$I$89,3,0)*0.475*44/12</f>
        <v>5.1911354688186355</v>
      </c>
      <c r="AB47" s="21">
        <f>EXP(-LN(2)/2)*AB46+(1-EXP(-LN(2)/2))/(LN(2)/2)*V47*Y47*VLOOKUP('Données projet'!$B$9,Paramètres!$A$1:$I$89,3,0)*0.475*44/12</f>
        <v>1.1736517377440093E-3</v>
      </c>
      <c r="AC47" s="22">
        <f t="shared" si="3"/>
        <v>34.606081612500461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135.66666666666666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95.292538295035797</v>
      </c>
      <c r="T48" s="59">
        <f t="shared" si="34"/>
        <v>272.48040776101686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28.836986354006786</v>
      </c>
      <c r="AA48" s="21">
        <f>EXP(-LN(2)/25)*AA47+(1-EXP(-LN(2)/25))/(LN(2)/25)*Calculateur!V48*Calculateur!X48*VLOOKUP('Données projet'!$B$9,Paramètres!$A$1:$I$89,3,0)*0.475*44/12</f>
        <v>5.0491835964338403</v>
      </c>
      <c r="AB48" s="21">
        <f>EXP(-LN(2)/2)*AB47+(1-EXP(-LN(2)/2))/(LN(2)/2)*V48*Y48*VLOOKUP('Données projet'!$B$9,Paramètres!$A$1:$I$89,3,0)*0.475*44/12</f>
        <v>8.2989710251016443E-4</v>
      </c>
      <c r="AC48" s="22">
        <f t="shared" si="3"/>
        <v>33.886999847543137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135.66666666666666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95.292538295035797</v>
      </c>
      <c r="T49" s="59">
        <f t="shared" si="34"/>
        <v>272.48040776101686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28.271510640429636</v>
      </c>
      <c r="AA49" s="21">
        <f>EXP(-LN(2)/25)*AA48+(1-EXP(-LN(2)/25))/(LN(2)/25)*Calculateur!V49*Calculateur!X49*VLOOKUP('Données projet'!$B$9,Paramètres!$A$1:$I$89,3,0)*0.475*44/12</f>
        <v>4.9111134054643317</v>
      </c>
      <c r="AB49" s="21">
        <f>EXP(-LN(2)/2)*AB48+(1-EXP(-LN(2)/2))/(LN(2)/2)*V49*Y49*VLOOKUP('Données projet'!$B$9,Paramètres!$A$1:$I$89,3,0)*0.475*44/12</f>
        <v>5.8682586887200464E-4</v>
      </c>
      <c r="AC49" s="22">
        <f t="shared" si="3"/>
        <v>33.183210871762839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135.66666666666666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95.292538295035797</v>
      </c>
      <c r="T50" s="59">
        <f t="shared" si="34"/>
        <v>272.48040776101686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27.717123560689604</v>
      </c>
      <c r="AA50" s="21">
        <f>EXP(-LN(2)/25)*AA49+(1-EXP(-LN(2)/25))/(LN(2)/25)*Calculateur!V50*Calculateur!X50*VLOOKUP('Données projet'!$B$9,Paramètres!$A$1:$I$89,3,0)*0.475*44/12</f>
        <v>4.7768187511276805</v>
      </c>
      <c r="AB50" s="21">
        <f>EXP(-LN(2)/2)*AB49+(1-EXP(-LN(2)/2))/(LN(2)/2)*V50*Y50*VLOOKUP('Données projet'!$B$9,Paramètres!$A$1:$I$89,3,0)*0.475*44/12</f>
        <v>4.1494855125508222E-4</v>
      </c>
      <c r="AC50" s="22">
        <f t="shared" si="3"/>
        <v>32.494357260368538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135.66666666666666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95.292538295035797</v>
      </c>
      <c r="T51" s="59">
        <f t="shared" si="34"/>
        <v>272.48040776101686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27.173607673440547</v>
      </c>
      <c r="AA51" s="21">
        <f>EXP(-LN(2)/25)*AA50+(1-EXP(-LN(2)/25))/(LN(2)/25)*Calculateur!V51*Calculateur!X51*VLOOKUP('Données projet'!$B$9,Paramètres!$A$1:$I$89,3,0)*0.475*44/12</f>
        <v>4.6461963911761135</v>
      </c>
      <c r="AB51" s="21">
        <f>EXP(-LN(2)/2)*AB50+(1-EXP(-LN(2)/2))/(LN(2)/2)*V51*Y51*VLOOKUP('Données projet'!$B$9,Paramètres!$A$1:$I$89,3,0)*0.475*44/12</f>
        <v>2.9341293443600232E-4</v>
      </c>
      <c r="AC51" s="22">
        <f t="shared" si="3"/>
        <v>31.820097477551098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135.66666666666666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95.292538295035797</v>
      </c>
      <c r="T52" s="59">
        <f t="shared" si="34"/>
        <v>272.48040776101686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26.640749801228484</v>
      </c>
      <c r="AA52" s="21">
        <f>EXP(-LN(2)/25)*AA51+(1-EXP(-LN(2)/25))/(LN(2)/25)*Calculateur!V52*Calculateur!X52*VLOOKUP('Données projet'!$B$9,Paramètres!$A$1:$I$89,3,0)*0.475*44/12</f>
        <v>4.5191459065265533</v>
      </c>
      <c r="AB52" s="21">
        <f>EXP(-LN(2)/2)*AB51+(1-EXP(-LN(2)/2))/(LN(2)/2)*V52*Y52*VLOOKUP('Données projet'!$B$9,Paramètres!$A$1:$I$89,3,0)*0.475*44/12</f>
        <v>2.0747427562754111E-4</v>
      </c>
      <c r="AC52" s="22">
        <f t="shared" si="3"/>
        <v>31.160103182030664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135.66666666666666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95.292538295035797</v>
      </c>
      <c r="T53" s="59">
        <f t="shared" si="34"/>
        <v>272.48040776101686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26.118340946879293</v>
      </c>
      <c r="AA53" s="21">
        <f>EXP(-LN(2)/25)*AA52+(1-EXP(-LN(2)/25))/(LN(2)/25)*Calculateur!V53*Calculateur!X53*VLOOKUP('Données projet'!$B$9,Paramètres!$A$1:$I$89,3,0)*0.475*44/12</f>
        <v>4.3955696240610305</v>
      </c>
      <c r="AB53" s="21">
        <f>EXP(-LN(2)/2)*AB52+(1-EXP(-LN(2)/2))/(LN(2)/2)*V53*Y53*VLOOKUP('Données projet'!$B$9,Paramètres!$A$1:$I$89,3,0)*0.475*44/12</f>
        <v>1.4670646721800116E-4</v>
      </c>
      <c r="AC53" s="22">
        <f t="shared" si="3"/>
        <v>30.514057277407542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135.66666666666666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95.292538295035797</v>
      </c>
      <c r="T54" s="59">
        <f t="shared" si="34"/>
        <v>272.48040776101686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25.606176211525952</v>
      </c>
      <c r="AA54" s="21">
        <f>EXP(-LN(2)/25)*AA53+(1-EXP(-LN(2)/25))/(LN(2)/25)*Calculateur!V54*Calculateur!X54*VLOOKUP('Données projet'!$B$9,Paramètres!$A$1:$I$89,3,0)*0.475*44/12</f>
        <v>4.275372541538121</v>
      </c>
      <c r="AB54" s="21">
        <f>EXP(-LN(2)/2)*AB53+(1-EXP(-LN(2)/2))/(LN(2)/2)*V54*Y54*VLOOKUP('Données projet'!$B$9,Paramètres!$A$1:$I$89,3,0)*0.475*44/12</f>
        <v>1.0373713781377055E-4</v>
      </c>
      <c r="AC54" s="22">
        <f t="shared" si="3"/>
        <v>29.881652490201887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135.66666666666666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95.292538295035797</v>
      </c>
      <c r="T55" s="59">
        <f t="shared" si="34"/>
        <v>272.48040776101686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25.104054714243244</v>
      </c>
      <c r="AA55" s="21">
        <f>EXP(-LN(2)/25)*AA54+(1-EXP(-LN(2)/25))/(LN(2)/25)*Calculateur!V55*Calculateur!X55*VLOOKUP('Données projet'!$B$9,Paramètres!$A$1:$I$89,3,0)*0.475*44/12</f>
        <v>4.1584622545576906</v>
      </c>
      <c r="AB55" s="21">
        <f>EXP(-LN(2)/2)*AB54+(1-EXP(-LN(2)/2))/(LN(2)/2)*V55*Y55*VLOOKUP('Données projet'!$B$9,Paramètres!$A$1:$I$89,3,0)*0.475*44/12</f>
        <v>7.335323360900058E-5</v>
      </c>
      <c r="AC55" s="22">
        <f t="shared" si="3"/>
        <v>29.262590322034544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135.66666666666666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95.292538295035797</v>
      </c>
      <c r="T56" s="59">
        <f t="shared" si="34"/>
        <v>272.48040776101686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24.61177951325838</v>
      </c>
      <c r="AA56" s="21">
        <f>EXP(-LN(2)/25)*AA55+(1-EXP(-LN(2)/25))/(LN(2)/25)*Calculateur!V56*Calculateur!X56*VLOOKUP('Données projet'!$B$9,Paramètres!$A$1:$I$89,3,0)*0.475*44/12</f>
        <v>4.0447488855227851</v>
      </c>
      <c r="AB56" s="21">
        <f>EXP(-LN(2)/2)*AB55+(1-EXP(-LN(2)/2))/(LN(2)/2)*V56*Y56*VLOOKUP('Données projet'!$B$9,Paramètres!$A$1:$I$89,3,0)*0.475*44/12</f>
        <v>5.1868568906885277E-5</v>
      </c>
      <c r="AC56" s="22">
        <f t="shared" si="3"/>
        <v>28.656580267350073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135.66666666666666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95.292538295035797</v>
      </c>
      <c r="T57" s="59">
        <f t="shared" si="34"/>
        <v>272.48040776101686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24.129157528706603</v>
      </c>
      <c r="AA57" s="21">
        <f>EXP(-LN(2)/25)*AA56+(1-EXP(-LN(2)/25))/(LN(2)/25)*Calculateur!V57*Calculateur!X57*VLOOKUP('Données projet'!$B$9,Paramètres!$A$1:$I$89,3,0)*0.475*44/12</f>
        <v>3.9341450145440651</v>
      </c>
      <c r="AB57" s="21">
        <f>EXP(-LN(2)/2)*AB56+(1-EXP(-LN(2)/2))/(LN(2)/2)*V57*Y57*VLOOKUP('Données projet'!$B$9,Paramètres!$A$1:$I$89,3,0)*0.475*44/12</f>
        <v>3.667661680450029E-5</v>
      </c>
      <c r="AC57" s="22">
        <f t="shared" si="3"/>
        <v>28.063339219867473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135.66666666666666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95.292538295035797</v>
      </c>
      <c r="T58" s="59">
        <f t="shared" si="34"/>
        <v>272.48040776101686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23.655999466901545</v>
      </c>
      <c r="AA58" s="21">
        <f>EXP(-LN(2)/25)*AA57+(1-EXP(-LN(2)/25))/(LN(2)/25)*Calculateur!V58*Calculateur!X58*VLOOKUP('Données projet'!$B$9,Paramètres!$A$1:$I$89,3,0)*0.475*44/12</f>
        <v>3.8265656122336629</v>
      </c>
      <c r="AB58" s="21">
        <f>EXP(-LN(2)/2)*AB57+(1-EXP(-LN(2)/2))/(LN(2)/2)*V58*Y58*VLOOKUP('Données projet'!$B$9,Paramètres!$A$1:$I$89,3,0)*0.475*44/12</f>
        <v>2.5934284453442639E-5</v>
      </c>
      <c r="AC58" s="22">
        <f t="shared" si="3"/>
        <v>27.482591013419661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135.66666666666666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95.292538295035797</v>
      </c>
      <c r="T59" s="59">
        <f t="shared" si="34"/>
        <v>272.48040776101686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23.192119746090562</v>
      </c>
      <c r="AA59" s="21">
        <f>EXP(-LN(2)/25)*AA58+(1-EXP(-LN(2)/25))/(LN(2)/25)*Calculateur!V59*Calculateur!X59*VLOOKUP('Données projet'!$B$9,Paramètres!$A$1:$I$89,3,0)*0.475*44/12</f>
        <v>3.7219279743367935</v>
      </c>
      <c r="AB59" s="21">
        <f>EXP(-LN(2)/2)*AB58+(1-EXP(-LN(2)/2))/(LN(2)/2)*V59*Y59*VLOOKUP('Données projet'!$B$9,Paramètres!$A$1:$I$89,3,0)*0.475*44/12</f>
        <v>1.8338308402250145E-5</v>
      </c>
      <c r="AC59" s="22">
        <f t="shared" si="3"/>
        <v>26.914066058735756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135.66666666666666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95.292538295035797</v>
      </c>
      <c r="T60" s="59">
        <f t="shared" si="34"/>
        <v>272.48040776101686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22.73733642366599</v>
      </c>
      <c r="AA60" s="21">
        <f>EXP(-LN(2)/25)*AA59+(1-EXP(-LN(2)/25))/(LN(2)/25)*Calculateur!V60*Calculateur!X60*VLOOKUP('Données projet'!$B$9,Paramètres!$A$1:$I$89,3,0)*0.475*44/12</f>
        <v>3.6201516581508684</v>
      </c>
      <c r="AB60" s="21">
        <f>EXP(-LN(2)/2)*AB59+(1-EXP(-LN(2)/2))/(LN(2)/2)*V60*Y60*VLOOKUP('Données projet'!$B$9,Paramètres!$A$1:$I$89,3,0)*0.475*44/12</f>
        <v>1.2967142226721319E-5</v>
      </c>
      <c r="AC60" s="22">
        <f t="shared" si="3"/>
        <v>26.357501048959083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135.66666666666666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95.292538295035797</v>
      </c>
      <c r="T61" s="59">
        <f t="shared" si="34"/>
        <v>272.48040776101686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22.291471124803728</v>
      </c>
      <c r="AA61" s="21">
        <f>EXP(-LN(2)/25)*AA60+(1-EXP(-LN(2)/25))/(LN(2)/25)*Calculateur!V61*Calculateur!X61*VLOOKUP('Données projet'!$B$9,Paramètres!$A$1:$I$89,3,0)*0.475*44/12</f>
        <v>3.5211584206832311</v>
      </c>
      <c r="AB61" s="21">
        <f>EXP(-LN(2)/2)*AB60+(1-EXP(-LN(2)/2))/(LN(2)/2)*V61*Y61*VLOOKUP('Données projet'!$B$9,Paramètres!$A$1:$I$89,3,0)*0.475*44/12</f>
        <v>9.1691542011250725E-6</v>
      </c>
      <c r="AC61" s="22">
        <f t="shared" si="3"/>
        <v>25.81263871464116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135.66666666666666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95.292538295035797</v>
      </c>
      <c r="T62" s="59">
        <f t="shared" si="34"/>
        <v>272.48040776101686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21.854348972501175</v>
      </c>
      <c r="AA62" s="21">
        <f>EXP(-LN(2)/25)*AA61+(1-EXP(-LN(2)/25))/(LN(2)/25)*Calculateur!V62*Calculateur!X62*VLOOKUP('Données projet'!$B$9,Paramètres!$A$1:$I$89,3,0)*0.475*44/12</f>
        <v>3.4248721584999746</v>
      </c>
      <c r="AB62" s="21">
        <f>EXP(-LN(2)/2)*AB61+(1-EXP(-LN(2)/2))/(LN(2)/2)*V62*Y62*VLOOKUP('Données projet'!$B$9,Paramètres!$A$1:$I$89,3,0)*0.475*44/12</f>
        <v>6.4835711133606596E-6</v>
      </c>
      <c r="AC62" s="22">
        <f t="shared" si="3"/>
        <v>25.279227614572264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135.66666666666666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95.292538295035797</v>
      </c>
      <c r="T63" s="59">
        <f t="shared" si="34"/>
        <v>272.48040776101686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21.425798518987087</v>
      </c>
      <c r="AA63" s="21">
        <f>EXP(-LN(2)/25)*AA62+(1-EXP(-LN(2)/25))/(LN(2)/25)*Calculateur!V63*Calculateur!X63*VLOOKUP('Données projet'!$B$9,Paramètres!$A$1:$I$89,3,0)*0.475*44/12</f>
        <v>3.3312188492195935</v>
      </c>
      <c r="AB63" s="21">
        <f>EXP(-LN(2)/2)*AB62+(1-EXP(-LN(2)/2))/(LN(2)/2)*V63*Y63*VLOOKUP('Données projet'!$B$9,Paramètres!$A$1:$I$89,3,0)*0.475*44/12</f>
        <v>4.5845771005625362E-6</v>
      </c>
      <c r="AC63" s="22">
        <f t="shared" si="3"/>
        <v>24.757021952783781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135.66666666666666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95.292538295035797</v>
      </c>
      <c r="T64" s="59">
        <f t="shared" si="34"/>
        <v>272.48040776101686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21.005651678476443</v>
      </c>
      <c r="AA64" s="21">
        <f>EXP(-LN(2)/25)*AA63+(1-EXP(-LN(2)/25))/(LN(2)/25)*Calculateur!V64*Calculateur!X64*VLOOKUP('Données projet'!$B$9,Paramètres!$A$1:$I$89,3,0)*0.475*44/12</f>
        <v>3.240126494606498</v>
      </c>
      <c r="AB64" s="21">
        <f>EXP(-LN(2)/2)*AB63+(1-EXP(-LN(2)/2))/(LN(2)/2)*V64*Y64*VLOOKUP('Données projet'!$B$9,Paramètres!$A$1:$I$89,3,0)*0.475*44/12</f>
        <v>3.2417855566803298E-6</v>
      </c>
      <c r="AC64" s="22">
        <f t="shared" si="3"/>
        <v>24.245781414868496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135.66666666666666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95.292538295035797</v>
      </c>
      <c r="T65" s="59">
        <f t="shared" si="34"/>
        <v>272.48040776101686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20.593743661243945</v>
      </c>
      <c r="AA65" s="21">
        <f>EXP(-LN(2)/25)*AA64+(1-EXP(-LN(2)/25))/(LN(2)/25)*Calculateur!V65*Calculateur!X65*VLOOKUP('Données projet'!$B$9,Paramètres!$A$1:$I$89,3,0)*0.475*44/12</f>
        <v>3.1515250652206364</v>
      </c>
      <c r="AB65" s="21">
        <f>EXP(-LN(2)/2)*AB64+(1-EXP(-LN(2)/2))/(LN(2)/2)*V65*Y65*VLOOKUP('Données projet'!$B$9,Paramètres!$A$1:$I$89,3,0)*0.475*44/12</f>
        <v>2.2922885502812681E-6</v>
      </c>
      <c r="AC65" s="22">
        <f t="shared" si="3"/>
        <v>23.74527101875313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135.66666666666666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95.292538295035797</v>
      </c>
      <c r="T66" s="59">
        <f t="shared" si="34"/>
        <v>272.48040776101686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20.189912908990294</v>
      </c>
      <c r="AA66" s="21">
        <f>EXP(-LN(2)/25)*AA65+(1-EXP(-LN(2)/25))/(LN(2)/25)*Calculateur!V66*Calculateur!X66*VLOOKUP('Données projet'!$B$9,Paramètres!$A$1:$I$89,3,0)*0.475*44/12</f>
        <v>3.0653464465806777</v>
      </c>
      <c r="AB66" s="21">
        <f>EXP(-LN(2)/2)*AB65+(1-EXP(-LN(2)/2))/(LN(2)/2)*V66*Y66*VLOOKUP('Données projet'!$B$9,Paramètres!$A$1:$I$89,3,0)*0.475*44/12</f>
        <v>1.6208927783401649E-6</v>
      </c>
      <c r="AC66" s="22">
        <f t="shared" si="3"/>
        <v>23.255260976463749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135.66666666666666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95.292538295035797</v>
      </c>
      <c r="T67" s="59">
        <f t="shared" si="34"/>
        <v>272.48040776101686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19.794001031475901</v>
      </c>
      <c r="AA67" s="21">
        <f>EXP(-LN(2)/25)*AA66+(1-EXP(-LN(2)/25))/(LN(2)/25)*Calculateur!V67*Calculateur!X67*VLOOKUP('Données projet'!$B$9,Paramètres!$A$1:$I$89,3,0)*0.475*44/12</f>
        <v>2.9815243867993653</v>
      </c>
      <c r="AB67" s="21">
        <f>EXP(-LN(2)/2)*AB66+(1-EXP(-LN(2)/2))/(LN(2)/2)*V67*Y67*VLOOKUP('Données projet'!$B$9,Paramètres!$A$1:$I$89,3,0)*0.475*44/12</f>
        <v>1.1461442751406341E-6</v>
      </c>
      <c r="AC67" s="22">
        <f t="shared" si="3"/>
        <v>22.77552656441954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135.66666666666666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95.292538295035797</v>
      </c>
      <c r="T68" s="59">
        <f t="shared" si="34"/>
        <v>272.48040776101686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19.405852744397162</v>
      </c>
      <c r="AA68" s="21">
        <f>EXP(-LN(2)/25)*AA67+(1-EXP(-LN(2)/25))/(LN(2)/25)*Calculateur!V68*Calculateur!X68*VLOOKUP('Données projet'!$B$9,Paramètres!$A$1:$I$89,3,0)*0.475*44/12</f>
        <v>2.8999944456507833</v>
      </c>
      <c r="AB68" s="21">
        <f>EXP(-LN(2)/2)*AB67+(1-EXP(-LN(2)/2))/(LN(2)/2)*V68*Y68*VLOOKUP('Données projet'!$B$9,Paramètres!$A$1:$I$89,3,0)*0.475*44/12</f>
        <v>8.1044638917008245E-7</v>
      </c>
      <c r="AC68" s="22">
        <f t="shared" ref="AC68:AC131" si="57">SUM(Z68:AB68)</f>
        <v>22.305848000494336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135.66666666666666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95.292538295035797</v>
      </c>
      <c r="T69" s="59">
        <f t="shared" ref="T69:T132" si="88">$T$3</f>
        <v>272.48040776101686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19.025315808480961</v>
      </c>
      <c r="AA69" s="21">
        <f>EXP(-LN(2)/25)*AA68+(1-EXP(-LN(2)/25))/(LN(2)/25)*Calculateur!V69*Calculateur!X69*VLOOKUP('Données projet'!$B$9,Paramètres!$A$1:$I$89,3,0)*0.475*44/12</f>
        <v>2.8206939450303827</v>
      </c>
      <c r="AB69" s="21">
        <f>EXP(-LN(2)/2)*AB68+(1-EXP(-LN(2)/2))/(LN(2)/2)*V69*Y69*VLOOKUP('Données projet'!$B$9,Paramètres!$A$1:$I$89,3,0)*0.475*44/12</f>
        <v>5.7307213757031703E-7</v>
      </c>
      <c r="AC69" s="22">
        <f t="shared" si="57"/>
        <v>21.846010326583482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135.66666666666666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95.292538295035797</v>
      </c>
      <c r="T70" s="59">
        <f t="shared" si="88"/>
        <v>272.48040776101686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18.652240969773462</v>
      </c>
      <c r="AA70" s="21">
        <f>EXP(-LN(2)/25)*AA69+(1-EXP(-LN(2)/25))/(LN(2)/25)*Calculateur!V70*Calculateur!X70*VLOOKUP('Données projet'!$B$9,Paramètres!$A$1:$I$89,3,0)*0.475*44/12</f>
        <v>2.7435619207696793</v>
      </c>
      <c r="AB70" s="21">
        <f>EXP(-LN(2)/2)*AB69+(1-EXP(-LN(2)/2))/(LN(2)/2)*V70*Y70*VLOOKUP('Données projet'!$B$9,Paramètres!$A$1:$I$89,3,0)*0.475*44/12</f>
        <v>4.0522319458504123E-7</v>
      </c>
      <c r="AC70" s="22">
        <f t="shared" si="57"/>
        <v>21.395803295766335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135.66666666666666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95.292538295035797</v>
      </c>
      <c r="T71" s="59">
        <f t="shared" si="88"/>
        <v>272.48040776101686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18.286481901099837</v>
      </c>
      <c r="AA71" s="21">
        <f>EXP(-LN(2)/25)*AA70+(1-EXP(-LN(2)/25))/(LN(2)/25)*Calculateur!V71*Calculateur!X71*VLOOKUP('Données projet'!$B$9,Paramètres!$A$1:$I$89,3,0)*0.475*44/12</f>
        <v>2.6685390757685816</v>
      </c>
      <c r="AB71" s="21">
        <f>EXP(-LN(2)/2)*AB70+(1-EXP(-LN(2)/2))/(LN(2)/2)*V71*Y71*VLOOKUP('Données projet'!$B$9,Paramètres!$A$1:$I$89,3,0)*0.475*44/12</f>
        <v>2.8653606878515851E-7</v>
      </c>
      <c r="AC71" s="22">
        <f t="shared" si="57"/>
        <v>20.955021263404486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135.66666666666666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95.292538295035797</v>
      </c>
      <c r="T72" s="59">
        <f t="shared" si="88"/>
        <v>272.48040776101686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17.927895144671897</v>
      </c>
      <c r="AA72" s="21">
        <f>EXP(-LN(2)/25)*AA71+(1-EXP(-LN(2)/25))/(LN(2)/25)*Calculateur!V72*Calculateur!X72*VLOOKUP('Données projet'!$B$9,Paramètres!$A$1:$I$89,3,0)*0.475*44/12</f>
        <v>2.5955677344093186</v>
      </c>
      <c r="AB72" s="21">
        <f>EXP(-LN(2)/2)*AB71+(1-EXP(-LN(2)/2))/(LN(2)/2)*V72*Y72*VLOOKUP('Données projet'!$B$9,Paramètres!$A$1:$I$89,3,0)*0.475*44/12</f>
        <v>2.0261159729252061E-7</v>
      </c>
      <c r="AC72" s="22">
        <f t="shared" si="57"/>
        <v>20.523463081692814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135.66666666666666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95.292538295035797</v>
      </c>
      <c r="T73" s="59">
        <f t="shared" si="88"/>
        <v>272.48040776101686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17.576340055821184</v>
      </c>
      <c r="AA73" s="21">
        <f>EXP(-LN(2)/25)*AA72+(1-EXP(-LN(2)/25))/(LN(2)/25)*Calculateur!V73*Calculateur!X73*VLOOKUP('Données projet'!$B$9,Paramètres!$A$1:$I$89,3,0)*0.475*44/12</f>
        <v>2.524591798216921</v>
      </c>
      <c r="AB73" s="21">
        <f>EXP(-LN(2)/2)*AB72+(1-EXP(-LN(2)/2))/(LN(2)/2)*V73*Y73*VLOOKUP('Données projet'!$B$9,Paramètres!$A$1:$I$89,3,0)*0.475*44/12</f>
        <v>1.4326803439257926E-7</v>
      </c>
      <c r="AC73" s="22">
        <f t="shared" si="57"/>
        <v>20.100931997306141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135.66666666666666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95.292538295035797</v>
      </c>
      <c r="T74" s="59">
        <f t="shared" si="88"/>
        <v>272.48040776101686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17.231678747835403</v>
      </c>
      <c r="AA74" s="21">
        <f>EXP(-LN(2)/25)*AA73+(1-EXP(-LN(2)/25))/(LN(2)/25)*Calculateur!V74*Calculateur!X74*VLOOKUP('Données projet'!$B$9,Paramètres!$A$1:$I$89,3,0)*0.475*44/12</f>
        <v>2.4555567027321668</v>
      </c>
      <c r="AB74" s="21">
        <f>EXP(-LN(2)/2)*AB73+(1-EXP(-LN(2)/2))/(LN(2)/2)*V74*Y74*VLOOKUP('Données projet'!$B$9,Paramètres!$A$1:$I$89,3,0)*0.475*44/12</f>
        <v>1.0130579864626031E-7</v>
      </c>
      <c r="AC74" s="22">
        <f t="shared" si="57"/>
        <v>19.687235551873368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135.66666666666666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95.292538295035797</v>
      </c>
      <c r="T75" s="59">
        <f t="shared" si="88"/>
        <v>272.48040776101686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16.893776037876581</v>
      </c>
      <c r="AA75" s="21">
        <f>EXP(-LN(2)/25)*AA74+(1-EXP(-LN(2)/25))/(LN(2)/25)*Calculateur!V75*Calculateur!X75*VLOOKUP('Données projet'!$B$9,Paramètres!$A$1:$I$89,3,0)*0.475*44/12</f>
        <v>2.3884093755638407</v>
      </c>
      <c r="AB75" s="21">
        <f>EXP(-LN(2)/2)*AB74+(1-EXP(-LN(2)/2))/(LN(2)/2)*V75*Y75*VLOOKUP('Données projet'!$B$9,Paramètres!$A$1:$I$89,3,0)*0.475*44/12</f>
        <v>7.1634017196289629E-8</v>
      </c>
      <c r="AC75" s="22">
        <f t="shared" si="57"/>
        <v>19.282185485074439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135.66666666666666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95.292538295035797</v>
      </c>
      <c r="T76" s="59">
        <f t="shared" si="88"/>
        <v>272.48040776101686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16.562499393959751</v>
      </c>
      <c r="AA76" s="21">
        <f>EXP(-LN(2)/25)*AA75+(1-EXP(-LN(2)/25))/(LN(2)/25)*Calculateur!V76*Calculateur!X76*VLOOKUP('Données projet'!$B$9,Paramètres!$A$1:$I$89,3,0)*0.475*44/12</f>
        <v>2.3230981955880572</v>
      </c>
      <c r="AB76" s="21">
        <f>EXP(-LN(2)/2)*AB75+(1-EXP(-LN(2)/2))/(LN(2)/2)*V76*Y76*VLOOKUP('Données projet'!$B$9,Paramètres!$A$1:$I$89,3,0)*0.475*44/12</f>
        <v>5.0652899323130153E-8</v>
      </c>
      <c r="AC76" s="22">
        <f t="shared" si="57"/>
        <v>18.885597640200707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135.66666666666666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95.292538295035797</v>
      </c>
      <c r="T77" s="59">
        <f t="shared" si="88"/>
        <v>272.48040776101686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16.237718882971329</v>
      </c>
      <c r="AA77" s="21">
        <f>EXP(-LN(2)/25)*AA76+(1-EXP(-LN(2)/25))/(LN(2)/25)*Calculateur!V77*Calculateur!X77*VLOOKUP('Données projet'!$B$9,Paramètres!$A$1:$I$89,3,0)*0.475*44/12</f>
        <v>2.2595729532632771</v>
      </c>
      <c r="AB77" s="21">
        <f>EXP(-LN(2)/2)*AB76+(1-EXP(-LN(2)/2))/(LN(2)/2)*V77*Y77*VLOOKUP('Données projet'!$B$9,Paramètres!$A$1:$I$89,3,0)*0.475*44/12</f>
        <v>3.5817008598144814E-8</v>
      </c>
      <c r="AC77" s="22">
        <f t="shared" si="57"/>
        <v>18.497291872051616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135.66666666666666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95.292538295035797</v>
      </c>
      <c r="T78" s="59">
        <f t="shared" si="88"/>
        <v>272.48040776101686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15.919307119706838</v>
      </c>
      <c r="AA78" s="21">
        <f>EXP(-LN(2)/25)*AA77+(1-EXP(-LN(2)/25))/(LN(2)/25)*Calculateur!V78*Calculateur!X78*VLOOKUP('Données projet'!$B$9,Paramètres!$A$1:$I$89,3,0)*0.475*44/12</f>
        <v>2.1977848120305157</v>
      </c>
      <c r="AB78" s="21">
        <f>EXP(-LN(2)/2)*AB77+(1-EXP(-LN(2)/2))/(LN(2)/2)*V78*Y78*VLOOKUP('Données projet'!$B$9,Paramètres!$A$1:$I$89,3,0)*0.475*44/12</f>
        <v>2.5326449661565077E-8</v>
      </c>
      <c r="AC78" s="22">
        <f t="shared" si="57"/>
        <v>18.117091957063803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135.66666666666666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95.292538295035797</v>
      </c>
      <c r="T79" s="59">
        <f t="shared" si="88"/>
        <v>272.48040776101686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15.607139216907965</v>
      </c>
      <c r="AA79" s="21">
        <f>EXP(-LN(2)/25)*AA78+(1-EXP(-LN(2)/25))/(LN(2)/25)*Calculateur!V79*Calculateur!X79*VLOOKUP('Données projet'!$B$9,Paramètres!$A$1:$I$89,3,0)*0.475*44/12</f>
        <v>2.1376862707690609</v>
      </c>
      <c r="AB79" s="21">
        <f>EXP(-LN(2)/2)*AB78+(1-EXP(-LN(2)/2))/(LN(2)/2)*V79*Y79*VLOOKUP('Données projet'!$B$9,Paramètres!$A$1:$I$89,3,0)*0.475*44/12</f>
        <v>1.7908504299072407E-8</v>
      </c>
      <c r="AC79" s="22">
        <f t="shared" si="57"/>
        <v>17.744825505585531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135.66666666666666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95.292538295035797</v>
      </c>
      <c r="T80" s="59">
        <f t="shared" si="88"/>
        <v>272.48040776101686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15.301092736279358</v>
      </c>
      <c r="AA80" s="21">
        <f>EXP(-LN(2)/25)*AA79+(1-EXP(-LN(2)/25))/(LN(2)/25)*Calculateur!V80*Calculateur!X80*VLOOKUP('Données projet'!$B$9,Paramètres!$A$1:$I$89,3,0)*0.475*44/12</f>
        <v>2.0792311272788457</v>
      </c>
      <c r="AB80" s="21">
        <f>EXP(-LN(2)/2)*AB79+(1-EXP(-LN(2)/2))/(LN(2)/2)*V80*Y80*VLOOKUP('Données projet'!$B$9,Paramètres!$A$1:$I$89,3,0)*0.475*44/12</f>
        <v>1.2663224830782538E-8</v>
      </c>
      <c r="AC80" s="22">
        <f t="shared" si="57"/>
        <v>17.380323876221428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135.66666666666666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95.292538295035797</v>
      </c>
      <c r="T81" s="59">
        <f t="shared" si="88"/>
        <v>272.48040776101686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15.001047640465957</v>
      </c>
      <c r="AA81" s="21">
        <f>EXP(-LN(2)/25)*AA80+(1-EXP(-LN(2)/25))/(LN(2)/25)*Calculateur!V81*Calculateur!X81*VLOOKUP('Données projet'!$B$9,Paramètres!$A$1:$I$89,3,0)*0.475*44/12</f>
        <v>2.022374442761393</v>
      </c>
      <c r="AB81" s="21">
        <f>EXP(-LN(2)/2)*AB80+(1-EXP(-LN(2)/2))/(LN(2)/2)*V81*Y81*VLOOKUP('Données projet'!$B$9,Paramètres!$A$1:$I$89,3,0)*0.475*44/12</f>
        <v>8.9542521495362036E-9</v>
      </c>
      <c r="AC81" s="22">
        <f t="shared" si="57"/>
        <v>17.023422092181605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135.66666666666666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95.292538295035797</v>
      </c>
      <c r="T82" s="59">
        <f t="shared" si="88"/>
        <v>272.48040776101686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14.706886245972019</v>
      </c>
      <c r="AA82" s="21">
        <f>EXP(-LN(2)/25)*AA81+(1-EXP(-LN(2)/25))/(LN(2)/25)*Calculateur!V82*Calculateur!X82*VLOOKUP('Données projet'!$B$9,Paramètres!$A$1:$I$89,3,0)*0.475*44/12</f>
        <v>1.967072507272033</v>
      </c>
      <c r="AB82" s="21">
        <f>EXP(-LN(2)/2)*AB81+(1-EXP(-LN(2)/2))/(LN(2)/2)*V82*Y82*VLOOKUP('Données projet'!$B$9,Paramètres!$A$1:$I$89,3,0)*0.475*44/12</f>
        <v>6.3316124153912692E-9</v>
      </c>
      <c r="AC82" s="22">
        <f t="shared" si="57"/>
        <v>16.673958759575662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135.66666666666666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95.292538295035797</v>
      </c>
      <c r="T83" s="59">
        <f t="shared" si="88"/>
        <v>272.48040776101686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14.418493177003372</v>
      </c>
      <c r="AA83" s="21">
        <f>EXP(-LN(2)/25)*AA82+(1-EXP(-LN(2)/25))/(LN(2)/25)*Calculateur!V83*Calculateur!X83*VLOOKUP('Données projet'!$B$9,Paramètres!$A$1:$I$89,3,0)*0.475*44/12</f>
        <v>1.9132828061168319</v>
      </c>
      <c r="AB83" s="21">
        <f>EXP(-LN(2)/2)*AB82+(1-EXP(-LN(2)/2))/(LN(2)/2)*V83*Y83*VLOOKUP('Données projet'!$B$9,Paramètres!$A$1:$I$89,3,0)*0.475*44/12</f>
        <v>4.4771260747681018E-9</v>
      </c>
      <c r="AC83" s="22">
        <f t="shared" si="57"/>
        <v>16.331775987597329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135.66666666666666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95.292538295035797</v>
      </c>
      <c r="T84" s="59">
        <f t="shared" si="88"/>
        <v>272.48040776101686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14.135755320214798</v>
      </c>
      <c r="AA84" s="21">
        <f>EXP(-LN(2)/25)*AA83+(1-EXP(-LN(2)/25))/(LN(2)/25)*Calculateur!V84*Calculateur!X84*VLOOKUP('Données projet'!$B$9,Paramètres!$A$1:$I$89,3,0)*0.475*44/12</f>
        <v>1.8609639871683972</v>
      </c>
      <c r="AB84" s="21">
        <f>EXP(-LN(2)/2)*AB83+(1-EXP(-LN(2)/2))/(LN(2)/2)*V84*Y84*VLOOKUP('Données projet'!$B$9,Paramètres!$A$1:$I$89,3,0)*0.475*44/12</f>
        <v>3.1658062076956346E-9</v>
      </c>
      <c r="AC84" s="22">
        <f t="shared" si="57"/>
        <v>15.996719310549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135.66666666666666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95.292538295035797</v>
      </c>
      <c r="T85" s="59">
        <f t="shared" si="88"/>
        <v>272.48040776101686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13.858561780344784</v>
      </c>
      <c r="AA85" s="21">
        <f>EXP(-LN(2)/25)*AA84+(1-EXP(-LN(2)/25))/(LN(2)/25)*Calculateur!V85*Calculateur!X85*VLOOKUP('Données projet'!$B$9,Paramètres!$A$1:$I$89,3,0)*0.475*44/12</f>
        <v>1.8100758290754346</v>
      </c>
      <c r="AB85" s="21">
        <f>EXP(-LN(2)/2)*AB84+(1-EXP(-LN(2)/2))/(LN(2)/2)*V85*Y85*VLOOKUP('Données projet'!$B$9,Paramètres!$A$1:$I$89,3,0)*0.475*44/12</f>
        <v>2.2385630373840509E-9</v>
      </c>
      <c r="AC85" s="22">
        <f t="shared" si="57"/>
        <v>15.668637611658783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135.66666666666666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95.292538295035797</v>
      </c>
      <c r="T86" s="59">
        <f t="shared" si="88"/>
        <v>272.48040776101686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13.586803836720255</v>
      </c>
      <c r="AA86" s="21">
        <f>EXP(-LN(2)/25)*AA85+(1-EXP(-LN(2)/25))/(LN(2)/25)*Calculateur!V86*Calculateur!X86*VLOOKUP('Données projet'!$B$9,Paramètres!$A$1:$I$89,3,0)*0.475*44/12</f>
        <v>1.760579210341616</v>
      </c>
      <c r="AB86" s="21">
        <f>EXP(-LN(2)/2)*AB85+(1-EXP(-LN(2)/2))/(LN(2)/2)*V86*Y86*VLOOKUP('Données projet'!$B$9,Paramètres!$A$1:$I$89,3,0)*0.475*44/12</f>
        <v>1.5829031038478173E-9</v>
      </c>
      <c r="AC86" s="22">
        <f t="shared" si="57"/>
        <v>15.347383048644774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135.66666666666666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95.292538295035797</v>
      </c>
      <c r="T87" s="59">
        <f t="shared" si="88"/>
        <v>272.48040776101686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13.320374900614226</v>
      </c>
      <c r="AA87" s="21">
        <f>EXP(-LN(2)/25)*AA86+(1-EXP(-LN(2)/25))/(LN(2)/25)*Calculateur!V87*Calculateur!X87*VLOOKUP('Données projet'!$B$9,Paramètres!$A$1:$I$89,3,0)*0.475*44/12</f>
        <v>1.7124360792499878</v>
      </c>
      <c r="AB87" s="21">
        <f>EXP(-LN(2)/2)*AB86+(1-EXP(-LN(2)/2))/(LN(2)/2)*V87*Y87*VLOOKUP('Données projet'!$B$9,Paramètres!$A$1:$I$89,3,0)*0.475*44/12</f>
        <v>1.1192815186920254E-9</v>
      </c>
      <c r="AC87" s="22">
        <f t="shared" si="57"/>
        <v>15.032810980983495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135.66666666666666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95.292538295035797</v>
      </c>
      <c r="T88" s="59">
        <f t="shared" si="88"/>
        <v>272.48040776101686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13.059170473439631</v>
      </c>
      <c r="AA88" s="21">
        <f>EXP(-LN(2)/25)*AA87+(1-EXP(-LN(2)/25))/(LN(2)/25)*Calculateur!V88*Calculateur!X88*VLOOKUP('Données projet'!$B$9,Paramètres!$A$1:$I$89,3,0)*0.475*44/12</f>
        <v>1.6656094246097972</v>
      </c>
      <c r="AB88" s="21">
        <f>EXP(-LN(2)/2)*AB87+(1-EXP(-LN(2)/2))/(LN(2)/2)*V88*Y88*VLOOKUP('Données projet'!$B$9,Paramètres!$A$1:$I$89,3,0)*0.475*44/12</f>
        <v>7.9145155192390865E-10</v>
      </c>
      <c r="AC88" s="22">
        <f t="shared" si="57"/>
        <v>14.724779898840881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135.66666666666666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95.292538295035797</v>
      </c>
      <c r="T89" s="59">
        <f t="shared" si="88"/>
        <v>272.48040776101686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12.80308810576296</v>
      </c>
      <c r="AA89" s="21">
        <f>EXP(-LN(2)/25)*AA88+(1-EXP(-LN(2)/25))/(LN(2)/25)*Calculateur!V89*Calculateur!X89*VLOOKUP('Données projet'!$B$9,Paramètres!$A$1:$I$89,3,0)*0.475*44/12</f>
        <v>1.6200632473032495</v>
      </c>
      <c r="AB89" s="21">
        <f>EXP(-LN(2)/2)*AB88+(1-EXP(-LN(2)/2))/(LN(2)/2)*V89*Y89*VLOOKUP('Données projet'!$B$9,Paramètres!$A$1:$I$89,3,0)*0.475*44/12</f>
        <v>5.5964075934601272E-10</v>
      </c>
      <c r="AC89" s="22">
        <f t="shared" si="57"/>
        <v>14.423151353625851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135.66666666666666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95.292538295035797</v>
      </c>
      <c r="T90" s="59">
        <f t="shared" si="88"/>
        <v>272.48040776101686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12.552027357121608</v>
      </c>
      <c r="AA90" s="21">
        <f>EXP(-LN(2)/25)*AA89+(1-EXP(-LN(2)/25))/(LN(2)/25)*Calculateur!V90*Calculateur!X90*VLOOKUP('Données projet'!$B$9,Paramètres!$A$1:$I$89,3,0)*0.475*44/12</f>
        <v>1.5757625326103186</v>
      </c>
      <c r="AB90" s="21">
        <f>EXP(-LN(2)/2)*AB89+(1-EXP(-LN(2)/2))/(LN(2)/2)*V90*Y90*VLOOKUP('Données projet'!$B$9,Paramètres!$A$1:$I$89,3,0)*0.475*44/12</f>
        <v>3.9572577596195432E-10</v>
      </c>
      <c r="AC90" s="22">
        <f t="shared" si="57"/>
        <v>14.127789890127652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135.66666666666666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95.292538295035797</v>
      </c>
      <c r="T91" s="59">
        <f t="shared" si="88"/>
        <v>272.48040776101686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12.305889756629176</v>
      </c>
      <c r="AA91" s="21">
        <f>EXP(-LN(2)/25)*AA90+(1-EXP(-LN(2)/25))/(LN(2)/25)*Calculateur!V91*Calculateur!X91*VLOOKUP('Données projet'!$B$9,Paramètres!$A$1:$I$89,3,0)*0.475*44/12</f>
        <v>1.5326732232903393</v>
      </c>
      <c r="AB91" s="21">
        <f>EXP(-LN(2)/2)*AB90+(1-EXP(-LN(2)/2))/(LN(2)/2)*V91*Y91*VLOOKUP('Données projet'!$B$9,Paramètres!$A$1:$I$89,3,0)*0.475*44/12</f>
        <v>2.7982037967300636E-10</v>
      </c>
      <c r="AC91" s="22">
        <f t="shared" si="57"/>
        <v>13.838562980199336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135.66666666666666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95.292538295035797</v>
      </c>
      <c r="T92" s="59">
        <f t="shared" si="88"/>
        <v>272.48040776101686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12.064578764353287</v>
      </c>
      <c r="AA92" s="21">
        <f>EXP(-LN(2)/25)*AA91+(1-EXP(-LN(2)/25))/(LN(2)/25)*Calculateur!V92*Calculateur!X92*VLOOKUP('Données projet'!$B$9,Paramètres!$A$1:$I$89,3,0)*0.475*44/12</f>
        <v>1.4907621933996831</v>
      </c>
      <c r="AB92" s="21">
        <f>EXP(-LN(2)/2)*AB91+(1-EXP(-LN(2)/2))/(LN(2)/2)*V92*Y92*VLOOKUP('Données projet'!$B$9,Paramètres!$A$1:$I$89,3,0)*0.475*44/12</f>
        <v>1.9786288798097716E-10</v>
      </c>
      <c r="AC92" s="22">
        <f t="shared" si="57"/>
        <v>13.555340957950834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135.66666666666666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95.292538295035797</v>
      </c>
      <c r="T93" s="59">
        <f t="shared" si="88"/>
        <v>272.48040776101686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11.827999733450758</v>
      </c>
      <c r="AA93" s="21">
        <f>EXP(-LN(2)/25)*AA92+(1-EXP(-LN(2)/25))/(LN(2)/25)*Calculateur!V93*Calculateur!X93*VLOOKUP('Données projet'!$B$9,Paramètres!$A$1:$I$89,3,0)*0.475*44/12</f>
        <v>1.4499972228253921</v>
      </c>
      <c r="AB93" s="21">
        <f>EXP(-LN(2)/2)*AB92+(1-EXP(-LN(2)/2))/(LN(2)/2)*V93*Y93*VLOOKUP('Données projet'!$B$9,Paramètres!$A$1:$I$89,3,0)*0.475*44/12</f>
        <v>1.3991018983650318E-10</v>
      </c>
      <c r="AC93" s="22">
        <f t="shared" si="57"/>
        <v>13.277996956416059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135.66666666666666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95.292538295035797</v>
      </c>
      <c r="T94" s="59">
        <f t="shared" si="88"/>
        <v>272.48040776101686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11.596059873045267</v>
      </c>
      <c r="AA94" s="21">
        <f>EXP(-LN(2)/25)*AA93+(1-EXP(-LN(2)/25))/(LN(2)/25)*Calculateur!V94*Calculateur!X94*VLOOKUP('Données projet'!$B$9,Paramètres!$A$1:$I$89,3,0)*0.475*44/12</f>
        <v>1.4103469725151918</v>
      </c>
      <c r="AB94" s="21">
        <f>EXP(-LN(2)/2)*AB93+(1-EXP(-LN(2)/2))/(LN(2)/2)*V94*Y94*VLOOKUP('Données projet'!$B$9,Paramètres!$A$1:$I$89,3,0)*0.475*44/12</f>
        <v>9.8931443990488581E-11</v>
      </c>
      <c r="AC94" s="22">
        <f t="shared" si="57"/>
        <v>13.00640684565939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135.66666666666666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95.292538295035797</v>
      </c>
      <c r="T95" s="59">
        <f t="shared" si="88"/>
        <v>272.48040776101686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11.368668211832981</v>
      </c>
      <c r="AA95" s="21">
        <f>EXP(-LN(2)/25)*AA94+(1-EXP(-LN(2)/25))/(LN(2)/25)*Calculateur!V95*Calculateur!X95*VLOOKUP('Données projet'!$B$9,Paramètres!$A$1:$I$89,3,0)*0.475*44/12</f>
        <v>1.3717809603848401</v>
      </c>
      <c r="AB95" s="21">
        <f>EXP(-LN(2)/2)*AB94+(1-EXP(-LN(2)/2))/(LN(2)/2)*V95*Y95*VLOOKUP('Données projet'!$B$9,Paramètres!$A$1:$I$89,3,0)*0.475*44/12</f>
        <v>6.9955094918251591E-11</v>
      </c>
      <c r="AC95" s="22">
        <f t="shared" si="57"/>
        <v>12.740449172287775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135.66666666666666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95.292538295035797</v>
      </c>
      <c r="T96" s="59">
        <f t="shared" si="88"/>
        <v>272.48040776101686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11.14573556240185</v>
      </c>
      <c r="AA96" s="21">
        <f>EXP(-LN(2)/25)*AA95+(1-EXP(-LN(2)/25))/(LN(2)/25)*Calculateur!V96*Calculateur!X96*VLOOKUP('Données projet'!$B$9,Paramètres!$A$1:$I$89,3,0)*0.475*44/12</f>
        <v>1.3342695378842913</v>
      </c>
      <c r="AB96" s="21">
        <f>EXP(-LN(2)/2)*AB95+(1-EXP(-LN(2)/2))/(LN(2)/2)*V96*Y96*VLOOKUP('Données projet'!$B$9,Paramètres!$A$1:$I$89,3,0)*0.475*44/12</f>
        <v>4.946572199524429E-11</v>
      </c>
      <c r="AC96" s="22">
        <f t="shared" si="57"/>
        <v>12.480005100335607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135.66666666666666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95.292538295035797</v>
      </c>
      <c r="T97" s="59">
        <f t="shared" si="88"/>
        <v>272.48040776101686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10.927174486250573</v>
      </c>
      <c r="AA97" s="21">
        <f>EXP(-LN(2)/25)*AA96+(1-EXP(-LN(2)/25))/(LN(2)/25)*Calculateur!V97*Calculateur!X97*VLOOKUP('Données projet'!$B$9,Paramètres!$A$1:$I$89,3,0)*0.475*44/12</f>
        <v>1.2977838672046598</v>
      </c>
      <c r="AB97" s="21">
        <f>EXP(-LN(2)/2)*AB96+(1-EXP(-LN(2)/2))/(LN(2)/2)*V97*Y97*VLOOKUP('Données projet'!$B$9,Paramètres!$A$1:$I$89,3,0)*0.475*44/12</f>
        <v>3.4977547459125795E-11</v>
      </c>
      <c r="AC97" s="22">
        <f t="shared" si="57"/>
        <v>12.22495835349021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135.66666666666666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95.292538295035797</v>
      </c>
      <c r="T98" s="59">
        <f t="shared" si="88"/>
        <v>272.48040776101686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10.712899259493529</v>
      </c>
      <c r="AA98" s="21">
        <f>EXP(-LN(2)/25)*AA97+(1-EXP(-LN(2)/25))/(LN(2)/25)*Calculateur!V98*Calculateur!X98*VLOOKUP('Données projet'!$B$9,Paramètres!$A$1:$I$89,3,0)*0.475*44/12</f>
        <v>1.262295899108461</v>
      </c>
      <c r="AB98" s="21">
        <f>EXP(-LN(2)/2)*AB97+(1-EXP(-LN(2)/2))/(LN(2)/2)*V98*Y98*VLOOKUP('Données projet'!$B$9,Paramètres!$A$1:$I$89,3,0)*0.475*44/12</f>
        <v>2.4732860997622145E-11</v>
      </c>
      <c r="AC98" s="22">
        <f t="shared" si="57"/>
        <v>11.975195158626722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135.66666666666666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95.292538295035797</v>
      </c>
      <c r="T99" s="59">
        <f t="shared" si="88"/>
        <v>272.48040776101686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10.502825839238207</v>
      </c>
      <c r="AA99" s="21">
        <f>EXP(-LN(2)/25)*AA98+(1-EXP(-LN(2)/25))/(LN(2)/25)*Calculateur!V99*Calculateur!X99*VLOOKUP('Données projet'!$B$9,Paramètres!$A$1:$I$89,3,0)*0.475*44/12</f>
        <v>1.2277783513660838</v>
      </c>
      <c r="AB99" s="21">
        <f>EXP(-LN(2)/2)*AB98+(1-EXP(-LN(2)/2))/(LN(2)/2)*V99*Y99*VLOOKUP('Données projet'!$B$9,Paramètres!$A$1:$I$89,3,0)*0.475*44/12</f>
        <v>1.7488773729562898E-11</v>
      </c>
      <c r="AC99" s="22">
        <f t="shared" si="57"/>
        <v>11.730604190621779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135.66666666666666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95.292538295035797</v>
      </c>
      <c r="T100" s="59">
        <f t="shared" si="88"/>
        <v>272.48040776101686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10.29687183062196</v>
      </c>
      <c r="AA100" s="21">
        <f>EXP(-LN(2)/25)*AA99+(1-EXP(-LN(2)/25))/(LN(2)/25)*Calculateur!V100*Calculateur!X100*VLOOKUP('Données projet'!$B$9,Paramètres!$A$1:$I$89,3,0)*0.475*44/12</f>
        <v>1.1942046877819208</v>
      </c>
      <c r="AB100" s="21">
        <f>EXP(-LN(2)/2)*AB99+(1-EXP(-LN(2)/2))/(LN(2)/2)*V100*Y100*VLOOKUP('Données projet'!$B$9,Paramètres!$A$1:$I$89,3,0)*0.475*44/12</f>
        <v>1.2366430498811073E-11</v>
      </c>
      <c r="AC100" s="22">
        <f t="shared" si="57"/>
        <v>11.491076518416248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135.66666666666666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95.292538295035797</v>
      </c>
      <c r="T101" s="59">
        <f t="shared" si="88"/>
        <v>272.48040776101686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10.094956454495135</v>
      </c>
      <c r="AA101" s="21">
        <f>EXP(-LN(2)/25)*AA100+(1-EXP(-LN(2)/25))/(LN(2)/25)*Calculateur!V101*Calculateur!X101*VLOOKUP('Données projet'!$B$9,Paramètres!$A$1:$I$89,3,0)*0.475*44/12</f>
        <v>1.161549097794029</v>
      </c>
      <c r="AB101" s="21">
        <f>EXP(-LN(2)/2)*AB100+(1-EXP(-LN(2)/2))/(LN(2)/2)*V101*Y101*VLOOKUP('Données projet'!$B$9,Paramètres!$A$1:$I$89,3,0)*0.475*44/12</f>
        <v>8.7443868647814488E-12</v>
      </c>
      <c r="AC101" s="22">
        <f t="shared" si="57"/>
        <v>11.256505552297909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135.66666666666666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95.292538295035797</v>
      </c>
      <c r="T102" s="59">
        <f t="shared" si="88"/>
        <v>272.48040776101686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9.8970005157379379</v>
      </c>
      <c r="AA102" s="21">
        <f>EXP(-LN(2)/25)*AA101+(1-EXP(-LN(2)/25))/(LN(2)/25)*Calculateur!V102*Calculateur!X102*VLOOKUP('Données projet'!$B$9,Paramètres!$A$1:$I$89,3,0)*0.475*44/12</f>
        <v>1.129786476631639</v>
      </c>
      <c r="AB102" s="21">
        <f>EXP(-LN(2)/2)*AB101+(1-EXP(-LN(2)/2))/(LN(2)/2)*V102*Y102*VLOOKUP('Données projet'!$B$9,Paramètres!$A$1:$I$89,3,0)*0.475*44/12</f>
        <v>6.1832152494055363E-12</v>
      </c>
      <c r="AC102" s="22">
        <f t="shared" si="57"/>
        <v>11.02678699237576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135.66666666666666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95.292538295035797</v>
      </c>
      <c r="T103" s="59">
        <f t="shared" si="88"/>
        <v>272.48040776101686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9.7029263721985686</v>
      </c>
      <c r="AA103" s="21">
        <f>EXP(-LN(2)/25)*AA102+(1-EXP(-LN(2)/25))/(LN(2)/25)*Calculateur!V103*Calculateur!X103*VLOOKUP('Données projet'!$B$9,Paramètres!$A$1:$I$89,3,0)*0.475*44/12</f>
        <v>1.0988924060152583</v>
      </c>
      <c r="AB103" s="21">
        <f>EXP(-LN(2)/2)*AB102+(1-EXP(-LN(2)/2))/(LN(2)/2)*V103*Y103*VLOOKUP('Données projet'!$B$9,Paramètres!$A$1:$I$89,3,0)*0.475*44/12</f>
        <v>4.3721934323907244E-12</v>
      </c>
      <c r="AC103" s="22">
        <f t="shared" si="57"/>
        <v>10.801818778218198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135.66666666666666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95.292538295035797</v>
      </c>
      <c r="T104" s="59">
        <f t="shared" si="88"/>
        <v>272.48040776101686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9.5126579042404682</v>
      </c>
      <c r="AA104" s="21">
        <f>EXP(-LN(2)/25)*AA103+(1-EXP(-LN(2)/25))/(LN(2)/25)*Calculateur!V104*Calculateur!X104*VLOOKUP('Données projet'!$B$9,Paramètres!$A$1:$I$89,3,0)*0.475*44/12</f>
        <v>1.0688431353845309</v>
      </c>
      <c r="AB104" s="21">
        <f>EXP(-LN(2)/2)*AB103+(1-EXP(-LN(2)/2))/(LN(2)/2)*V104*Y104*VLOOKUP('Données projet'!$B$9,Paramètres!$A$1:$I$89,3,0)*0.475*44/12</f>
        <v>3.0916076247027681E-12</v>
      </c>
      <c r="AC104" s="22">
        <f t="shared" si="57"/>
        <v>10.58150103962809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135.66666666666666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95.292538295035797</v>
      </c>
      <c r="T105" s="59">
        <f t="shared" si="88"/>
        <v>272.48040776101686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9.3261204848867205</v>
      </c>
      <c r="AA105" s="21">
        <f>EXP(-LN(2)/25)*AA104+(1-EXP(-LN(2)/25))/(LN(2)/25)*Calculateur!V105*Calculateur!X105*VLOOKUP('Données projet'!$B$9,Paramètres!$A$1:$I$89,3,0)*0.475*44/12</f>
        <v>1.0396155636394233</v>
      </c>
      <c r="AB105" s="21">
        <f>EXP(-LN(2)/2)*AB104+(1-EXP(-LN(2)/2))/(LN(2)/2)*V105*Y105*VLOOKUP('Données projet'!$B$9,Paramètres!$A$1:$I$89,3,0)*0.475*44/12</f>
        <v>2.1860967161953622E-12</v>
      </c>
      <c r="AC105" s="22">
        <f t="shared" si="57"/>
        <v>10.36573604852833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135.66666666666666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95.292538295035797</v>
      </c>
      <c r="T106" s="59">
        <f t="shared" si="88"/>
        <v>272.48040776101686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9.1432409505499077</v>
      </c>
      <c r="AA106" s="21">
        <f>EXP(-LN(2)/25)*AA105+(1-EXP(-LN(2)/25))/(LN(2)/25)*Calculateur!V106*Calculateur!X106*VLOOKUP('Données projet'!$B$9,Paramètres!$A$1:$I$89,3,0)*0.475*44/12</f>
        <v>1.0111872213806969</v>
      </c>
      <c r="AB106" s="21">
        <f>EXP(-LN(2)/2)*AB105+(1-EXP(-LN(2)/2))/(LN(2)/2)*V106*Y106*VLOOKUP('Données projet'!$B$9,Paramètres!$A$1:$I$89,3,0)*0.475*44/12</f>
        <v>1.5458038123513841E-12</v>
      </c>
      <c r="AC106" s="22">
        <f t="shared" si="57"/>
        <v>10.15442817193215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135.66666666666666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95.292538295035797</v>
      </c>
      <c r="T107" s="59">
        <f t="shared" si="88"/>
        <v>272.48040776101686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8.9639475723359379</v>
      </c>
      <c r="AA107" s="21">
        <f>EXP(-LN(2)/25)*AA106+(1-EXP(-LN(2)/25))/(LN(2)/25)*Calculateur!V107*Calculateur!X107*VLOOKUP('Données projet'!$B$9,Paramètres!$A$1:$I$89,3,0)*0.475*44/12</f>
        <v>0.98353625363601693</v>
      </c>
      <c r="AB107" s="21">
        <f>EXP(-LN(2)/2)*AB106+(1-EXP(-LN(2)/2))/(LN(2)/2)*V107*Y107*VLOOKUP('Données projet'!$B$9,Paramètres!$A$1:$I$89,3,0)*0.475*44/12</f>
        <v>1.0930483580976811E-12</v>
      </c>
      <c r="AC107" s="22">
        <f t="shared" si="57"/>
        <v>9.9474838259730465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135.66666666666666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95.292538295035797</v>
      </c>
      <c r="T108" s="59">
        <f t="shared" si="88"/>
        <v>272.48040776101686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8.7881700279105814</v>
      </c>
      <c r="AA108" s="21">
        <f>EXP(-LN(2)/25)*AA107+(1-EXP(-LN(2)/25))/(LN(2)/25)*Calculateur!V108*Calculateur!X108*VLOOKUP('Données projet'!$B$9,Paramètres!$A$1:$I$89,3,0)*0.475*44/12</f>
        <v>0.95664140305841638</v>
      </c>
      <c r="AB108" s="21">
        <f>EXP(-LN(2)/2)*AB107+(1-EXP(-LN(2)/2))/(LN(2)/2)*V108*Y108*VLOOKUP('Données projet'!$B$9,Paramètres!$A$1:$I$89,3,0)*0.475*44/12</f>
        <v>7.7290190617569204E-13</v>
      </c>
      <c r="AC108" s="22">
        <f t="shared" si="57"/>
        <v>9.7448114309697704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135.66666666666666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95.292538295035797</v>
      </c>
      <c r="T109" s="59">
        <f t="shared" si="88"/>
        <v>272.48040776101686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8.6158393739176908</v>
      </c>
      <c r="AA109" s="21">
        <f>EXP(-LN(2)/25)*AA108+(1-EXP(-LN(2)/25))/(LN(2)/25)*Calculateur!V109*Calculateur!X109*VLOOKUP('Données projet'!$B$9,Paramètres!$A$1:$I$89,3,0)*0.475*44/12</f>
        <v>0.93048199358419903</v>
      </c>
      <c r="AB109" s="21">
        <f>EXP(-LN(2)/2)*AB108+(1-EXP(-LN(2)/2))/(LN(2)/2)*V109*Y109*VLOOKUP('Données projet'!$B$9,Paramètres!$A$1:$I$89,3,0)*0.475*44/12</f>
        <v>5.4652417904884055E-13</v>
      </c>
      <c r="AC109" s="22">
        <f t="shared" si="57"/>
        <v>9.5463213675024363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135.66666666666666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95.292538295035797</v>
      </c>
      <c r="T110" s="59">
        <f t="shared" si="88"/>
        <v>272.48040776101686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8.4468880189382816</v>
      </c>
      <c r="AA110" s="21">
        <f>EXP(-LN(2)/25)*AA109+(1-EXP(-LN(2)/25))/(LN(2)/25)*Calculateur!V110*Calculateur!X110*VLOOKUP('Données projet'!$B$9,Paramètres!$A$1:$I$89,3,0)*0.475*44/12</f>
        <v>0.90503791453771776</v>
      </c>
      <c r="AB110" s="21">
        <f>EXP(-LN(2)/2)*AB109+(1-EXP(-LN(2)/2))/(LN(2)/2)*V110*Y110*VLOOKUP('Données projet'!$B$9,Paramètres!$A$1:$I$89,3,0)*0.475*44/12</f>
        <v>3.8645095308784602E-13</v>
      </c>
      <c r="AC110" s="22">
        <f t="shared" si="57"/>
        <v>9.3519259334763873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135.66666666666666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95.292538295035797</v>
      </c>
      <c r="T111" s="59">
        <f t="shared" si="88"/>
        <v>272.48040776101686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8.2812496969798666</v>
      </c>
      <c r="AA111" s="21">
        <f>EXP(-LN(2)/25)*AA110+(1-EXP(-LN(2)/25))/(LN(2)/25)*Calculateur!V111*Calculateur!X111*VLOOKUP('Données projet'!$B$9,Paramètres!$A$1:$I$89,3,0)*0.475*44/12</f>
        <v>0.88028960517080845</v>
      </c>
      <c r="AB111" s="21">
        <f>EXP(-LN(2)/2)*AB110+(1-EXP(-LN(2)/2))/(LN(2)/2)*V111*Y111*VLOOKUP('Données projet'!$B$9,Paramètres!$A$1:$I$89,3,0)*0.475*44/12</f>
        <v>2.7326208952442028E-13</v>
      </c>
      <c r="AC111" s="22">
        <f t="shared" si="57"/>
        <v>9.161539302150949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135.66666666666666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95.292538295035797</v>
      </c>
      <c r="T112" s="59">
        <f t="shared" si="88"/>
        <v>272.48040776101686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8.1188594414856556</v>
      </c>
      <c r="AA112" s="21">
        <f>EXP(-LN(2)/25)*AA111+(1-EXP(-LN(2)/25))/(LN(2)/25)*Calculateur!V112*Calculateur!X112*VLOOKUP('Données projet'!$B$9,Paramètres!$A$1:$I$89,3,0)*0.475*44/12</f>
        <v>0.85621803962499432</v>
      </c>
      <c r="AB112" s="21">
        <f>EXP(-LN(2)/2)*AB111+(1-EXP(-LN(2)/2))/(LN(2)/2)*V112*Y112*VLOOKUP('Données projet'!$B$9,Paramètres!$A$1:$I$89,3,0)*0.475*44/12</f>
        <v>1.9322547654392301E-13</v>
      </c>
      <c r="AC112" s="22">
        <f t="shared" si="57"/>
        <v>8.9750774811108442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135.66666666666666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95.292538295035797</v>
      </c>
      <c r="T113" s="59">
        <f t="shared" si="88"/>
        <v>272.48040776101686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7.9596535598534102</v>
      </c>
      <c r="AA113" s="21">
        <f>EXP(-LN(2)/25)*AA112+(1-EXP(-LN(2)/25))/(LN(2)/25)*Calculateur!V113*Calculateur!X113*VLOOKUP('Données projet'!$B$9,Paramètres!$A$1:$I$89,3,0)*0.475*44/12</f>
        <v>0.83280471230489905</v>
      </c>
      <c r="AB113" s="21">
        <f>EXP(-LN(2)/2)*AB112+(1-EXP(-LN(2)/2))/(LN(2)/2)*V113*Y113*VLOOKUP('Données projet'!$B$9,Paramètres!$A$1:$I$89,3,0)*0.475*44/12</f>
        <v>1.3663104476221014E-13</v>
      </c>
      <c r="AC113" s="22">
        <f t="shared" si="57"/>
        <v>8.7924582721584468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135.66666666666666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95.292538295035797</v>
      </c>
      <c r="T114" s="59">
        <f t="shared" si="88"/>
        <v>272.48040776101686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7.8035696084539738</v>
      </c>
      <c r="AA114" s="21">
        <f>EXP(-LN(2)/25)*AA113+(1-EXP(-LN(2)/25))/(LN(2)/25)*Calculateur!V114*Calculateur!X114*VLOOKUP('Données projet'!$B$9,Paramètres!$A$1:$I$89,3,0)*0.475*44/12</f>
        <v>0.81003162365162518</v>
      </c>
      <c r="AB114" s="21">
        <f>EXP(-LN(2)/2)*AB113+(1-EXP(-LN(2)/2))/(LN(2)/2)*V114*Y114*VLOOKUP('Données projet'!$B$9,Paramètres!$A$1:$I$89,3,0)*0.475*44/12</f>
        <v>9.6612738271961505E-14</v>
      </c>
      <c r="AC114" s="22">
        <f t="shared" si="57"/>
        <v>8.6136012321056956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135.66666666666666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95.292538295035797</v>
      </c>
      <c r="T115" s="59">
        <f t="shared" si="88"/>
        <v>272.48040776101686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7.6505463681396702</v>
      </c>
      <c r="AA115" s="21">
        <f>EXP(-LN(2)/25)*AA114+(1-EXP(-LN(2)/25))/(LN(2)/25)*Calculateur!V115*Calculateur!X115*VLOOKUP('Données projet'!$B$9,Paramètres!$A$1:$I$89,3,0)*0.475*44/12</f>
        <v>0.78788126630515976</v>
      </c>
      <c r="AB115" s="21">
        <f>EXP(-LN(2)/2)*AB114+(1-EXP(-LN(2)/2))/(LN(2)/2)*V115*Y115*VLOOKUP('Données projet'!$B$9,Paramètres!$A$1:$I$89,3,0)*0.475*44/12</f>
        <v>6.8315522381105069E-14</v>
      </c>
      <c r="AC115" s="22">
        <f t="shared" si="57"/>
        <v>8.4384276344448974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135.66666666666666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95.292538295035797</v>
      </c>
      <c r="T116" s="59">
        <f t="shared" si="88"/>
        <v>272.48040776101686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7.5005238202329698</v>
      </c>
      <c r="AA116" s="21">
        <f>EXP(-LN(2)/25)*AA115+(1-EXP(-LN(2)/25))/(LN(2)/25)*Calculateur!V116*Calculateur!X116*VLOOKUP('Données projet'!$B$9,Paramètres!$A$1:$I$89,3,0)*0.475*44/12</f>
        <v>0.76633661164517008</v>
      </c>
      <c r="AB116" s="21">
        <f>EXP(-LN(2)/2)*AB115+(1-EXP(-LN(2)/2))/(LN(2)/2)*V116*Y116*VLOOKUP('Données projet'!$B$9,Paramètres!$A$1:$I$89,3,0)*0.475*44/12</f>
        <v>4.8306369135980752E-14</v>
      </c>
      <c r="AC116" s="22">
        <f t="shared" si="57"/>
        <v>8.2668604318781878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135.66666666666666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95.292538295035797</v>
      </c>
      <c r="T117" s="59">
        <f t="shared" si="88"/>
        <v>272.48040776101686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7.3534431229860013</v>
      </c>
      <c r="AA117" s="21">
        <f>EXP(-LN(2)/25)*AA116+(1-EXP(-LN(2)/25))/(LN(2)/25)*Calculateur!V117*Calculateur!X117*VLOOKUP('Données projet'!$B$9,Paramètres!$A$1:$I$89,3,0)*0.475*44/12</f>
        <v>0.74538109669984198</v>
      </c>
      <c r="AB117" s="21">
        <f>EXP(-LN(2)/2)*AB116+(1-EXP(-LN(2)/2))/(LN(2)/2)*V117*Y117*VLOOKUP('Données projet'!$B$9,Paramètres!$A$1:$I$89,3,0)*0.475*44/12</f>
        <v>3.4157761190552534E-14</v>
      </c>
      <c r="AC117" s="22">
        <f t="shared" si="57"/>
        <v>8.0988242196858771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135.66666666666666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95.292538295035797</v>
      </c>
      <c r="T118" s="59">
        <f t="shared" si="88"/>
        <v>272.48040776101686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7.2092465885016788</v>
      </c>
      <c r="AA118" s="21">
        <f>EXP(-LN(2)/25)*AA117+(1-EXP(-LN(2)/25))/(LN(2)/25)*Calculateur!V118*Calculateur!X118*VLOOKUP('Données projet'!$B$9,Paramètres!$A$1:$I$89,3,0)*0.475*44/12</f>
        <v>0.7249986114126965</v>
      </c>
      <c r="AB118" s="21">
        <f>EXP(-LN(2)/2)*AB117+(1-EXP(-LN(2)/2))/(LN(2)/2)*V118*Y118*VLOOKUP('Données projet'!$B$9,Paramètres!$A$1:$I$89,3,0)*0.475*44/12</f>
        <v>2.4153184567990376E-14</v>
      </c>
      <c r="AC118" s="22">
        <f t="shared" si="57"/>
        <v>7.9342451999143995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135.66666666666666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95.292538295035797</v>
      </c>
      <c r="T119" s="59">
        <f t="shared" si="88"/>
        <v>272.48040776101686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7.067877660107392</v>
      </c>
      <c r="AA119" s="21">
        <f>EXP(-LN(2)/25)*AA118+(1-EXP(-LN(2)/25))/(LN(2)/25)*Calculateur!V119*Calculateur!X119*VLOOKUP('Données projet'!$B$9,Paramètres!$A$1:$I$89,3,0)*0.475*44/12</f>
        <v>0.70517348625759635</v>
      </c>
      <c r="AB119" s="21">
        <f>EXP(-LN(2)/2)*AB118+(1-EXP(-LN(2)/2))/(LN(2)/2)*V119*Y119*VLOOKUP('Données projet'!$B$9,Paramètres!$A$1:$I$89,3,0)*0.475*44/12</f>
        <v>1.7078880595276267E-14</v>
      </c>
      <c r="AC119" s="22">
        <f t="shared" si="57"/>
        <v>7.7730511463650052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135.66666666666666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95.292538295035797</v>
      </c>
      <c r="T120" s="59">
        <f t="shared" si="88"/>
        <v>272.48040776101686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6.929280890172385</v>
      </c>
      <c r="AA120" s="21">
        <f>EXP(-LN(2)/25)*AA119+(1-EXP(-LN(2)/25))/(LN(2)/25)*Calculateur!V120*Calculateur!X120*VLOOKUP('Données projet'!$B$9,Paramètres!$A$1:$I$89,3,0)*0.475*44/12</f>
        <v>0.68589048019242038</v>
      </c>
      <c r="AB120" s="21">
        <f>EXP(-LN(2)/2)*AB119+(1-EXP(-LN(2)/2))/(LN(2)/2)*V120*Y120*VLOOKUP('Données projet'!$B$9,Paramètres!$A$1:$I$89,3,0)*0.475*44/12</f>
        <v>1.2076592283995188E-14</v>
      </c>
      <c r="AC120" s="22">
        <f t="shared" si="57"/>
        <v>7.6151713703648181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135.66666666666666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95.292538295035797</v>
      </c>
      <c r="T121" s="59">
        <f t="shared" si="88"/>
        <v>272.48040776101686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6.7934019183601206</v>
      </c>
      <c r="AA121" s="21">
        <f>EXP(-LN(2)/25)*AA120+(1-EXP(-LN(2)/25))/(LN(2)/25)*Calculateur!V121*Calculateur!X121*VLOOKUP('Données projet'!$B$9,Paramètres!$A$1:$I$89,3,0)*0.475*44/12</f>
        <v>0.66713476894214596</v>
      </c>
      <c r="AB121" s="21">
        <f>EXP(-LN(2)/2)*AB120+(1-EXP(-LN(2)/2))/(LN(2)/2)*V121*Y121*VLOOKUP('Données projet'!$B$9,Paramètres!$A$1:$I$89,3,0)*0.475*44/12</f>
        <v>8.5394402976381336E-15</v>
      </c>
      <c r="AC121" s="22">
        <f t="shared" si="57"/>
        <v>7.4605366873022758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135.66666666666666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95.292538295035797</v>
      </c>
      <c r="T122" s="59">
        <f t="shared" si="88"/>
        <v>272.48040776101686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6.6601874503071059</v>
      </c>
      <c r="AA122" s="21">
        <f>EXP(-LN(2)/25)*AA121+(1-EXP(-LN(2)/25))/(LN(2)/25)*Calculateur!V122*Calculateur!X122*VLOOKUP('Données projet'!$B$9,Paramètres!$A$1:$I$89,3,0)*0.475*44/12</f>
        <v>0.64889193360233022</v>
      </c>
      <c r="AB122" s="21">
        <f>EXP(-LN(2)/2)*AB121+(1-EXP(-LN(2)/2))/(LN(2)/2)*V122*Y122*VLOOKUP('Données projet'!$B$9,Paramètres!$A$1:$I$89,3,0)*0.475*44/12</f>
        <v>6.038296141997594E-15</v>
      </c>
      <c r="AC122" s="22">
        <f t="shared" si="57"/>
        <v>7.3090793839094426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135.66666666666666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95.292538295035797</v>
      </c>
      <c r="T123" s="59">
        <f t="shared" si="88"/>
        <v>272.48040776101686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6.5295852367198082</v>
      </c>
      <c r="AA123" s="21">
        <f>EXP(-LN(2)/25)*AA122+(1-EXP(-LN(2)/25))/(LN(2)/25)*Calculateur!V123*Calculateur!X123*VLOOKUP('Données projet'!$B$9,Paramètres!$A$1:$I$89,3,0)*0.475*44/12</f>
        <v>0.63114794955423081</v>
      </c>
      <c r="AB123" s="21">
        <f>EXP(-LN(2)/2)*AB122+(1-EXP(-LN(2)/2))/(LN(2)/2)*V123*Y123*VLOOKUP('Données projet'!$B$9,Paramètres!$A$1:$I$89,3,0)*0.475*44/12</f>
        <v>4.2697201488190668E-15</v>
      </c>
      <c r="AC123" s="22">
        <f t="shared" si="57"/>
        <v>7.1607331862740438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135.66666666666666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95.292538295035797</v>
      </c>
      <c r="T124" s="59">
        <f t="shared" si="88"/>
        <v>272.48040776101686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6.4015440528814729</v>
      </c>
      <c r="AA124" s="21">
        <f>EXP(-LN(2)/25)*AA123+(1-EXP(-LN(2)/25))/(LN(2)/25)*Calculateur!V124*Calculateur!X124*VLOOKUP('Données projet'!$B$9,Paramètres!$A$1:$I$89,3,0)*0.475*44/12</f>
        <v>0.61388917568304224</v>
      </c>
      <c r="AB124" s="21">
        <f>EXP(-LN(2)/2)*AB123+(1-EXP(-LN(2)/2))/(LN(2)/2)*V124*Y124*VLOOKUP('Données projet'!$B$9,Paramètres!$A$1:$I$89,3,0)*0.475*44/12</f>
        <v>3.019148070998797E-15</v>
      </c>
      <c r="AC124" s="22">
        <f t="shared" si="57"/>
        <v>7.0154332285645173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135.66666666666666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95.292538295035797</v>
      </c>
      <c r="T125" s="59">
        <f t="shared" si="88"/>
        <v>272.48040776101686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6.2760136785607967</v>
      </c>
      <c r="AA125" s="21">
        <f>EXP(-LN(2)/25)*AA124+(1-EXP(-LN(2)/25))/(LN(2)/25)*Calculateur!V125*Calculateur!X125*VLOOKUP('Données projet'!$B$9,Paramètres!$A$1:$I$89,3,0)*0.475*44/12</f>
        <v>0.59710234389096073</v>
      </c>
      <c r="AB125" s="21">
        <f>EXP(-LN(2)/2)*AB124+(1-EXP(-LN(2)/2))/(LN(2)/2)*V125*Y125*VLOOKUP('Données projet'!$B$9,Paramètres!$A$1:$I$89,3,0)*0.475*44/12</f>
        <v>2.1348600744095334E-15</v>
      </c>
      <c r="AC125" s="22">
        <f t="shared" si="57"/>
        <v>6.8731160224517591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135.66666666666666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95.292538295035797</v>
      </c>
      <c r="T126" s="59">
        <f t="shared" si="88"/>
        <v>272.48040776101686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6.1529448783145808</v>
      </c>
      <c r="AA126" s="21">
        <f>EXP(-LN(2)/25)*AA125+(1-EXP(-LN(2)/25))/(LN(2)/25)*Calculateur!V126*Calculateur!X126*VLOOKUP('Données projet'!$B$9,Paramètres!$A$1:$I$89,3,0)*0.475*44/12</f>
        <v>0.58077454889701485</v>
      </c>
      <c r="AB126" s="21">
        <f>EXP(-LN(2)/2)*AB125+(1-EXP(-LN(2)/2))/(LN(2)/2)*V126*Y126*VLOOKUP('Données projet'!$B$9,Paramètres!$A$1:$I$89,3,0)*0.475*44/12</f>
        <v>1.5095740354993985E-15</v>
      </c>
      <c r="AC126" s="22">
        <f t="shared" si="57"/>
        <v>6.7337194272115974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135.66666666666666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95.292538295035797</v>
      </c>
      <c r="T127" s="59">
        <f t="shared" si="88"/>
        <v>272.48040776101686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6.0322893821766366</v>
      </c>
      <c r="AA127" s="21">
        <f>EXP(-LN(2)/25)*AA126+(1-EXP(-LN(2)/25))/(LN(2)/25)*Calculateur!V127*Calculateur!X127*VLOOKUP('Données projet'!$B$9,Paramètres!$A$1:$I$89,3,0)*0.475*44/12</f>
        <v>0.56489323831581983</v>
      </c>
      <c r="AB127" s="21">
        <f>EXP(-LN(2)/2)*AB126+(1-EXP(-LN(2)/2))/(LN(2)/2)*V127*Y127*VLOOKUP('Données projet'!$B$9,Paramètres!$A$1:$I$89,3,0)*0.475*44/12</f>
        <v>1.0674300372047667E-15</v>
      </c>
      <c r="AC127" s="22">
        <f t="shared" si="57"/>
        <v>6.5971826204924575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135.66666666666666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95.292538295035797</v>
      </c>
      <c r="T128" s="59">
        <f t="shared" si="88"/>
        <v>272.48040776101686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5.9139998667253719</v>
      </c>
      <c r="AA128" s="21">
        <f>EXP(-LN(2)/25)*AA127+(1-EXP(-LN(2)/25))/(LN(2)/25)*Calculateur!V128*Calculateur!X128*VLOOKUP('Données projet'!$B$9,Paramètres!$A$1:$I$89,3,0)*0.475*44/12</f>
        <v>0.54944620300762947</v>
      </c>
      <c r="AB128" s="21">
        <f>EXP(-LN(2)/2)*AB127+(1-EXP(-LN(2)/2))/(LN(2)/2)*V128*Y128*VLOOKUP('Données projet'!$B$9,Paramètres!$A$1:$I$89,3,0)*0.475*44/12</f>
        <v>7.5478701774969926E-16</v>
      </c>
      <c r="AC128" s="22">
        <f t="shared" si="57"/>
        <v>6.4634460697330018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135.66666666666666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95.292538295035797</v>
      </c>
      <c r="T129" s="59">
        <f t="shared" si="88"/>
        <v>272.48040776101686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5.7980299365226262</v>
      </c>
      <c r="AA129" s="21">
        <f>EXP(-LN(2)/25)*AA128+(1-EXP(-LN(2)/25))/(LN(2)/25)*Calculateur!V129*Calculateur!X129*VLOOKUP('Données projet'!$B$9,Paramètres!$A$1:$I$89,3,0)*0.475*44/12</f>
        <v>0.53442156769226579</v>
      </c>
      <c r="AB129" s="21">
        <f>EXP(-LN(2)/2)*AB128+(1-EXP(-LN(2)/2))/(LN(2)/2)*V129*Y129*VLOOKUP('Données projet'!$B$9,Paramètres!$A$1:$I$89,3,0)*0.475*44/12</f>
        <v>5.3371501860238335E-16</v>
      </c>
      <c r="AC129" s="22">
        <f t="shared" si="57"/>
        <v>6.3324515042148928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135.66666666666666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95.292538295035797</v>
      </c>
      <c r="T130" s="59">
        <f t="shared" si="88"/>
        <v>272.48040776101686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5.6843341059164834</v>
      </c>
      <c r="AA130" s="21">
        <f>EXP(-LN(2)/25)*AA129+(1-EXP(-LN(2)/25))/(LN(2)/25)*Calculateur!V130*Calculateur!X130*VLOOKUP('Données projet'!$B$9,Paramètres!$A$1:$I$89,3,0)*0.475*44/12</f>
        <v>0.51980778181971199</v>
      </c>
      <c r="AB130" s="21">
        <f>EXP(-LN(2)/2)*AB129+(1-EXP(-LN(2)/2))/(LN(2)/2)*V130*Y130*VLOOKUP('Données projet'!$B$9,Paramètres!$A$1:$I$89,3,0)*0.475*44/12</f>
        <v>3.7739350887484963E-16</v>
      </c>
      <c r="AC130" s="22">
        <f t="shared" si="57"/>
        <v>6.2041418877361956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135.66666666666666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95.292538295035797</v>
      </c>
      <c r="T131" s="59">
        <f t="shared" si="88"/>
        <v>272.48040776101686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5.5728677812009177</v>
      </c>
      <c r="AA131" s="21">
        <f>EXP(-LN(2)/25)*AA130+(1-EXP(-LN(2)/25))/(LN(2)/25)*Calculateur!V131*Calculateur!X131*VLOOKUP('Données projet'!$B$9,Paramètres!$A$1:$I$89,3,0)*0.475*44/12</f>
        <v>0.5055936106903488</v>
      </c>
      <c r="AB131" s="21">
        <f>EXP(-LN(2)/2)*AB130+(1-EXP(-LN(2)/2))/(LN(2)/2)*V131*Y131*VLOOKUP('Données projet'!$B$9,Paramètres!$A$1:$I$89,3,0)*0.475*44/12</f>
        <v>2.6685750930119168E-16</v>
      </c>
      <c r="AC131" s="22">
        <f t="shared" si="57"/>
        <v>6.0784613918912669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135.66666666666666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95.292538295035797</v>
      </c>
      <c r="T132" s="59">
        <f t="shared" si="88"/>
        <v>272.48040776101686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5.4635872431252794</v>
      </c>
      <c r="AA132" s="21">
        <f>EXP(-LN(2)/25)*AA131+(1-EXP(-LN(2)/25))/(LN(2)/25)*Calculateur!V132*Calculateur!X132*VLOOKUP('Données projet'!$B$9,Paramètres!$A$1:$I$89,3,0)*0.475*44/12</f>
        <v>0.4917681268180088</v>
      </c>
      <c r="AB132" s="21">
        <f>EXP(-LN(2)/2)*AB131+(1-EXP(-LN(2)/2))/(LN(2)/2)*V132*Y132*VLOOKUP('Données projet'!$B$9,Paramètres!$A$1:$I$89,3,0)*0.475*44/12</f>
        <v>1.8869675443742481E-16</v>
      </c>
      <c r="AC132" s="22">
        <f t="shared" ref="AC132:AC153" si="111">SUM(Z132:AB132)</f>
        <v>5.9553553699432884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135.66666666666666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95.292538295035797</v>
      </c>
      <c r="T133" s="59">
        <f t="shared" ref="T133:T196" si="142">$T$3</f>
        <v>272.48040776101686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5.3564496297467583</v>
      </c>
      <c r="AA133" s="21">
        <f>EXP(-LN(2)/25)*AA132+(1-EXP(-LN(2)/25))/(LN(2)/25)*Calculateur!V133*Calculateur!X133*VLOOKUP('Données projet'!$B$9,Paramètres!$A$1:$I$89,3,0)*0.475*44/12</f>
        <v>0.47832070152920853</v>
      </c>
      <c r="AB133" s="21">
        <f>EXP(-LN(2)/2)*AB132+(1-EXP(-LN(2)/2))/(LN(2)/2)*V133*Y133*VLOOKUP('Données projet'!$B$9,Paramètres!$A$1:$I$89,3,0)*0.475*44/12</f>
        <v>1.3342875465059584E-16</v>
      </c>
      <c r="AC133" s="22">
        <f t="shared" si="111"/>
        <v>5.8347703312759664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135.66666666666666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95.292538295035797</v>
      </c>
      <c r="T134" s="59">
        <f t="shared" si="142"/>
        <v>272.48040776101686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5.2514129196190984</v>
      </c>
      <c r="AA134" s="21">
        <f>EXP(-LN(2)/25)*AA133+(1-EXP(-LN(2)/25))/(LN(2)/25)*Calculateur!V134*Calculateur!X134*VLOOKUP('Données projet'!$B$9,Paramètres!$A$1:$I$89,3,0)*0.475*44/12</f>
        <v>0.46524099679209985</v>
      </c>
      <c r="AB134" s="21">
        <f>EXP(-LN(2)/2)*AB133+(1-EXP(-LN(2)/2))/(LN(2)/2)*V134*Y134*VLOOKUP('Données projet'!$B$9,Paramètres!$A$1:$I$89,3,0)*0.475*44/12</f>
        <v>9.4348377218712407E-17</v>
      </c>
      <c r="AC134" s="22">
        <f t="shared" si="111"/>
        <v>5.7166539164111985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135.66666666666666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95.292538295035797</v>
      </c>
      <c r="T135" s="59">
        <f t="shared" si="142"/>
        <v>272.48040776101686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5.1484359153109747</v>
      </c>
      <c r="AA135" s="21">
        <f>EXP(-LN(2)/25)*AA134+(1-EXP(-LN(2)/25))/(LN(2)/25)*Calculateur!V135*Calculateur!X135*VLOOKUP('Données projet'!$B$9,Paramètres!$A$1:$I$89,3,0)*0.475*44/12</f>
        <v>0.45251895726885916</v>
      </c>
      <c r="AB135" s="21">
        <f>EXP(-LN(2)/2)*AB134+(1-EXP(-LN(2)/2))/(LN(2)/2)*V135*Y135*VLOOKUP('Données projet'!$B$9,Paramètres!$A$1:$I$89,3,0)*0.475*44/12</f>
        <v>6.6714377325297919E-17</v>
      </c>
      <c r="AC135" s="22">
        <f t="shared" si="111"/>
        <v>5.6009548725798339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135.66666666666666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95.292538295035797</v>
      </c>
      <c r="T136" s="59">
        <f t="shared" si="142"/>
        <v>272.48040776101686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5.047478227247562</v>
      </c>
      <c r="AA136" s="21">
        <f>EXP(-LN(2)/25)*AA135+(1-EXP(-LN(2)/25))/(LN(2)/25)*Calculateur!V136*Calculateur!X136*VLOOKUP('Données projet'!$B$9,Paramètres!$A$1:$I$89,3,0)*0.475*44/12</f>
        <v>0.4401448025854045</v>
      </c>
      <c r="AB136" s="21">
        <f>EXP(-LN(2)/2)*AB135+(1-EXP(-LN(2)/2))/(LN(2)/2)*V136*Y136*VLOOKUP('Données projet'!$B$9,Paramètres!$A$1:$I$89,3,0)*0.475*44/12</f>
        <v>4.7174188609356203E-17</v>
      </c>
      <c r="AC136" s="22">
        <f t="shared" si="111"/>
        <v>5.4876230298329665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135.66666666666666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95.292538295035797</v>
      </c>
      <c r="T137" s="59">
        <f t="shared" si="142"/>
        <v>272.48040776101686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4.9485002578689636</v>
      </c>
      <c r="AA137" s="21">
        <f>EXP(-LN(2)/25)*AA136+(1-EXP(-LN(2)/25))/(LN(2)/25)*Calculateur!V137*Calculateur!X137*VLOOKUP('Données projet'!$B$9,Paramètres!$A$1:$I$89,3,0)*0.475*44/12</f>
        <v>0.42810901981249744</v>
      </c>
      <c r="AB137" s="21">
        <f>EXP(-LN(2)/2)*AB136+(1-EXP(-LN(2)/2))/(LN(2)/2)*V137*Y137*VLOOKUP('Données projet'!$B$9,Paramètres!$A$1:$I$89,3,0)*0.475*44/12</f>
        <v>3.3357188662648959E-17</v>
      </c>
      <c r="AC137" s="22">
        <f t="shared" si="111"/>
        <v>5.3766092776814611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135.66666666666666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95.292538295035797</v>
      </c>
      <c r="T138" s="59">
        <f t="shared" si="142"/>
        <v>272.48040776101686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4.8514631860992798</v>
      </c>
      <c r="AA138" s="21">
        <f>EXP(-LN(2)/25)*AA137+(1-EXP(-LN(2)/25))/(LN(2)/25)*Calculateur!V138*Calculateur!X138*VLOOKUP('Données projet'!$B$9,Paramètres!$A$1:$I$89,3,0)*0.475*44/12</f>
        <v>0.4164023561524498</v>
      </c>
      <c r="AB138" s="21">
        <f>EXP(-LN(2)/2)*AB137+(1-EXP(-LN(2)/2))/(LN(2)/2)*V138*Y138*VLOOKUP('Données projet'!$B$9,Paramètres!$A$1:$I$89,3,0)*0.475*44/12</f>
        <v>2.3587094304678102E-17</v>
      </c>
      <c r="AC138" s="22">
        <f t="shared" si="111"/>
        <v>5.2678655422517293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135.66666666666666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95.292538295035797</v>
      </c>
      <c r="T139" s="59">
        <f t="shared" si="142"/>
        <v>272.48040776101686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4.7563289521202297</v>
      </c>
      <c r="AA139" s="21">
        <f>EXP(-LN(2)/25)*AA138+(1-EXP(-LN(2)/25))/(LN(2)/25)*Calculateur!V139*Calculateur!X139*VLOOKUP('Données projet'!$B$9,Paramètres!$A$1:$I$89,3,0)*0.475*44/12</f>
        <v>0.40501581182581287</v>
      </c>
      <c r="AB139" s="21">
        <f>EXP(-LN(2)/2)*AB138+(1-EXP(-LN(2)/2))/(LN(2)/2)*V139*Y139*VLOOKUP('Données projet'!$B$9,Paramètres!$A$1:$I$89,3,0)*0.475*44/12</f>
        <v>1.667859433132448E-17</v>
      </c>
      <c r="AC139" s="22">
        <f t="shared" si="111"/>
        <v>5.1613447639460421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135.66666666666666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95.292538295035797</v>
      </c>
      <c r="T140" s="59">
        <f t="shared" si="142"/>
        <v>272.48040776101686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4.6630602424433558</v>
      </c>
      <c r="AA140" s="21">
        <f>EXP(-LN(2)/25)*AA139+(1-EXP(-LN(2)/25))/(LN(2)/25)*Calculateur!V140*Calculateur!X140*VLOOKUP('Données projet'!$B$9,Paramètres!$A$1:$I$89,3,0)*0.475*44/12</f>
        <v>0.39394063315258016</v>
      </c>
      <c r="AB140" s="21">
        <f>EXP(-LN(2)/2)*AB139+(1-EXP(-LN(2)/2))/(LN(2)/2)*V140*Y140*VLOOKUP('Données projet'!$B$9,Paramètres!$A$1:$I$89,3,0)*0.475*44/12</f>
        <v>1.1793547152339051E-17</v>
      </c>
      <c r="AC140" s="22">
        <f t="shared" si="111"/>
        <v>5.0570008755959357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135.66666666666666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95.292538295035797</v>
      </c>
      <c r="T141" s="59">
        <f t="shared" si="142"/>
        <v>272.48040776101686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4.5716204752749494</v>
      </c>
      <c r="AA141" s="21">
        <f>EXP(-LN(2)/25)*AA140+(1-EXP(-LN(2)/25))/(LN(2)/25)*Calculateur!V141*Calculateur!X141*VLOOKUP('Données projet'!$B$9,Paramètres!$A$1:$I$89,3,0)*0.475*44/12</f>
        <v>0.38316830582258532</v>
      </c>
      <c r="AB141" s="21">
        <f>EXP(-LN(2)/2)*AB140+(1-EXP(-LN(2)/2))/(LN(2)/2)*V141*Y141*VLOOKUP('Données projet'!$B$9,Paramètres!$A$1:$I$89,3,0)*0.475*44/12</f>
        <v>8.3392971656622399E-18</v>
      </c>
      <c r="AC141" s="22">
        <f t="shared" si="111"/>
        <v>4.9547887810975348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135.66666666666666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95.292538295035797</v>
      </c>
      <c r="T142" s="59">
        <f t="shared" si="142"/>
        <v>272.48040776101686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4.4819737861679645</v>
      </c>
      <c r="AA142" s="21">
        <f>EXP(-LN(2)/25)*AA141+(1-EXP(-LN(2)/25))/(LN(2)/25)*Calculateur!V142*Calculateur!X142*VLOOKUP('Données projet'!$B$9,Paramètres!$A$1:$I$89,3,0)*0.475*44/12</f>
        <v>0.37269054834992127</v>
      </c>
      <c r="AB142" s="21">
        <f>EXP(-LN(2)/2)*AB141+(1-EXP(-LN(2)/2))/(LN(2)/2)*V142*Y142*VLOOKUP('Données projet'!$B$9,Paramètres!$A$1:$I$89,3,0)*0.475*44/12</f>
        <v>5.8967735761695254E-18</v>
      </c>
      <c r="AC142" s="22">
        <f t="shared" si="111"/>
        <v>4.8546643345178859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135.66666666666666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95.292538295035797</v>
      </c>
      <c r="T143" s="59">
        <f t="shared" si="142"/>
        <v>272.48040776101686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4.3940850139552863</v>
      </c>
      <c r="AA143" s="21">
        <f>EXP(-LN(2)/25)*AA142+(1-EXP(-LN(2)/25))/(LN(2)/25)*Calculateur!V143*Calculateur!X143*VLOOKUP('Données projet'!$B$9,Paramètres!$A$1:$I$89,3,0)*0.475*44/12</f>
        <v>0.36249930570634853</v>
      </c>
      <c r="AB143" s="21">
        <f>EXP(-LN(2)/2)*AB142+(1-EXP(-LN(2)/2))/(LN(2)/2)*V143*Y143*VLOOKUP('Données projet'!$B$9,Paramètres!$A$1:$I$89,3,0)*0.475*44/12</f>
        <v>4.1696485828311199E-18</v>
      </c>
      <c r="AC143" s="22">
        <f t="shared" si="111"/>
        <v>4.7565843196616351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135.66666666666666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95.292538295035797</v>
      </c>
      <c r="T144" s="59">
        <f t="shared" si="142"/>
        <v>272.48040776101686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4.307919686958841</v>
      </c>
      <c r="AA144" s="21">
        <f>EXP(-LN(2)/25)*AA143+(1-EXP(-LN(2)/25))/(LN(2)/25)*Calculateur!V144*Calculateur!X144*VLOOKUP('Données projet'!$B$9,Paramètres!$A$1:$I$89,3,0)*0.475*44/12</f>
        <v>0.35258674312879845</v>
      </c>
      <c r="AB144" s="21">
        <f>EXP(-LN(2)/2)*AB143+(1-EXP(-LN(2)/2))/(LN(2)/2)*V144*Y144*VLOOKUP('Données projet'!$B$9,Paramètres!$A$1:$I$89,3,0)*0.475*44/12</f>
        <v>2.9483867880847627E-18</v>
      </c>
      <c r="AC144" s="22">
        <f t="shared" si="111"/>
        <v>4.6605064300876391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135.66666666666666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95.292538295035797</v>
      </c>
      <c r="T145" s="59">
        <f t="shared" si="142"/>
        <v>272.48040776101686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4.2234440094691363</v>
      </c>
      <c r="AA145" s="21">
        <f>EXP(-LN(2)/25)*AA144+(1-EXP(-LN(2)/25))/(LN(2)/25)*Calculateur!V145*Calculateur!X145*VLOOKUP('Données projet'!$B$9,Paramètres!$A$1:$I$89,3,0)*0.475*44/12</f>
        <v>0.34294524009621047</v>
      </c>
      <c r="AB145" s="21">
        <f>EXP(-LN(2)/2)*AB144+(1-EXP(-LN(2)/2))/(LN(2)/2)*V145*Y145*VLOOKUP('Données projet'!$B$9,Paramètres!$A$1:$I$89,3,0)*0.475*44/12</f>
        <v>2.08482429141556E-18</v>
      </c>
      <c r="AC145" s="22">
        <f t="shared" si="111"/>
        <v>4.5663892495653471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135.66666666666666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95.292538295035797</v>
      </c>
      <c r="T146" s="59">
        <f t="shared" si="142"/>
        <v>272.48040776101686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4.1406248484899288</v>
      </c>
      <c r="AA146" s="21">
        <f>EXP(-LN(2)/25)*AA145+(1-EXP(-LN(2)/25))/(LN(2)/25)*Calculateur!V146*Calculateur!X146*VLOOKUP('Données projet'!$B$9,Paramètres!$A$1:$I$89,3,0)*0.475*44/12</f>
        <v>0.3335673844710732</v>
      </c>
      <c r="AB146" s="21">
        <f>EXP(-LN(2)/2)*AB145+(1-EXP(-LN(2)/2))/(LN(2)/2)*V146*Y146*VLOOKUP('Données projet'!$B$9,Paramètres!$A$1:$I$89,3,0)*0.475*44/12</f>
        <v>1.4741933940423814E-18</v>
      </c>
      <c r="AC146" s="22">
        <f t="shared" si="111"/>
        <v>4.474192232961002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135.66666666666666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95.292538295035797</v>
      </c>
      <c r="T147" s="59">
        <f t="shared" si="142"/>
        <v>272.48040776101686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4.0594297207428234</v>
      </c>
      <c r="AA147" s="21">
        <f>EXP(-LN(2)/25)*AA146+(1-EXP(-LN(2)/25))/(LN(2)/25)*Calculateur!V147*Calculateur!X147*VLOOKUP('Données projet'!$B$9,Paramètres!$A$1:$I$89,3,0)*0.475*44/12</f>
        <v>0.32444596680116533</v>
      </c>
      <c r="AB147" s="21">
        <f>EXP(-LN(2)/2)*AB146+(1-EXP(-LN(2)/2))/(LN(2)/2)*V147*Y147*VLOOKUP('Données projet'!$B$9,Paramètres!$A$1:$I$89,3,0)*0.475*44/12</f>
        <v>1.04241214570778E-18</v>
      </c>
      <c r="AC147" s="22">
        <f t="shared" si="111"/>
        <v>4.3838756875439886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135.66666666666666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95.292538295035797</v>
      </c>
      <c r="T148" s="59">
        <f t="shared" si="142"/>
        <v>272.48040776101686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3.9798267799267006</v>
      </c>
      <c r="AA148" s="21">
        <f>EXP(-LN(2)/25)*AA147+(1-EXP(-LN(2)/25))/(LN(2)/25)*Calculateur!V148*Calculateur!X148*VLOOKUP('Données projet'!$B$9,Paramètres!$A$1:$I$89,3,0)*0.475*44/12</f>
        <v>0.31557397477711563</v>
      </c>
      <c r="AB148" s="21">
        <f>EXP(-LN(2)/2)*AB147+(1-EXP(-LN(2)/2))/(LN(2)/2)*V148*Y148*VLOOKUP('Données projet'!$B$9,Paramètres!$A$1:$I$89,3,0)*0.475*44/12</f>
        <v>7.3709669702119068E-19</v>
      </c>
      <c r="AC148" s="22">
        <f t="shared" si="111"/>
        <v>4.2954007547038167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135.66666666666666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95.292538295035797</v>
      </c>
      <c r="T149" s="59">
        <f t="shared" si="142"/>
        <v>272.48040776101686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3.9017848042269825</v>
      </c>
      <c r="AA149" s="21">
        <f>EXP(-LN(2)/25)*AA148+(1-EXP(-LN(2)/25))/(LN(2)/25)*Calculateur!V149*Calculateur!X149*VLOOKUP('Données projet'!$B$9,Paramètres!$A$1:$I$89,3,0)*0.475*44/12</f>
        <v>0.30694458784152134</v>
      </c>
      <c r="AB149" s="21">
        <f>EXP(-LN(2)/2)*AB148+(1-EXP(-LN(2)/2))/(LN(2)/2)*V149*Y149*VLOOKUP('Données projet'!$B$9,Paramètres!$A$1:$I$89,3,0)*0.475*44/12</f>
        <v>5.2120607285388999E-19</v>
      </c>
      <c r="AC149" s="22">
        <f t="shared" si="111"/>
        <v>4.2087293920685038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135.66666666666666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95.292538295035797</v>
      </c>
      <c r="T150" s="59">
        <f t="shared" si="142"/>
        <v>272.48040776101686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3.8252731840698311</v>
      </c>
      <c r="AA150" s="21">
        <f>EXP(-LN(2)/25)*AA149+(1-EXP(-LN(2)/25))/(LN(2)/25)*Calculateur!V150*Calculateur!X150*VLOOKUP('Données projet'!$B$9,Paramètres!$A$1:$I$89,3,0)*0.475*44/12</f>
        <v>0.29855117194548059</v>
      </c>
      <c r="AB150" s="21">
        <f>EXP(-LN(2)/2)*AB149+(1-EXP(-LN(2)/2))/(LN(2)/2)*V150*Y150*VLOOKUP('Données projet'!$B$9,Paramètres!$A$1:$I$89,3,0)*0.475*44/12</f>
        <v>3.6854834851059534E-19</v>
      </c>
      <c r="AC150" s="22">
        <f t="shared" si="111"/>
        <v>4.1238243560153114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135.66666666666666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95.292538295035797</v>
      </c>
      <c r="T151" s="59">
        <f t="shared" si="142"/>
        <v>272.48040776101686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3.7502619101164809</v>
      </c>
      <c r="AA151" s="21">
        <f>EXP(-LN(2)/25)*AA150+(1-EXP(-LN(2)/25))/(LN(2)/25)*Calculateur!V151*Calculateur!X151*VLOOKUP('Données projet'!$B$9,Paramètres!$A$1:$I$89,3,0)*0.475*44/12</f>
        <v>0.29038727444850765</v>
      </c>
      <c r="AB151" s="21">
        <f>EXP(-LN(2)/2)*AB150+(1-EXP(-LN(2)/2))/(LN(2)/2)*V151*Y151*VLOOKUP('Données projet'!$B$9,Paramètres!$A$1:$I$89,3,0)*0.475*44/12</f>
        <v>2.60603036426945E-19</v>
      </c>
      <c r="AC151" s="22">
        <f t="shared" si="111"/>
        <v>4.0406491845649883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135.66666666666666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95.292538295035797</v>
      </c>
      <c r="T152" s="59">
        <f t="shared" si="142"/>
        <v>272.48040776101686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3.6767215614929967</v>
      </c>
      <c r="AA152" s="21">
        <f>EXP(-LN(2)/25)*AA151+(1-EXP(-LN(2)/25))/(LN(2)/25)*Calculateur!V152*Calculateur!X152*VLOOKUP('Données projet'!$B$9,Paramètres!$A$1:$I$89,3,0)*0.475*44/12</f>
        <v>0.28244661915791014</v>
      </c>
      <c r="AB152" s="21">
        <f>EXP(-LN(2)/2)*AB151+(1-EXP(-LN(2)/2))/(LN(2)/2)*V152*Y152*VLOOKUP('Données projet'!$B$9,Paramètres!$A$1:$I$89,3,0)*0.475*44/12</f>
        <v>1.8427417425529767E-19</v>
      </c>
      <c r="AC152" s="22">
        <f t="shared" si="111"/>
        <v>3.9591681806509067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135.66666666666666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95.292538295035797</v>
      </c>
      <c r="T153" s="59">
        <f t="shared" si="142"/>
        <v>272.48040776101686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3.6046232942508354</v>
      </c>
      <c r="AA153" s="21">
        <f>EXP(-LN(2)/25)*AA152+(1-EXP(-LN(2)/25))/(LN(2)/25)*Calculateur!V153*Calculateur!X153*VLOOKUP('Données projet'!$B$9,Paramètres!$A$1:$I$89,3,0)*0.475*44/12</f>
        <v>0.2747231015038149</v>
      </c>
      <c r="AB153" s="21">
        <f>EXP(-LN(2)/2)*AB152+(1-EXP(-LN(2)/2))/(LN(2)/2)*V153*Y153*VLOOKUP('Données projet'!$B$9,Paramètres!$A$1:$I$89,3,0)*0.475*44/12</f>
        <v>1.303015182134725E-19</v>
      </c>
      <c r="AC153" s="22">
        <f t="shared" si="111"/>
        <v>3.8793463957546503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135.66666666666666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95.292538295035797</v>
      </c>
      <c r="T154" s="59">
        <f t="shared" si="142"/>
        <v>272.48040776101686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3.533938830053692</v>
      </c>
      <c r="AA154" s="21">
        <f>EXP(-LN(2)/25)*AA153+(1-EXP(-LN(2)/25))/(LN(2)/25)*Calculateur!V154*Calculateur!X154*VLOOKUP('Données projet'!$B$9,Paramètres!$A$1:$I$89,3,0)*0.475*44/12</f>
        <v>0.26721078384613306</v>
      </c>
      <c r="AB154" s="21">
        <f>EXP(-LN(2)/2)*AB153+(1-EXP(-LN(2)/2))/(LN(2)/2)*V154*Y154*VLOOKUP('Données projet'!$B$9,Paramètres!$A$1:$I$89,3,0)*0.475*44/12</f>
        <v>9.2137087127648835E-20</v>
      </c>
      <c r="AC154" s="22">
        <f t="shared" ref="AC154:AC203" si="163">SUM(Z154:AB154)</f>
        <v>3.8011496138998249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135.66666666666666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95.292538295035797</v>
      </c>
      <c r="T155" s="59">
        <f t="shared" si="142"/>
        <v>272.48040776101686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3.4646404450861885</v>
      </c>
      <c r="AA155" s="21">
        <f>EXP(-LN(2)/25)*AA154+(1-EXP(-LN(2)/25))/(LN(2)/25)*Calculateur!V155*Calculateur!X155*VLOOKUP('Données projet'!$B$9,Paramètres!$A$1:$I$89,3,0)*0.475*44/12</f>
        <v>0.25990389090985616</v>
      </c>
      <c r="AB155" s="21">
        <f>EXP(-LN(2)/2)*AB154+(1-EXP(-LN(2)/2))/(LN(2)/2)*V155*Y155*VLOOKUP('Données projet'!$B$9,Paramètres!$A$1:$I$89,3,0)*0.475*44/12</f>
        <v>6.5150759106736249E-20</v>
      </c>
      <c r="AC155" s="22">
        <f t="shared" si="163"/>
        <v>3.7245443359960446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135.66666666666666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95.292538295035797</v>
      </c>
      <c r="T156" s="59">
        <f t="shared" si="142"/>
        <v>272.48040776101686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3.3967009591800563</v>
      </c>
      <c r="AA156" s="21">
        <f>EXP(-LN(2)/25)*AA155+(1-EXP(-LN(2)/25))/(LN(2)/25)*Calculateur!V156*Calculateur!X156*VLOOKUP('Données projet'!$B$9,Paramètres!$A$1:$I$89,3,0)*0.475*44/12</f>
        <v>0.25279680534517451</v>
      </c>
      <c r="AB156" s="21">
        <f>EXP(-LN(2)/2)*AB155+(1-EXP(-LN(2)/2))/(LN(2)/2)*V156*Y156*VLOOKUP('Données projet'!$B$9,Paramètres!$A$1:$I$89,3,0)*0.475*44/12</f>
        <v>4.6068543563824417E-20</v>
      </c>
      <c r="AC156" s="22">
        <f t="shared" si="163"/>
        <v>3.6494977645252309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135.66666666666666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95.292538295035797</v>
      </c>
      <c r="T157" s="59">
        <f t="shared" si="142"/>
        <v>272.48040776101686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3.330093725153549</v>
      </c>
      <c r="AA157" s="21">
        <f>EXP(-LN(2)/25)*AA156+(1-EXP(-LN(2)/25))/(LN(2)/25)*Calculateur!V157*Calculateur!X157*VLOOKUP('Données projet'!$B$9,Paramètres!$A$1:$I$89,3,0)*0.475*44/12</f>
        <v>0.24588406340900451</v>
      </c>
      <c r="AB157" s="21">
        <f>EXP(-LN(2)/2)*AB156+(1-EXP(-LN(2)/2))/(LN(2)/2)*V157*Y157*VLOOKUP('Données projet'!$B$9,Paramètres!$A$1:$I$89,3,0)*0.475*44/12</f>
        <v>3.2575379553368124E-20</v>
      </c>
      <c r="AC157" s="22">
        <f t="shared" si="163"/>
        <v>3.5759777885625534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135.66666666666666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95.292538295035797</v>
      </c>
      <c r="T158" s="59">
        <f t="shared" si="142"/>
        <v>272.48040776101686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3.2647926183599001</v>
      </c>
      <c r="AA158" s="21">
        <f>EXP(-LN(2)/25)*AA157+(1-EXP(-LN(2)/25))/(LN(2)/25)*Calculateur!V158*Calculateur!X158*VLOOKUP('Données projet'!$B$9,Paramètres!$A$1:$I$89,3,0)*0.475*44/12</f>
        <v>0.23916035076460437</v>
      </c>
      <c r="AB158" s="21">
        <f>EXP(-LN(2)/2)*AB157+(1-EXP(-LN(2)/2))/(LN(2)/2)*V158*Y158*VLOOKUP('Données projet'!$B$9,Paramètres!$A$1:$I$89,3,0)*0.475*44/12</f>
        <v>2.3034271781912209E-20</v>
      </c>
      <c r="AC158" s="22">
        <f t="shared" si="163"/>
        <v>3.5039529691245046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135.66666666666666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95.292538295035797</v>
      </c>
      <c r="T159" s="59">
        <f t="shared" si="142"/>
        <v>272.48040776101686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3.2007720264407324</v>
      </c>
      <c r="AA159" s="21">
        <f>EXP(-LN(2)/25)*AA158+(1-EXP(-LN(2)/25))/(LN(2)/25)*Calculateur!V159*Calculateur!X159*VLOOKUP('Données projet'!$B$9,Paramètres!$A$1:$I$89,3,0)*0.475*44/12</f>
        <v>0.23262049839605003</v>
      </c>
      <c r="AB159" s="21">
        <f>EXP(-LN(2)/2)*AB158+(1-EXP(-LN(2)/2))/(LN(2)/2)*V159*Y159*VLOOKUP('Données projet'!$B$9,Paramètres!$A$1:$I$89,3,0)*0.475*44/12</f>
        <v>1.6287689776684062E-20</v>
      </c>
      <c r="AC159" s="22">
        <f t="shared" si="163"/>
        <v>3.4333925248367825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135.66666666666666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95.292538295035797</v>
      </c>
      <c r="T160" s="59">
        <f t="shared" si="142"/>
        <v>272.48040776101686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3.1380068392803944</v>
      </c>
      <c r="AA160" s="21">
        <f>EXP(-LN(2)/25)*AA159+(1-EXP(-LN(2)/25))/(LN(2)/25)*Calculateur!V160*Calculateur!X160*VLOOKUP('Données projet'!$B$9,Paramètres!$A$1:$I$89,3,0)*0.475*44/12</f>
        <v>0.22625947863442969</v>
      </c>
      <c r="AB160" s="21">
        <f>EXP(-LN(2)/2)*AB159+(1-EXP(-LN(2)/2))/(LN(2)/2)*V160*Y160*VLOOKUP('Données projet'!$B$9,Paramètres!$A$1:$I$89,3,0)*0.475*44/12</f>
        <v>1.1517135890956104E-20</v>
      </c>
      <c r="AC160" s="22">
        <f t="shared" si="163"/>
        <v>3.364266317914824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135.66666666666666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95.292538295035797</v>
      </c>
      <c r="T161" s="59">
        <f t="shared" si="142"/>
        <v>272.48040776101686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3.0764724391572864</v>
      </c>
      <c r="AA161" s="21">
        <f>EXP(-LN(2)/25)*AA160+(1-EXP(-LN(2)/25))/(LN(2)/25)*Calculateur!V161*Calculateur!X161*VLOOKUP('Données projet'!$B$9,Paramètres!$A$1:$I$89,3,0)*0.475*44/12</f>
        <v>0.22007240129270236</v>
      </c>
      <c r="AB161" s="21">
        <f>EXP(-LN(2)/2)*AB160+(1-EXP(-LN(2)/2))/(LN(2)/2)*V161*Y161*VLOOKUP('Données projet'!$B$9,Paramètres!$A$1:$I$89,3,0)*0.475*44/12</f>
        <v>8.1438448883420311E-21</v>
      </c>
      <c r="AC161" s="22">
        <f t="shared" si="163"/>
        <v>3.2965448404499886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135.66666666666666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95.292538295035797</v>
      </c>
      <c r="T162" s="59">
        <f t="shared" si="142"/>
        <v>272.48040776101686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3.0161446910883147</v>
      </c>
      <c r="AA162" s="21">
        <f>EXP(-LN(2)/25)*AA161+(1-EXP(-LN(2)/25))/(LN(2)/25)*Calculateur!V162*Calculateur!X162*VLOOKUP('Données projet'!$B$9,Paramètres!$A$1:$I$89,3,0)*0.475*44/12</f>
        <v>0.2140545099062488</v>
      </c>
      <c r="AB162" s="21">
        <f>EXP(-LN(2)/2)*AB161+(1-EXP(-LN(2)/2))/(LN(2)/2)*V162*Y162*VLOOKUP('Données projet'!$B$9,Paramètres!$A$1:$I$89,3,0)*0.475*44/12</f>
        <v>5.7585679454780522E-21</v>
      </c>
      <c r="AC162" s="22">
        <f t="shared" si="163"/>
        <v>3.2301992009945635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135.66666666666666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95.292538295035797</v>
      </c>
      <c r="T163" s="59">
        <f t="shared" si="142"/>
        <v>272.48040776101686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2.9569999333626824</v>
      </c>
      <c r="AA163" s="21">
        <f>EXP(-LN(2)/25)*AA162+(1-EXP(-LN(2)/25))/(LN(2)/25)*Calculateur!V163*Calculateur!X163*VLOOKUP('Données projet'!$B$9,Paramètres!$A$1:$I$89,3,0)*0.475*44/12</f>
        <v>0.20820117807622499</v>
      </c>
      <c r="AB163" s="21">
        <f>EXP(-LN(2)/2)*AB162+(1-EXP(-LN(2)/2))/(LN(2)/2)*V163*Y163*VLOOKUP('Données projet'!$B$9,Paramètres!$A$1:$I$89,3,0)*0.475*44/12</f>
        <v>4.0719224441710156E-21</v>
      </c>
      <c r="AC163" s="22">
        <f t="shared" si="163"/>
        <v>3.1652011114389076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135.66666666666666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95.292538295035797</v>
      </c>
      <c r="T164" s="59">
        <f t="shared" si="142"/>
        <v>272.48040776101686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2.8990149682613096</v>
      </c>
      <c r="AA164" s="21">
        <f>EXP(-LN(2)/25)*AA163+(1-EXP(-LN(2)/25))/(LN(2)/25)*Calculateur!V164*Calculateur!X164*VLOOKUP('Données projet'!$B$9,Paramètres!$A$1:$I$89,3,0)*0.475*44/12</f>
        <v>0.20250790591290652</v>
      </c>
      <c r="AB164" s="21">
        <f>EXP(-LN(2)/2)*AB163+(1-EXP(-LN(2)/2))/(LN(2)/2)*V164*Y164*VLOOKUP('Données projet'!$B$9,Paramètres!$A$1:$I$89,3,0)*0.475*44/12</f>
        <v>2.8792839727390261E-21</v>
      </c>
      <c r="AC164" s="22">
        <f t="shared" si="163"/>
        <v>3.1015228741742162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135.66666666666666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95.292538295035797</v>
      </c>
      <c r="T165" s="59">
        <f t="shared" si="142"/>
        <v>272.48040776101686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2.8421670529582381</v>
      </c>
      <c r="AA165" s="21">
        <f>EXP(-LN(2)/25)*AA164+(1-EXP(-LN(2)/25))/(LN(2)/25)*Calculateur!V165*Calculateur!X165*VLOOKUP('Données projet'!$B$9,Paramètres!$A$1:$I$89,3,0)*0.475*44/12</f>
        <v>0.19697031657629016</v>
      </c>
      <c r="AB165" s="21">
        <f>EXP(-LN(2)/2)*AB164+(1-EXP(-LN(2)/2))/(LN(2)/2)*V165*Y165*VLOOKUP('Données projet'!$B$9,Paramètres!$A$1:$I$89,3,0)*0.475*44/12</f>
        <v>2.0359612220855078E-21</v>
      </c>
      <c r="AC165" s="22">
        <f t="shared" si="163"/>
        <v>3.0391373695345285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135.66666666666666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95.292538295035797</v>
      </c>
      <c r="T166" s="59">
        <f t="shared" si="142"/>
        <v>272.48040776101686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2.7864338906004553</v>
      </c>
      <c r="AA166" s="21">
        <f>EXP(-LN(2)/25)*AA165+(1-EXP(-LN(2)/25))/(LN(2)/25)*Calculateur!V166*Calculateur!X166*VLOOKUP('Données projet'!$B$9,Paramètres!$A$1:$I$89,3,0)*0.475*44/12</f>
        <v>0.19158415291129274</v>
      </c>
      <c r="AB166" s="21">
        <f>EXP(-LN(2)/2)*AB165+(1-EXP(-LN(2)/2))/(LN(2)/2)*V166*Y166*VLOOKUP('Données projet'!$B$9,Paramètres!$A$1:$I$89,3,0)*0.475*44/12</f>
        <v>1.439641986369513E-21</v>
      </c>
      <c r="AC166" s="22">
        <f t="shared" si="163"/>
        <v>2.978018043511748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135.66666666666666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95.292538295035797</v>
      </c>
      <c r="T167" s="59">
        <f t="shared" si="142"/>
        <v>272.48040776101686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2.7317936215626362</v>
      </c>
      <c r="AA167" s="21">
        <f>EXP(-LN(2)/25)*AA166+(1-EXP(-LN(2)/25))/(LN(2)/25)*Calculateur!V167*Calculateur!X167*VLOOKUP('Données projet'!$B$9,Paramètres!$A$1:$I$89,3,0)*0.475*44/12</f>
        <v>0.18634527417496072</v>
      </c>
      <c r="AB167" s="21">
        <f>EXP(-LN(2)/2)*AB166+(1-EXP(-LN(2)/2))/(LN(2)/2)*V167*Y167*VLOOKUP('Données projet'!$B$9,Paramètres!$A$1:$I$89,3,0)*0.475*44/12</f>
        <v>1.0179806110427539E-21</v>
      </c>
      <c r="AC167" s="22">
        <f t="shared" si="163"/>
        <v>2.9181388957375969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135.66666666666666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95.292538295035797</v>
      </c>
      <c r="T168" s="59">
        <f t="shared" si="142"/>
        <v>272.48040776101686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2.6782248148733756</v>
      </c>
      <c r="AA168" s="21">
        <f>EXP(-LN(2)/25)*AA167+(1-EXP(-LN(2)/25))/(LN(2)/25)*Calculateur!V168*Calculateur!X168*VLOOKUP('Données projet'!$B$9,Paramètres!$A$1:$I$89,3,0)*0.475*44/12</f>
        <v>0.18124965285317435</v>
      </c>
      <c r="AB168" s="21">
        <f>EXP(-LN(2)/2)*AB167+(1-EXP(-LN(2)/2))/(LN(2)/2)*V168*Y168*VLOOKUP('Données projet'!$B$9,Paramètres!$A$1:$I$89,3,0)*0.475*44/12</f>
        <v>7.1982099318475652E-22</v>
      </c>
      <c r="AC168" s="22">
        <f t="shared" si="163"/>
        <v>2.85947446772655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135.66666666666666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95.292538295035797</v>
      </c>
      <c r="T169" s="59">
        <f t="shared" si="142"/>
        <v>272.48040776101686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2.6257064598095456</v>
      </c>
      <c r="AA169" s="21">
        <f>EXP(-LN(2)/25)*AA168+(1-EXP(-LN(2)/25))/(LN(2)/25)*Calculateur!V169*Calculateur!X169*VLOOKUP('Données projet'!$B$9,Paramètres!$A$1:$I$89,3,0)*0.475*44/12</f>
        <v>0.17629337156439931</v>
      </c>
      <c r="AB169" s="21">
        <f>EXP(-LN(2)/2)*AB168+(1-EXP(-LN(2)/2))/(LN(2)/2)*V169*Y169*VLOOKUP('Données projet'!$B$9,Paramètres!$A$1:$I$89,3,0)*0.475*44/12</f>
        <v>5.0899030552137694E-22</v>
      </c>
      <c r="AC169" s="22">
        <f t="shared" si="163"/>
        <v>2.8019998313739451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135.66666666666666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95.292538295035797</v>
      </c>
      <c r="T170" s="59">
        <f t="shared" si="142"/>
        <v>272.48040776101686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2.5742179576554838</v>
      </c>
      <c r="AA170" s="21">
        <f>EXP(-LN(2)/25)*AA169+(1-EXP(-LN(2)/25))/(LN(2)/25)*Calculateur!V170*Calculateur!X170*VLOOKUP('Données projet'!$B$9,Paramètres!$A$1:$I$89,3,0)*0.475*44/12</f>
        <v>0.17147262004810532</v>
      </c>
      <c r="AB170" s="21">
        <f>EXP(-LN(2)/2)*AB169+(1-EXP(-LN(2)/2))/(LN(2)/2)*V170*Y170*VLOOKUP('Données projet'!$B$9,Paramètres!$A$1:$I$89,3,0)*0.475*44/12</f>
        <v>3.5991049659237826E-22</v>
      </c>
      <c r="AC170" s="22">
        <f t="shared" si="163"/>
        <v>2.7456905777035892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135.66666666666666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95.292538295035797</v>
      </c>
      <c r="T171" s="59">
        <f t="shared" si="142"/>
        <v>272.48040776101686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2.5237391136237775</v>
      </c>
      <c r="AA171" s="21">
        <f>EXP(-LN(2)/25)*AA170+(1-EXP(-LN(2)/25))/(LN(2)/25)*Calculateur!V171*Calculateur!X171*VLOOKUP('Données projet'!$B$9,Paramètres!$A$1:$I$89,3,0)*0.475*44/12</f>
        <v>0.16678369223553668</v>
      </c>
      <c r="AB171" s="21">
        <f>EXP(-LN(2)/2)*AB170+(1-EXP(-LN(2)/2))/(LN(2)/2)*V171*Y171*VLOOKUP('Données projet'!$B$9,Paramètres!$A$1:$I$89,3,0)*0.475*44/12</f>
        <v>2.5449515276068847E-22</v>
      </c>
      <c r="AC171" s="22">
        <f t="shared" si="163"/>
        <v>2.690522805859314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135.66666666666666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95.292538295035797</v>
      </c>
      <c r="T172" s="59">
        <f t="shared" si="142"/>
        <v>272.48040776101686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2.4742501289344783</v>
      </c>
      <c r="AA172" s="21">
        <f>EXP(-LN(2)/25)*AA171+(1-EXP(-LN(2)/25))/(LN(2)/25)*Calculateur!V172*Calculateur!X172*VLOOKUP('Données projet'!$B$9,Paramètres!$A$1:$I$89,3,0)*0.475*44/12</f>
        <v>0.16222298340058275</v>
      </c>
      <c r="AB172" s="21">
        <f>EXP(-LN(2)/2)*AB171+(1-EXP(-LN(2)/2))/(LN(2)/2)*V172*Y172*VLOOKUP('Données projet'!$B$9,Paramètres!$A$1:$I$89,3,0)*0.475*44/12</f>
        <v>1.7995524829618913E-22</v>
      </c>
      <c r="AC172" s="22">
        <f t="shared" si="163"/>
        <v>2.6364731123350609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135.66666666666666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95.292538295035797</v>
      </c>
      <c r="T173" s="59">
        <f t="shared" si="142"/>
        <v>272.48040776101686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2.4257315930496364</v>
      </c>
      <c r="AA173" s="21">
        <f>EXP(-LN(2)/25)*AA172+(1-EXP(-LN(2)/25))/(LN(2)/25)*Calculateur!V173*Calculateur!X173*VLOOKUP('Données projet'!$B$9,Paramètres!$A$1:$I$89,3,0)*0.475*44/12</f>
        <v>0.15778698738855787</v>
      </c>
      <c r="AB173" s="21">
        <f>EXP(-LN(2)/2)*AB172+(1-EXP(-LN(2)/2))/(LN(2)/2)*V173*Y173*VLOOKUP('Données projet'!$B$9,Paramètres!$A$1:$I$89,3,0)*0.475*44/12</f>
        <v>1.2724757638034424E-22</v>
      </c>
      <c r="AC173" s="22">
        <f t="shared" si="163"/>
        <v>2.5835185804381942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135.66666666666666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95.292538295035797</v>
      </c>
      <c r="T174" s="59">
        <f t="shared" si="142"/>
        <v>272.48040776101686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2.3781644760601113</v>
      </c>
      <c r="AA174" s="21">
        <f>EXP(-LN(2)/25)*AA173+(1-EXP(-LN(2)/25))/(LN(2)/25)*Calculateur!V174*Calculateur!X174*VLOOKUP('Données projet'!$B$9,Paramètres!$A$1:$I$89,3,0)*0.475*44/12</f>
        <v>0.15347229392076073</v>
      </c>
      <c r="AB174" s="21">
        <f>EXP(-LN(2)/2)*AB173+(1-EXP(-LN(2)/2))/(LN(2)/2)*V174*Y174*VLOOKUP('Données projet'!$B$9,Paramètres!$A$1:$I$89,3,0)*0.475*44/12</f>
        <v>8.9977624148094565E-23</v>
      </c>
      <c r="AC174" s="22">
        <f t="shared" si="163"/>
        <v>2.5316367699808722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135.66666666666666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95.292538295035797</v>
      </c>
      <c r="T175" s="59">
        <f t="shared" si="142"/>
        <v>272.48040776101686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2.3315301212216744</v>
      </c>
      <c r="AA175" s="21">
        <f>EXP(-LN(2)/25)*AA174+(1-EXP(-LN(2)/25))/(LN(2)/25)*Calculateur!V175*Calculateur!X175*VLOOKUP('Données projet'!$B$9,Paramètres!$A$1:$I$89,3,0)*0.475*44/12</f>
        <v>0.14927558597274035</v>
      </c>
      <c r="AB175" s="21">
        <f>EXP(-LN(2)/2)*AB174+(1-EXP(-LN(2)/2))/(LN(2)/2)*V175*Y175*VLOOKUP('Données projet'!$B$9,Paramètres!$A$1:$I$89,3,0)*0.475*44/12</f>
        <v>6.3623788190172118E-23</v>
      </c>
      <c r="AC175" s="22">
        <f t="shared" si="163"/>
        <v>2.4808057071944147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135.66666666666666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95.292538295035797</v>
      </c>
      <c r="T176" s="59">
        <f t="shared" si="142"/>
        <v>272.48040776101686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2.2858102376374712</v>
      </c>
      <c r="AA176" s="21">
        <f>EXP(-LN(2)/25)*AA175+(1-EXP(-LN(2)/25))/(LN(2)/25)*Calculateur!V176*Calculateur!X176*VLOOKUP('Données projet'!$B$9,Paramètres!$A$1:$I$89,3,0)*0.475*44/12</f>
        <v>0.14519363722425388</v>
      </c>
      <c r="AB176" s="21">
        <f>EXP(-LN(2)/2)*AB175+(1-EXP(-LN(2)/2))/(LN(2)/2)*V176*Y176*VLOOKUP('Données projet'!$B$9,Paramètres!$A$1:$I$89,3,0)*0.475*44/12</f>
        <v>4.4988812074047283E-23</v>
      </c>
      <c r="AC176" s="22">
        <f t="shared" si="163"/>
        <v>2.4310038748617249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135.66666666666666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95.292538295035797</v>
      </c>
      <c r="T177" s="59">
        <f t="shared" si="142"/>
        <v>272.48040776101686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2.2409868930839787</v>
      </c>
      <c r="AA177" s="21">
        <f>EXP(-LN(2)/25)*AA176+(1-EXP(-LN(2)/25))/(LN(2)/25)*Calculateur!V177*Calculateur!X177*VLOOKUP('Données projet'!$B$9,Paramètres!$A$1:$I$89,3,0)*0.475*44/12</f>
        <v>0.14122330957895513</v>
      </c>
      <c r="AB177" s="21">
        <f>EXP(-LN(2)/2)*AB176+(1-EXP(-LN(2)/2))/(LN(2)/2)*V177*Y177*VLOOKUP('Données projet'!$B$9,Paramètres!$A$1:$I$89,3,0)*0.475*44/12</f>
        <v>3.1811894095086059E-23</v>
      </c>
      <c r="AC177" s="22">
        <f t="shared" si="163"/>
        <v>2.3822102026629337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135.66666666666666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95.292538295035797</v>
      </c>
      <c r="T178" s="59">
        <f t="shared" si="142"/>
        <v>272.48040776101686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2.1970425069776396</v>
      </c>
      <c r="AA178" s="21">
        <f>EXP(-LN(2)/25)*AA177+(1-EXP(-LN(2)/25))/(LN(2)/25)*Calculateur!V178*Calculateur!X178*VLOOKUP('Données projet'!$B$9,Paramètres!$A$1:$I$89,3,0)*0.475*44/12</f>
        <v>0.13736155075190751</v>
      </c>
      <c r="AB178" s="21">
        <f>EXP(-LN(2)/2)*AB177+(1-EXP(-LN(2)/2))/(LN(2)/2)*V178*Y178*VLOOKUP('Données projet'!$B$9,Paramètres!$A$1:$I$89,3,0)*0.475*44/12</f>
        <v>2.2494406037023641E-23</v>
      </c>
      <c r="AC178" s="22">
        <f t="shared" si="163"/>
        <v>2.3344040577295471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135.66666666666666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95.292538295035797</v>
      </c>
      <c r="T179" s="59">
        <f t="shared" si="142"/>
        <v>272.48040776101686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2.1539598434794169</v>
      </c>
      <c r="AA179" s="21">
        <f>EXP(-LN(2)/25)*AA178+(1-EXP(-LN(2)/25))/(LN(2)/25)*Calculateur!V179*Calculateur!X179*VLOOKUP('Données projet'!$B$9,Paramètres!$A$1:$I$89,3,0)*0.475*44/12</f>
        <v>0.13360539192306659</v>
      </c>
      <c r="AB179" s="21">
        <f>EXP(-LN(2)/2)*AB178+(1-EXP(-LN(2)/2))/(LN(2)/2)*V179*Y179*VLOOKUP('Données projet'!$B$9,Paramètres!$A$1:$I$89,3,0)*0.475*44/12</f>
        <v>1.590594704754303E-23</v>
      </c>
      <c r="AC179" s="22">
        <f t="shared" si="163"/>
        <v>2.2875652354024836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135.66666666666666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95.292538295035797</v>
      </c>
      <c r="T180" s="59">
        <f t="shared" si="142"/>
        <v>272.48040776101686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2.1117220047345646</v>
      </c>
      <c r="AA180" s="21">
        <f>EXP(-LN(2)/25)*AA179+(1-EXP(-LN(2)/25))/(LN(2)/25)*Calculateur!V180*Calculateur!X180*VLOOKUP('Données projet'!$B$9,Paramètres!$A$1:$I$89,3,0)*0.475*44/12</f>
        <v>0.12995194545492814</v>
      </c>
      <c r="AB180" s="21">
        <f>EXP(-LN(2)/2)*AB179+(1-EXP(-LN(2)/2))/(LN(2)/2)*V180*Y180*VLOOKUP('Données projet'!$B$9,Paramètres!$A$1:$I$89,3,0)*0.475*44/12</f>
        <v>1.1247203018511821E-23</v>
      </c>
      <c r="AC180" s="22">
        <f t="shared" si="163"/>
        <v>2.2416739501894929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135.66666666666666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95.292538295035797</v>
      </c>
      <c r="T181" s="59">
        <f t="shared" si="142"/>
        <v>272.48040776101686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2.0703124242449609</v>
      </c>
      <c r="AA181" s="21">
        <f>EXP(-LN(2)/25)*AA180+(1-EXP(-LN(2)/25))/(LN(2)/25)*Calculateur!V181*Calculateur!X181*VLOOKUP('Données projet'!$B$9,Paramètres!$A$1:$I$89,3,0)*0.475*44/12</f>
        <v>0.12639840267258731</v>
      </c>
      <c r="AB181" s="21">
        <f>EXP(-LN(2)/2)*AB180+(1-EXP(-LN(2)/2))/(LN(2)/2)*V181*Y181*VLOOKUP('Données projet'!$B$9,Paramètres!$A$1:$I$89,3,0)*0.475*44/12</f>
        <v>7.9529735237715148E-24</v>
      </c>
      <c r="AC181" s="22">
        <f t="shared" si="163"/>
        <v>2.1967108269175482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135.66666666666666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95.292538295035797</v>
      </c>
      <c r="T182" s="59">
        <f t="shared" si="142"/>
        <v>272.48040776101686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2.0297148603714081</v>
      </c>
      <c r="AA182" s="21">
        <f>EXP(-LN(2)/25)*AA181+(1-EXP(-LN(2)/25))/(LN(2)/25)*Calculateur!V182*Calculateur!X182*VLOOKUP('Données projet'!$B$9,Paramètres!$A$1:$I$89,3,0)*0.475*44/12</f>
        <v>0.1229420317045023</v>
      </c>
      <c r="AB182" s="21">
        <f>EXP(-LN(2)/2)*AB181+(1-EXP(-LN(2)/2))/(LN(2)/2)*V182*Y182*VLOOKUP('Données projet'!$B$9,Paramètres!$A$1:$I$89,3,0)*0.475*44/12</f>
        <v>5.6236015092559103E-24</v>
      </c>
      <c r="AC182" s="22">
        <f t="shared" si="163"/>
        <v>2.1526568920759104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135.66666666666666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95.292538295035797</v>
      </c>
      <c r="T183" s="59">
        <f t="shared" si="142"/>
        <v>272.48040776101686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1.989913389963347</v>
      </c>
      <c r="AA183" s="21">
        <f>EXP(-LN(2)/25)*AA182+(1-EXP(-LN(2)/25))/(LN(2)/25)*Calculateur!V183*Calculateur!X183*VLOOKUP('Données projet'!$B$9,Paramètres!$A$1:$I$89,3,0)*0.475*44/12</f>
        <v>0.11958017538230223</v>
      </c>
      <c r="AB183" s="21">
        <f>EXP(-LN(2)/2)*AB182+(1-EXP(-LN(2)/2))/(LN(2)/2)*V183*Y183*VLOOKUP('Données projet'!$B$9,Paramètres!$A$1:$I$89,3,0)*0.475*44/12</f>
        <v>3.9764867618857574E-24</v>
      </c>
      <c r="AC183" s="22">
        <f t="shared" si="163"/>
        <v>2.109493565345649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135.66666666666666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95.292538295035797</v>
      </c>
      <c r="T184" s="59">
        <f t="shared" si="142"/>
        <v>272.48040776101686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1.9508924021134879</v>
      </c>
      <c r="AA184" s="21">
        <f>EXP(-LN(2)/25)*AA183+(1-EXP(-LN(2)/25))/(LN(2)/25)*Calculateur!V184*Calculateur!X184*VLOOKUP('Données projet'!$B$9,Paramètres!$A$1:$I$89,3,0)*0.475*44/12</f>
        <v>0.11631024919802506</v>
      </c>
      <c r="AB184" s="21">
        <f>EXP(-LN(2)/2)*AB183+(1-EXP(-LN(2)/2))/(LN(2)/2)*V184*Y184*VLOOKUP('Données projet'!$B$9,Paramètres!$A$1:$I$89,3,0)*0.475*44/12</f>
        <v>2.8118007546279552E-24</v>
      </c>
      <c r="AC184" s="22">
        <f t="shared" si="163"/>
        <v>2.0672026513115132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135.66666666666666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95.292538295035797</v>
      </c>
      <c r="T185" s="59">
        <f t="shared" si="142"/>
        <v>272.48040776101686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1.9126365920349122</v>
      </c>
      <c r="AA185" s="21">
        <f>EXP(-LN(2)/25)*AA184+(1-EXP(-LN(2)/25))/(LN(2)/25)*Calculateur!V185*Calculateur!X185*VLOOKUP('Données projet'!$B$9,Paramètres!$A$1:$I$89,3,0)*0.475*44/12</f>
        <v>0.11312973931721489</v>
      </c>
      <c r="AB185" s="21">
        <f>EXP(-LN(2)/2)*AB184+(1-EXP(-LN(2)/2))/(LN(2)/2)*V185*Y185*VLOOKUP('Données projet'!$B$9,Paramètres!$A$1:$I$89,3,0)*0.475*44/12</f>
        <v>1.9882433809428787E-24</v>
      </c>
      <c r="AC185" s="22">
        <f t="shared" si="163"/>
        <v>2.025766331352127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135.66666666666666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95.292538295035797</v>
      </c>
      <c r="T186" s="59">
        <f t="shared" si="142"/>
        <v>272.48040776101686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1.8751309550582371</v>
      </c>
      <c r="AA186" s="21">
        <f>EXP(-LN(2)/25)*AA185+(1-EXP(-LN(2)/25))/(LN(2)/25)*Calculateur!V186*Calculateur!X186*VLOOKUP('Données projet'!$B$9,Paramètres!$A$1:$I$89,3,0)*0.475*44/12</f>
        <v>0.11003620064635121</v>
      </c>
      <c r="AB186" s="21">
        <f>EXP(-LN(2)/2)*AB185+(1-EXP(-LN(2)/2))/(LN(2)/2)*V186*Y186*VLOOKUP('Données projet'!$B$9,Paramètres!$A$1:$I$89,3,0)*0.475*44/12</f>
        <v>1.4059003773139776E-24</v>
      </c>
      <c r="AC186" s="22">
        <f t="shared" si="163"/>
        <v>1.9851671557045882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135.66666666666666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95.292538295035797</v>
      </c>
      <c r="T187" s="59">
        <f t="shared" si="142"/>
        <v>272.48040776101686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1.838360780746495</v>
      </c>
      <c r="AA187" s="21">
        <f>EXP(-LN(2)/25)*AA186+(1-EXP(-LN(2)/25))/(LN(2)/25)*Calculateur!V187*Calculateur!X187*VLOOKUP('Données projet'!$B$9,Paramètres!$A$1:$I$89,3,0)*0.475*44/12</f>
        <v>0.10702725495312443</v>
      </c>
      <c r="AB187" s="21">
        <f>EXP(-LN(2)/2)*AB186+(1-EXP(-LN(2)/2))/(LN(2)/2)*V187*Y187*VLOOKUP('Données projet'!$B$9,Paramètres!$A$1:$I$89,3,0)*0.475*44/12</f>
        <v>9.9412169047143934E-25</v>
      </c>
      <c r="AC187" s="22">
        <f t="shared" si="163"/>
        <v>1.9453880356996194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135.66666666666666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95.292538295035797</v>
      </c>
      <c r="T188" s="59">
        <f t="shared" si="142"/>
        <v>272.48040776101686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1.8023116471254144</v>
      </c>
      <c r="AA188" s="21">
        <f>EXP(-LN(2)/25)*AA187+(1-EXP(-LN(2)/25))/(LN(2)/25)*Calculateur!V188*Calculateur!X188*VLOOKUP('Données projet'!$B$9,Paramètres!$A$1:$I$89,3,0)*0.475*44/12</f>
        <v>0.10410058903811252</v>
      </c>
      <c r="AB188" s="21">
        <f>EXP(-LN(2)/2)*AB187+(1-EXP(-LN(2)/2))/(LN(2)/2)*V188*Y188*VLOOKUP('Données projet'!$B$9,Paramètres!$A$1:$I$89,3,0)*0.475*44/12</f>
        <v>7.0295018865698879E-25</v>
      </c>
      <c r="AC188" s="22">
        <f t="shared" si="163"/>
        <v>1.906412236163527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135.66666666666666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95.292538295035797</v>
      </c>
      <c r="T189" s="59">
        <f t="shared" si="142"/>
        <v>272.48040776101686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1.7669694150268427</v>
      </c>
      <c r="AA189" s="21">
        <f>EXP(-LN(2)/25)*AA188+(1-EXP(-LN(2)/25))/(LN(2)/25)*Calculateur!V189*Calculateur!X189*VLOOKUP('Données projet'!$B$9,Paramètres!$A$1:$I$89,3,0)*0.475*44/12</f>
        <v>0.10125395295645329</v>
      </c>
      <c r="AB189" s="21">
        <f>EXP(-LN(2)/2)*AB188+(1-EXP(-LN(2)/2))/(LN(2)/2)*V189*Y189*VLOOKUP('Données projet'!$B$9,Paramètres!$A$1:$I$89,3,0)*0.475*44/12</f>
        <v>4.9706084523571967E-25</v>
      </c>
      <c r="AC189" s="22">
        <f t="shared" si="163"/>
        <v>1.868223367983296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135.66666666666666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95.292538295035797</v>
      </c>
      <c r="T190" s="59">
        <f t="shared" si="142"/>
        <v>272.48040776101686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1.7323202225430909</v>
      </c>
      <c r="AA190" s="21">
        <f>EXP(-LN(2)/25)*AA189+(1-EXP(-LN(2)/25))/(LN(2)/25)*Calculateur!V190*Calculateur!X190*VLOOKUP('Données projet'!$B$9,Paramètres!$A$1:$I$89,3,0)*0.475*44/12</f>
        <v>9.8485158288145108E-2</v>
      </c>
      <c r="AB190" s="21">
        <f>EXP(-LN(2)/2)*AB189+(1-EXP(-LN(2)/2))/(LN(2)/2)*V190*Y190*VLOOKUP('Données projet'!$B$9,Paramètres!$A$1:$I$89,3,0)*0.475*44/12</f>
        <v>3.514750943284944E-25</v>
      </c>
      <c r="AC190" s="22">
        <f t="shared" si="163"/>
        <v>1.8308053808312361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135.66666666666666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95.292538295035797</v>
      </c>
      <c r="T191" s="59">
        <f t="shared" si="142"/>
        <v>272.48040776101686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1.6983504795900251</v>
      </c>
      <c r="AA191" s="21">
        <f>EXP(-LN(2)/25)*AA190+(1-EXP(-LN(2)/25))/(LN(2)/25)*Calculateur!V191*Calculateur!X191*VLOOKUP('Données projet'!$B$9,Paramètres!$A$1:$I$89,3,0)*0.475*44/12</f>
        <v>9.5792076455646399E-2</v>
      </c>
      <c r="AB191" s="21">
        <f>EXP(-LN(2)/2)*AB190+(1-EXP(-LN(2)/2))/(LN(2)/2)*V191*Y191*VLOOKUP('Données projet'!$B$9,Paramètres!$A$1:$I$89,3,0)*0.475*44/12</f>
        <v>2.4853042261785984E-25</v>
      </c>
      <c r="AC191" s="22">
        <f t="shared" si="163"/>
        <v>1.7941425560456714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135.66666666666666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95.292538295035797</v>
      </c>
      <c r="T192" s="59">
        <f t="shared" si="142"/>
        <v>272.48040776101686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1.6650468625767714</v>
      </c>
      <c r="AA192" s="21">
        <f>EXP(-LN(2)/25)*AA191+(1-EXP(-LN(2)/25))/(LN(2)/25)*Calculateur!V192*Calculateur!X192*VLOOKUP('Données projet'!$B$9,Paramètres!$A$1:$I$89,3,0)*0.475*44/12</f>
        <v>9.3172637087480387E-2</v>
      </c>
      <c r="AB192" s="21">
        <f>EXP(-LN(2)/2)*AB191+(1-EXP(-LN(2)/2))/(LN(2)/2)*V192*Y192*VLOOKUP('Données projet'!$B$9,Paramètres!$A$1:$I$89,3,0)*0.475*44/12</f>
        <v>1.757375471642472E-25</v>
      </c>
      <c r="AC192" s="22">
        <f t="shared" si="163"/>
        <v>1.7582194996642517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135.66666666666666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95.292538295035797</v>
      </c>
      <c r="T193" s="59">
        <f t="shared" si="142"/>
        <v>272.48040776101686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1.6323963091799469</v>
      </c>
      <c r="AA193" s="21">
        <f>EXP(-LN(2)/25)*AA192+(1-EXP(-LN(2)/25))/(LN(2)/25)*Calculateur!V193*Calculateur!X193*VLOOKUP('Données projet'!$B$9,Paramètres!$A$1:$I$89,3,0)*0.475*44/12</f>
        <v>9.0624826426587202E-2</v>
      </c>
      <c r="AB193" s="21">
        <f>EXP(-LN(2)/2)*AB192+(1-EXP(-LN(2)/2))/(LN(2)/2)*V193*Y193*VLOOKUP('Données projet'!$B$9,Paramètres!$A$1:$I$89,3,0)*0.475*44/12</f>
        <v>1.2426521130892992E-25</v>
      </c>
      <c r="AC193" s="22">
        <f t="shared" si="163"/>
        <v>1.7230211356065341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135.66666666666666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95.292538295035797</v>
      </c>
      <c r="T194" s="59">
        <f t="shared" si="142"/>
        <v>272.48040776101686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1.6003860132203631</v>
      </c>
      <c r="AA194" s="21">
        <f>EXP(-LN(2)/25)*AA193+(1-EXP(-LN(2)/25))/(LN(2)/25)*Calculateur!V194*Calculateur!X194*VLOOKUP('Données projet'!$B$9,Paramètres!$A$1:$I$89,3,0)*0.475*44/12</f>
        <v>8.8146685782199682E-2</v>
      </c>
      <c r="AB194" s="21">
        <f>EXP(-LN(2)/2)*AB193+(1-EXP(-LN(2)/2))/(LN(2)/2)*V194*Y194*VLOOKUP('Données projet'!$B$9,Paramètres!$A$1:$I$89,3,0)*0.475*44/12</f>
        <v>8.7868773582123599E-26</v>
      </c>
      <c r="AC194" s="22">
        <f t="shared" si="163"/>
        <v>1.6885326990025629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135.66666666666666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95.292538295035797</v>
      </c>
      <c r="T195" s="59">
        <f t="shared" si="142"/>
        <v>272.48040776101686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1.5690034196401941</v>
      </c>
      <c r="AA195" s="21">
        <f>EXP(-LN(2)/25)*AA194+(1-EXP(-LN(2)/25))/(LN(2)/25)*Calculateur!V195*Calculateur!X195*VLOOKUP('Données projet'!$B$9,Paramètres!$A$1:$I$89,3,0)*0.475*44/12</f>
        <v>8.5736310024052687E-2</v>
      </c>
      <c r="AB195" s="21">
        <f>EXP(-LN(2)/2)*AB194+(1-EXP(-LN(2)/2))/(LN(2)/2)*V195*Y195*VLOOKUP('Données projet'!$B$9,Paramètres!$A$1:$I$89,3,0)*0.475*44/12</f>
        <v>6.2132605654464959E-26</v>
      </c>
      <c r="AC195" s="22">
        <f t="shared" si="163"/>
        <v>1.6547397296642468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135.66666666666666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95.292538295035797</v>
      </c>
      <c r="T196" s="59">
        <f t="shared" si="142"/>
        <v>272.48040776101686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1.5382362195786401</v>
      </c>
      <c r="AA196" s="21">
        <f>EXP(-LN(2)/25)*AA195+(1-EXP(-LN(2)/25))/(LN(2)/25)*Calculateur!V196*Calculateur!X196*VLOOKUP('Données projet'!$B$9,Paramètres!$A$1:$I$89,3,0)*0.475*44/12</f>
        <v>8.339184611776837E-2</v>
      </c>
      <c r="AB196" s="21">
        <f>EXP(-LN(2)/2)*AB195+(1-EXP(-LN(2)/2))/(LN(2)/2)*V196*Y196*VLOOKUP('Données projet'!$B$9,Paramètres!$A$1:$I$89,3,0)*0.475*44/12</f>
        <v>4.3934386791061799E-26</v>
      </c>
      <c r="AC196" s="22">
        <f t="shared" si="163"/>
        <v>1.6216280656964084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135.66666666666666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95.292538295035797</v>
      </c>
      <c r="T197" s="59">
        <f t="shared" ref="T197:T203" si="204">$T$3</f>
        <v>272.48040776101686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1.5080723455441543</v>
      </c>
      <c r="AA197" s="21">
        <f>EXP(-LN(2)/25)*AA196+(1-EXP(-LN(2)/25))/(LN(2)/25)*Calculateur!V197*Calculateur!X197*VLOOKUP('Données projet'!$B$9,Paramètres!$A$1:$I$89,3,0)*0.475*44/12</f>
        <v>8.1111491700291402E-2</v>
      </c>
      <c r="AB197" s="21">
        <f>EXP(-LN(2)/2)*AB196+(1-EXP(-LN(2)/2))/(LN(2)/2)*V197*Y197*VLOOKUP('Données projet'!$B$9,Paramètres!$A$1:$I$89,3,0)*0.475*44/12</f>
        <v>3.1066302827232479E-26</v>
      </c>
      <c r="AC197" s="22">
        <f t="shared" si="163"/>
        <v>1.5891838372444456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135.66666666666666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95.292538295035797</v>
      </c>
      <c r="T198" s="59">
        <f t="shared" si="204"/>
        <v>272.48040776101686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1.4784999666813381</v>
      </c>
      <c r="AA198" s="21">
        <f>EXP(-LN(2)/25)*AA197+(1-EXP(-LN(2)/25))/(LN(2)/25)*Calculateur!V198*Calculateur!X198*VLOOKUP('Données projet'!$B$9,Paramètres!$A$1:$I$89,3,0)*0.475*44/12</f>
        <v>7.8893493694278963E-2</v>
      </c>
      <c r="AB198" s="21">
        <f>EXP(-LN(2)/2)*AB197+(1-EXP(-LN(2)/2))/(LN(2)/2)*V198*Y198*VLOOKUP('Données projet'!$B$9,Paramètres!$A$1:$I$89,3,0)*0.475*44/12</f>
        <v>2.19671933955309E-26</v>
      </c>
      <c r="AC198" s="22">
        <f t="shared" si="163"/>
        <v>1.557393460375617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135.66666666666666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95.292538295035797</v>
      </c>
      <c r="T199" s="59">
        <f t="shared" si="204"/>
        <v>272.48040776101686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1.4495074841306517</v>
      </c>
      <c r="AA199" s="21">
        <f>EXP(-LN(2)/25)*AA198+(1-EXP(-LN(2)/25))/(LN(2)/25)*Calculateur!V199*Calculateur!X199*VLOOKUP('Données projet'!$B$9,Paramètres!$A$1:$I$89,3,0)*0.475*44/12</f>
        <v>7.6736146960380391E-2</v>
      </c>
      <c r="AB199" s="21">
        <f>EXP(-LN(2)/2)*AB198+(1-EXP(-LN(2)/2))/(LN(2)/2)*V199*Y199*VLOOKUP('Données projet'!$B$9,Paramètres!$A$1:$I$89,3,0)*0.475*44/12</f>
        <v>1.553315141361624E-26</v>
      </c>
      <c r="AC199" s="22">
        <f t="shared" si="163"/>
        <v>1.5262436310910321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135.66666666666666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95.292538295035797</v>
      </c>
      <c r="T200" s="59">
        <f t="shared" si="204"/>
        <v>272.48040776101686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1.4210835264791162</v>
      </c>
      <c r="AA200" s="21">
        <f>EXP(-LN(2)/25)*AA199+(1-EXP(-LN(2)/25))/(LN(2)/25)*Calculateur!V200*Calculateur!X200*VLOOKUP('Données projet'!$B$9,Paramètres!$A$1:$I$89,3,0)*0.475*44/12</f>
        <v>7.4637792986370202E-2</v>
      </c>
      <c r="AB200" s="21">
        <f>EXP(-LN(2)/2)*AB199+(1-EXP(-LN(2)/2))/(LN(2)/2)*V200*Y200*VLOOKUP('Données projet'!$B$9,Paramètres!$A$1:$I$89,3,0)*0.475*44/12</f>
        <v>1.098359669776545E-26</v>
      </c>
      <c r="AC200" s="22">
        <f t="shared" si="163"/>
        <v>1.4957213194654864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135.66666666666666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95.292538295035797</v>
      </c>
      <c r="T201" s="59">
        <f t="shared" si="204"/>
        <v>272.48040776101686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1.393216945300225</v>
      </c>
      <c r="AA201" s="21">
        <f>EXP(-LN(2)/25)*AA200+(1-EXP(-LN(2)/25))/(LN(2)/25)*Calculateur!V201*Calculateur!X201*VLOOKUP('Données projet'!$B$9,Paramètres!$A$1:$I$89,3,0)*0.475*44/12</f>
        <v>7.2596818612126968E-2</v>
      </c>
      <c r="AB201" s="21">
        <f>EXP(-LN(2)/2)*AB200+(1-EXP(-LN(2)/2))/(LN(2)/2)*V201*Y201*VLOOKUP('Données projet'!$B$9,Paramètres!$A$1:$I$89,3,0)*0.475*44/12</f>
        <v>7.7665757068081199E-27</v>
      </c>
      <c r="AC201" s="22">
        <f t="shared" si="163"/>
        <v>1.4658137639123519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135.66666666666666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95.292538295035797</v>
      </c>
      <c r="T202" s="59">
        <f t="shared" si="204"/>
        <v>272.48040776101686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1.3658968107813156</v>
      </c>
      <c r="AA202" s="21">
        <f>EXP(-LN(2)/25)*AA201+(1-EXP(-LN(2)/25))/(LN(2)/25)*Calculateur!V202*Calculateur!X202*VLOOKUP('Données projet'!$B$9,Paramètres!$A$1:$I$89,3,0)*0.475*44/12</f>
        <v>7.061165478947759E-2</v>
      </c>
      <c r="AB202" s="21">
        <f>EXP(-LN(2)/2)*AB201+(1-EXP(-LN(2)/2))/(LN(2)/2)*V202*Y202*VLOOKUP('Données projet'!$B$9,Paramètres!$A$1:$I$89,3,0)*0.475*44/12</f>
        <v>5.4917983488827249E-27</v>
      </c>
      <c r="AC202" s="22">
        <f t="shared" si="163"/>
        <v>1.4365084655707931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135.66666666666666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95.292538295035797</v>
      </c>
      <c r="T203" s="59">
        <f t="shared" si="204"/>
        <v>272.48040776101686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1.3391124074366854</v>
      </c>
      <c r="AA203" s="21">
        <f>EXP(-LN(2)/25)*AA202+(1-EXP(-LN(2)/25))/(LN(2)/25)*Calculateur!V203*Calculateur!X203*VLOOKUP('Données projet'!$B$9,Paramètres!$A$1:$I$89,3,0)*0.475*44/12</f>
        <v>6.8680775375953781E-2</v>
      </c>
      <c r="AB203" s="21">
        <f>EXP(-LN(2)/2)*AB202+(1-EXP(-LN(2)/2))/(LN(2)/2)*V203*Y203*VLOOKUP('Données projet'!$B$9,Paramètres!$A$1:$I$89,3,0)*0.475*44/12</f>
        <v>3.8832878534040599E-27</v>
      </c>
      <c r="AC203" s="22">
        <f t="shared" si="163"/>
        <v>1.4077931828126391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0.42895221179054432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93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94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93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95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95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94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93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94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60" zoomScaleNormal="90" workbookViewId="0">
      <selection activeCell="E18" sqref="E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4" t="s">
        <v>279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11.5</v>
      </c>
      <c r="C6" s="147">
        <f ca="1">IF(OR('Données projet'!B9="",'Données projet'!C9="",'Données projet'!C9=0%),0,Calculateur!S3)</f>
        <v>95.292538295035797</v>
      </c>
      <c r="D6" s="147">
        <f>IF(OR('Données projet'!B9="",'Données projet'!C9="",'Données projet'!C9=0%),0,Calculateur!T3)</f>
        <v>272.48040776101686</v>
      </c>
      <c r="E6" s="147">
        <f ca="1">MIN(C6,D6)</f>
        <v>95.292538295035797</v>
      </c>
      <c r="F6" s="147">
        <f ca="1">E6*B6</f>
        <v>1095.8641903929117</v>
      </c>
      <c r="G6" s="147">
        <f ca="1">F6*(100%-'Données projet'!$C$24)*(100%-'Données projet'!$C$25)*(100%-'Données projet'!$C$26)*(100%-'Données projet'!$C$27)</f>
        <v>936.96388278593952</v>
      </c>
      <c r="H6" s="148">
        <f>IF(OR('Données projet'!B9="",'Données projet'!C9="",'Données projet'!C9=0%),0,AVERAGE(Calculateur!$AC$3:$AC$33)*B6)</f>
        <v>217.17101086166048</v>
      </c>
      <c r="I6" s="149">
        <f>H6*(100%-'Données projet'!$C$24)*(100%-'Données projet'!$C$25)*(100%-'Données projet'!$C$26)*(100%-'Données projet'!$C$27)</f>
        <v>185.68121428671969</v>
      </c>
      <c r="J6" s="150">
        <f>IF(OR('Données projet'!B9="",'Données projet'!C9="",'Données projet'!C9=0%),0,SUM(Calculateur!$V$3:$V$33)*VLOOKUP('Données projet'!$B$9,Paramètres!$A$1:$I$89,9,0)*B6)</f>
        <v>2373.38265</v>
      </c>
      <c r="K6" s="151">
        <f>J6*(100%-'Données projet'!$C$24)*(100%-'Données projet'!$C$25)*(100%-'Données projet'!$C$26)*(100%-'Données projet'!$C$27)</f>
        <v>2029.2421657500001</v>
      </c>
      <c r="L6" s="152">
        <f ca="1">G6+I6+K6</f>
        <v>3151.8872628226591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1095.8641903929117</v>
      </c>
      <c r="G16" s="166">
        <f t="shared" ca="1" si="3"/>
        <v>936.96388278593952</v>
      </c>
      <c r="H16" s="167">
        <f t="shared" si="3"/>
        <v>217.17101086166048</v>
      </c>
      <c r="I16" s="167">
        <f t="shared" si="3"/>
        <v>185.68121428671969</v>
      </c>
      <c r="J16" s="168">
        <f t="shared" si="3"/>
        <v>2373.38265</v>
      </c>
      <c r="K16" s="168">
        <f t="shared" si="3"/>
        <v>2029.2421657500001</v>
      </c>
      <c r="L16" s="169">
        <f t="shared" ca="1" si="3"/>
        <v>3151.8872628226591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6" t="s">
        <v>290</v>
      </c>
      <c r="G17" s="297"/>
      <c r="H17" s="297"/>
      <c r="I17" s="297"/>
      <c r="J17" s="297"/>
      <c r="K17" s="297"/>
      <c r="L17" s="29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83"/>
      <c r="G18" s="283"/>
      <c r="H18" s="283"/>
      <c r="I18" s="283"/>
      <c r="J18" s="283"/>
      <c r="K18" s="283"/>
      <c r="L18" s="28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1" zoomScale="80" zoomScaleNormal="80" workbookViewId="0">
      <selection activeCell="R29" sqref="R2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4" t="s">
        <v>291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292</v>
      </c>
      <c r="I4" s="270"/>
      <c r="K4" s="312" t="s">
        <v>293</v>
      </c>
      <c r="L4" s="31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304" t="s">
        <v>294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4984.9193877000125</v>
      </c>
      <c r="U10" s="178">
        <f>'Données projet'!D9</f>
        <v>11.5</v>
      </c>
      <c r="V10" s="177">
        <f>U10*T10</f>
        <v>57326.572958550147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5" t="s">
        <v>306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15"/>
      <c r="H16" s="190"/>
      <c r="I16" s="191"/>
      <c r="J16" s="202"/>
      <c r="K16" s="208"/>
      <c r="L16" s="312" t="s">
        <v>311</v>
      </c>
      <c r="M16" s="313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15"/>
      <c r="J17" s="202"/>
      <c r="K17" s="208"/>
      <c r="L17" s="272" t="s">
        <v>312</v>
      </c>
      <c r="M17" s="274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15"/>
      <c r="J18" s="202"/>
      <c r="K18" s="208"/>
      <c r="L18" s="272" t="s">
        <v>308</v>
      </c>
      <c r="M18" s="274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15"/>
      <c r="H19" s="212" t="s">
        <v>72</v>
      </c>
      <c r="I19" s="212" t="s">
        <v>313</v>
      </c>
      <c r="J19" s="93"/>
      <c r="K19" s="173"/>
      <c r="L19" s="312" t="s">
        <v>314</v>
      </c>
      <c r="M19" s="313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15"/>
      <c r="H20" s="190">
        <v>1</v>
      </c>
      <c r="I20" s="191">
        <v>7036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14" t="s">
        <v>315</v>
      </c>
      <c r="M23" s="314"/>
      <c r="N23" s="314"/>
      <c r="O23" s="23"/>
      <c r="P23" s="23"/>
      <c r="Q23" s="234"/>
      <c r="R23" s="23"/>
      <c r="S23" s="36" t="s">
        <v>316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-20103.092113220198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0</v>
      </c>
      <c r="Q25" s="234"/>
      <c r="R25" s="23"/>
      <c r="S25" s="186" t="s">
        <v>319</v>
      </c>
      <c r="T25" s="311">
        <f ca="1">T23-T24</f>
        <v>-20103.092113220198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8" t="s">
        <v>320</v>
      </c>
      <c r="M26" s="299"/>
      <c r="N26" s="299"/>
      <c r="O26" s="299"/>
      <c r="P26" s="300"/>
      <c r="Q26" s="234"/>
      <c r="R26" s="23"/>
      <c r="S26" s="186" t="s">
        <v>321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322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200.37</v>
      </c>
      <c r="C41" s="193">
        <v>60</v>
      </c>
      <c r="D41" s="182">
        <f t="shared" si="2"/>
        <v>12022.2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CC494-6060-437F-A370-987999A38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Alexia LINK</cp:lastModifiedBy>
  <cp:revision/>
  <dcterms:created xsi:type="dcterms:W3CDTF">2021-02-01T08:22:39Z</dcterms:created>
  <dcterms:modified xsi:type="dcterms:W3CDTF">2024-12-06T13:47:17Z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