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Périgord\LA JEMAYE PONTEYRAUD - SULZER Marielle\Dossier à déposer\"/>
    </mc:Choice>
  </mc:AlternateContent>
  <xr:revisionPtr revIDLastSave="0" documentId="13_ncr:1_{EE258013-6916-4EDB-B7FF-091FDDFFCDF0}" xr6:coauthVersionLast="36" xr6:coauthVersionMax="36" xr10:uidLastSave="{00000000-0000-0000-0000-000000000000}"/>
  <bookViews>
    <workbookView xWindow="0" yWindow="0" windowWidth="28800" windowHeight="12612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9" i="2" a="1"/>
  <c r="AH199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9" i="2" l="1" a="1"/>
  <c r="AH19" i="2" s="1"/>
  <c r="AH90" i="2" a="1"/>
  <c r="AH90" i="2" s="1"/>
  <c r="AH151" i="2" a="1"/>
  <c r="AH151" i="2" s="1"/>
  <c r="AH163" i="2" a="1"/>
  <c r="AH163" i="2" s="1"/>
  <c r="AH62" i="2" a="1"/>
  <c r="AH62" i="2" s="1"/>
  <c r="AH166" i="2" a="1"/>
  <c r="AH166" i="2" s="1"/>
  <c r="AH92" i="2" a="1"/>
  <c r="AH92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<sst xmlns="http://schemas.openxmlformats.org/spreadsheetml/2006/main" count="1169" uniqueCount="324">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</sst>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14" borderId="1" xfId="1" applyNumberFormat="1" applyFont="1" applyFill="1" applyBorder="1" applyAlignment="1" applyProtection="1">
      <alignment horizont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93" t="s">
        <v>291</v>
      </c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</row>
    <row r="13" spans="2:13" ht="15" customHeight="1" x14ac:dyDescent="0.3"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</row>
    <row r="14" spans="2:13" ht="15" customHeight="1" x14ac:dyDescent="0.3"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93"/>
      <c r="M14" s="293"/>
    </row>
    <row r="15" spans="2:13" ht="18.75" customHeight="1" x14ac:dyDescent="0.3"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</row>
    <row r="16" spans="2:13" ht="18.75" customHeight="1" x14ac:dyDescent="0.3"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</row>
    <row r="18" spans="2:13" ht="12" customHeight="1" x14ac:dyDescent="0.3">
      <c r="B18" s="293" t="s">
        <v>292</v>
      </c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</row>
    <row r="19" spans="2:13" ht="12" customHeight="1" x14ac:dyDescent="0.3"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</row>
    <row r="20" spans="2:13" ht="12" customHeight="1" x14ac:dyDescent="0.3"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</row>
    <row r="21" spans="2:13" ht="12" customHeight="1" x14ac:dyDescent="0.3">
      <c r="B21" s="293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</row>
    <row r="22" spans="2:13" ht="12" customHeight="1" x14ac:dyDescent="0.3"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</row>
    <row r="23" spans="2:13" ht="12" customHeight="1" x14ac:dyDescent="0.3">
      <c r="B23" s="293"/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3"/>
    </row>
    <row r="24" spans="2:13" ht="12" customHeight="1" x14ac:dyDescent="0.3">
      <c r="B24" s="293"/>
      <c r="C24" s="293"/>
      <c r="D24" s="293"/>
      <c r="E24" s="293"/>
      <c r="F24" s="293"/>
      <c r="G24" s="293"/>
      <c r="H24" s="293"/>
      <c r="I24" s="293"/>
      <c r="J24" s="293"/>
      <c r="K24" s="293"/>
      <c r="L24" s="293"/>
      <c r="M24" s="293"/>
    </row>
    <row r="25" spans="2:13" ht="12" customHeight="1" x14ac:dyDescent="0.3"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</row>
    <row r="26" spans="2:13" ht="12" customHeight="1" x14ac:dyDescent="0.3">
      <c r="B26" s="293"/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</row>
    <row r="27" spans="2:13" ht="12" customHeight="1" x14ac:dyDescent="0.3"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</row>
    <row r="28" spans="2:13" ht="12" customHeight="1" x14ac:dyDescent="0.3"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</row>
    <row r="29" spans="2:13" ht="12" customHeight="1" x14ac:dyDescent="0.3"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</row>
    <row r="30" spans="2:13" ht="12" customHeight="1" x14ac:dyDescent="0.3">
      <c r="B30" s="293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</row>
    <row r="31" spans="2:13" ht="12" customHeight="1" x14ac:dyDescent="0.3">
      <c r="B31" s="293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topLeftCell="A7" zoomScale="90" zoomScaleNormal="90" workbookViewId="0">
      <selection activeCell="B12" sqref="B12"/>
    </sheetView>
  </sheetViews>
  <sheetFormatPr baseColWidth="10" defaultColWidth="11.44140625" defaultRowHeight="14.4" x14ac:dyDescent="0.3"/>
  <cols>
    <col min="1" max="1" width="13.6640625" style="25" customWidth="1"/>
    <col min="2" max="2" width="36.109375" style="25" customWidth="1"/>
    <col min="3" max="3" width="14.88671875" style="25" bestFit="1" customWidth="1"/>
    <col min="4" max="4" width="16.44140625" style="25" customWidth="1"/>
    <col min="5" max="5" width="23.33203125" style="25" customWidth="1"/>
    <col min="6" max="6" width="28.88671875" style="25" bestFit="1" customWidth="1"/>
    <col min="7" max="8" width="14.6640625" style="25" customWidth="1"/>
    <col min="9" max="9" width="17" style="25" customWidth="1"/>
    <col min="10" max="10" width="13.88671875" style="25" customWidth="1"/>
    <col min="11" max="16384" width="11.44140625" style="25"/>
  </cols>
  <sheetData>
    <row r="1" spans="1:38" x14ac:dyDescent="0.3">
      <c r="A1" s="5"/>
      <c r="B1" s="5"/>
      <c r="C1" s="298" t="s">
        <v>190</v>
      </c>
      <c r="D1" s="298"/>
      <c r="E1" s="29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" thickBot="1" x14ac:dyDescent="0.35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6.4" thickBot="1" x14ac:dyDescent="0.35">
      <c r="A3" s="5"/>
      <c r="B3" s="299" t="s">
        <v>192</v>
      </c>
      <c r="C3" s="300"/>
      <c r="D3" s="300"/>
      <c r="E3" s="300"/>
      <c r="F3" s="301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5.8" x14ac:dyDescent="0.3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5.8" x14ac:dyDescent="0.3">
      <c r="A5" s="305" t="s">
        <v>231</v>
      </c>
      <c r="B5" s="305"/>
      <c r="C5" s="26">
        <v>3.1</v>
      </c>
      <c r="D5" s="306" t="s">
        <v>229</v>
      </c>
      <c r="E5" s="307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3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5.8" x14ac:dyDescent="0.3">
      <c r="A7" s="303" t="s">
        <v>226</v>
      </c>
      <c r="B7" s="303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3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3">
      <c r="A9" s="33" t="s">
        <v>165</v>
      </c>
      <c r="B9" s="34" t="s">
        <v>36</v>
      </c>
      <c r="C9" s="35">
        <v>1</v>
      </c>
      <c r="D9" s="36">
        <f t="shared" ref="D9:D18" si="0">C9*$C$5</f>
        <v>3.1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3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3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3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3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3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3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3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3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3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3">
      <c r="A19" s="100"/>
      <c r="B19" s="39" t="s">
        <v>175</v>
      </c>
      <c r="C19" s="40">
        <f>SUM(C9:C18)</f>
        <v>1</v>
      </c>
      <c r="D19" s="41">
        <f>SUM(D9:D18)</f>
        <v>3.1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3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3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4">
      <c r="A22" s="302" t="s">
        <v>232</v>
      </c>
      <c r="B22" s="302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3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3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3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3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3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3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3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3">
      <c r="A30" s="304" t="s">
        <v>227</v>
      </c>
      <c r="B30" s="304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3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3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3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3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3.2" x14ac:dyDescent="0.3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3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3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3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3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3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3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3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3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3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3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3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3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3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3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3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3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3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3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3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3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3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3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3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3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3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3.2" x14ac:dyDescent="0.3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3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3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3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3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3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3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3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3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3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3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3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3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3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3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3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3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3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3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3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3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3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3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3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3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3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3.2" x14ac:dyDescent="0.3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3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3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3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3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3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3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3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3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3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3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3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3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3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3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3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3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3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3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3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3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3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3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3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3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3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3.2" x14ac:dyDescent="0.3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3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3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3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3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3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3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3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3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3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3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3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3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3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3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3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3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3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3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3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3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3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3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3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3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3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3.2" x14ac:dyDescent="0.3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3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3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3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3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3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3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3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3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3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3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3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3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3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3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3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3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3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3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3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3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3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3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3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3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3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3.2" x14ac:dyDescent="0.3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3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3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3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3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3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3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3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3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3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3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3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3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3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3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3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3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3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3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3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3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3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3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3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3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3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3.2" x14ac:dyDescent="0.3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3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3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3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3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3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3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3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3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3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3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3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3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3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3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3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3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3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3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3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3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3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3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3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3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3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3.2" x14ac:dyDescent="0.3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3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3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3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3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3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3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3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3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3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3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3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3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3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3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3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3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3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3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3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3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3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3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3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3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3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3.2" x14ac:dyDescent="0.3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3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3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3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3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3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3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3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3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3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3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3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3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3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3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3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3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3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3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3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3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3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3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3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3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3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3.2" x14ac:dyDescent="0.3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3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3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3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3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3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3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3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3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3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3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3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3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3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3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3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3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3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3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3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3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3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3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3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3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3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3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3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3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3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3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3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3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3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3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3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3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3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3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3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3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3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3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3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3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3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3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3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3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3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3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3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3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3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3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3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3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3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3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3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3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3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3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3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3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3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3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3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3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3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3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3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3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3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3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3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3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3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3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3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3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3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3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3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3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3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3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3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3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3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3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3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3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3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3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3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3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3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3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3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3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3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3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3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3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3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3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3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3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3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3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3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3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3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3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3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3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3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3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3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3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3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3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3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3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3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3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3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3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3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3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3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3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3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3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3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3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3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3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3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3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3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3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3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3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3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3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3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3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3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3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3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3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3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3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3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3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3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3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E16" sqref="E16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6.4" thickBot="1" x14ac:dyDescent="0.55000000000000004">
      <c r="A2" s="5"/>
      <c r="B2" s="309" t="s">
        <v>191</v>
      </c>
      <c r="C2" s="310"/>
      <c r="D2" s="310"/>
      <c r="E2" s="310"/>
      <c r="F2" s="310"/>
      <c r="G2" s="311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3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3">
      <c r="A4" s="5"/>
      <c r="B4" s="308"/>
      <c r="C4" s="308"/>
      <c r="D4" s="308"/>
      <c r="E4" s="308"/>
      <c r="F4" s="308"/>
      <c r="G4" s="308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3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3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3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3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3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3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3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3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3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3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3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3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3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3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3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3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3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3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3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3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3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3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3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3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3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3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3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3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3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3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3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3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3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3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3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3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3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3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3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3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3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3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3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3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3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3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3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3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3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3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3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3">
      <c r="C104" s="5"/>
      <c r="F104" s="5"/>
    </row>
    <row r="105" spans="3:35" x14ac:dyDescent="0.3">
      <c r="C105" s="5"/>
      <c r="F105" s="5"/>
    </row>
    <row r="106" spans="3:35" x14ac:dyDescent="0.3">
      <c r="C106" s="5"/>
      <c r="F106" s="5"/>
    </row>
    <row r="107" spans="3:35" x14ac:dyDescent="0.3">
      <c r="C107" s="5"/>
      <c r="F107" s="5"/>
    </row>
    <row r="108" spans="3:35" x14ac:dyDescent="0.3">
      <c r="C108" s="5"/>
      <c r="F108" s="5"/>
    </row>
    <row r="109" spans="3:35" x14ac:dyDescent="0.3">
      <c r="C109" s="5"/>
      <c r="F109" s="5"/>
    </row>
    <row r="110" spans="3:35" x14ac:dyDescent="0.3">
      <c r="C110" s="5"/>
      <c r="F110" s="5"/>
    </row>
    <row r="111" spans="3:35" x14ac:dyDescent="0.3">
      <c r="C111" s="5"/>
      <c r="F111" s="5"/>
    </row>
    <row r="112" spans="3:35" x14ac:dyDescent="0.3">
      <c r="C112" s="5"/>
      <c r="F112" s="5"/>
    </row>
    <row r="113" spans="3:6" x14ac:dyDescent="0.3">
      <c r="C113" s="5"/>
      <c r="F113" s="5"/>
    </row>
    <row r="114" spans="3:6" x14ac:dyDescent="0.3">
      <c r="C114" s="5"/>
      <c r="F114" s="5"/>
    </row>
    <row r="115" spans="3:6" x14ac:dyDescent="0.3">
      <c r="C115" s="5"/>
      <c r="F115" s="5"/>
    </row>
    <row r="116" spans="3:6" x14ac:dyDescent="0.3">
      <c r="C116" s="5"/>
      <c r="F116" s="5"/>
    </row>
    <row r="117" spans="3:6" x14ac:dyDescent="0.3">
      <c r="C117" s="5"/>
      <c r="F117" s="5"/>
    </row>
    <row r="118" spans="3:6" x14ac:dyDescent="0.3">
      <c r="C118" s="5"/>
      <c r="F118" s="5"/>
    </row>
    <row r="119" spans="3:6" x14ac:dyDescent="0.3">
      <c r="C119" s="5"/>
      <c r="F119" s="5"/>
    </row>
    <row r="120" spans="3:6" x14ac:dyDescent="0.3">
      <c r="C120" s="5"/>
      <c r="F120" s="5"/>
    </row>
    <row r="121" spans="3:6" x14ac:dyDescent="0.3">
      <c r="C121" s="5"/>
      <c r="F121" s="5"/>
    </row>
    <row r="122" spans="3:6" x14ac:dyDescent="0.3">
      <c r="C122" s="5"/>
      <c r="F122" s="5"/>
    </row>
    <row r="123" spans="3:6" x14ac:dyDescent="0.3">
      <c r="C123" s="5"/>
      <c r="F123" s="5"/>
    </row>
    <row r="124" spans="3:6" x14ac:dyDescent="0.3">
      <c r="C124" s="5"/>
      <c r="F124" s="5"/>
    </row>
    <row r="125" spans="3:6" x14ac:dyDescent="0.3">
      <c r="C125" s="5"/>
      <c r="F125" s="5"/>
    </row>
    <row r="126" spans="3:6" x14ac:dyDescent="0.3">
      <c r="C126" s="5"/>
      <c r="F126" s="5"/>
    </row>
    <row r="127" spans="3:6" x14ac:dyDescent="0.3">
      <c r="C127" s="5"/>
      <c r="F127" s="5"/>
    </row>
    <row r="128" spans="3:6" x14ac:dyDescent="0.3">
      <c r="C128" s="5"/>
      <c r="F128" s="5"/>
    </row>
    <row r="129" spans="3:6" x14ac:dyDescent="0.3">
      <c r="C129" s="5"/>
      <c r="F129" s="5"/>
    </row>
    <row r="130" spans="3:6" x14ac:dyDescent="0.3">
      <c r="C130" s="5"/>
      <c r="F130" s="5"/>
    </row>
    <row r="131" spans="3:6" x14ac:dyDescent="0.3">
      <c r="C131" s="5"/>
      <c r="F131" s="5"/>
    </row>
    <row r="132" spans="3:6" x14ac:dyDescent="0.3">
      <c r="F132" s="5"/>
    </row>
    <row r="133" spans="3:6" x14ac:dyDescent="0.3">
      <c r="F133" s="5"/>
    </row>
    <row r="134" spans="3:6" x14ac:dyDescent="0.3">
      <c r="F134" s="5"/>
    </row>
    <row r="135" spans="3:6" x14ac:dyDescent="0.3">
      <c r="F135" s="5"/>
    </row>
    <row r="136" spans="3:6" x14ac:dyDescent="0.3">
      <c r="F136" s="5"/>
    </row>
    <row r="137" spans="3:6" x14ac:dyDescent="0.3">
      <c r="F137" s="5"/>
    </row>
    <row r="138" spans="3:6" x14ac:dyDescent="0.3">
      <c r="F138" s="5"/>
    </row>
    <row r="139" spans="3:6" x14ac:dyDescent="0.3">
      <c r="F139" s="5"/>
    </row>
    <row r="140" spans="3:6" x14ac:dyDescent="0.3">
      <c r="F140" s="5"/>
    </row>
    <row r="141" spans="3:6" x14ac:dyDescent="0.3">
      <c r="F141" s="5"/>
    </row>
    <row r="142" spans="3:6" x14ac:dyDescent="0.3">
      <c r="F142" s="5"/>
    </row>
    <row r="143" spans="3:6" x14ac:dyDescent="0.3">
      <c r="F143" s="5"/>
    </row>
    <row r="144" spans="3:6" x14ac:dyDescent="0.3">
      <c r="F144" s="5"/>
    </row>
    <row r="145" spans="6:6" x14ac:dyDescent="0.3">
      <c r="F145" s="5"/>
    </row>
    <row r="146" spans="6:6" x14ac:dyDescent="0.3">
      <c r="F146" s="5"/>
    </row>
    <row r="147" spans="6:6" x14ac:dyDescent="0.3">
      <c r="F147" s="5"/>
    </row>
    <row r="148" spans="6:6" x14ac:dyDescent="0.3">
      <c r="F148" s="5"/>
    </row>
    <row r="149" spans="6:6" x14ac:dyDescent="0.3">
      <c r="F149" s="5"/>
    </row>
    <row r="150" spans="6:6" x14ac:dyDescent="0.3">
      <c r="F150" s="5"/>
    </row>
    <row r="151" spans="6:6" x14ac:dyDescent="0.3">
      <c r="F151" s="5"/>
    </row>
    <row r="152" spans="6:6" x14ac:dyDescent="0.3">
      <c r="F152" s="5"/>
    </row>
    <row r="153" spans="6:6" x14ac:dyDescent="0.3">
      <c r="F153" s="5"/>
    </row>
    <row r="154" spans="6:6" x14ac:dyDescent="0.3">
      <c r="F154" s="5"/>
    </row>
    <row r="155" spans="6:6" x14ac:dyDescent="0.3">
      <c r="F155" s="5"/>
    </row>
    <row r="156" spans="6:6" x14ac:dyDescent="0.3">
      <c r="F156" s="5"/>
    </row>
    <row r="157" spans="6:6" x14ac:dyDescent="0.3">
      <c r="F157" s="5"/>
    </row>
    <row r="158" spans="6:6" x14ac:dyDescent="0.3">
      <c r="F158" s="5"/>
    </row>
    <row r="159" spans="6:6" x14ac:dyDescent="0.3">
      <c r="F159" s="5"/>
    </row>
    <row r="160" spans="6:6" x14ac:dyDescent="0.3">
      <c r="F160" s="5"/>
    </row>
    <row r="161" spans="6:6" x14ac:dyDescent="0.3">
      <c r="F161" s="5"/>
    </row>
    <row r="162" spans="6:6" x14ac:dyDescent="0.3">
      <c r="F162" s="5"/>
    </row>
    <row r="163" spans="6:6" x14ac:dyDescent="0.3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71" bestFit="1" customWidth="1"/>
    <col min="2" max="4" width="11.44140625" style="71"/>
    <col min="5" max="5" width="9.5546875" style="71" customWidth="1"/>
    <col min="6" max="7" width="11.44140625" style="71"/>
    <col min="8" max="8" width="10.6640625" style="71" customWidth="1"/>
    <col min="9" max="9" width="9.44140625" style="71" customWidth="1"/>
    <col min="10" max="11" width="10.5546875" style="71" bestFit="1" customWidth="1"/>
    <col min="12" max="12" width="14" style="71" bestFit="1" customWidth="1"/>
    <col min="13" max="13" width="14" style="71" customWidth="1"/>
    <col min="14" max="23" width="11.44140625" style="71"/>
    <col min="24" max="24" width="11.6640625" style="71" bestFit="1" customWidth="1"/>
    <col min="25" max="25" width="14.5546875" style="71" bestFit="1" customWidth="1"/>
    <col min="26" max="26" width="12.44140625" style="71" bestFit="1" customWidth="1"/>
    <col min="27" max="27" width="9.6640625" style="71" bestFit="1" customWidth="1"/>
    <col min="28" max="28" width="11" style="71" bestFit="1" customWidth="1"/>
    <col min="29" max="29" width="9.44140625" style="71" bestFit="1" customWidth="1"/>
    <col min="30" max="31" width="9.44140625" style="71" customWidth="1"/>
    <col min="32" max="32" width="11.44140625" style="71"/>
    <col min="33" max="34" width="14" style="71" bestFit="1" customWidth="1"/>
    <col min="35" max="35" width="10.5546875" style="71" bestFit="1" customWidth="1"/>
    <col min="36" max="36" width="9.44140625" style="71" bestFit="1" customWidth="1"/>
    <col min="37" max="38" width="10.5546875" style="71" bestFit="1" customWidth="1"/>
    <col min="39" max="41" width="10.5546875" style="71" customWidth="1"/>
    <col min="42" max="42" width="9" style="71" bestFit="1" customWidth="1"/>
    <col min="43" max="43" width="10.5546875" style="71" bestFit="1" customWidth="1"/>
    <col min="44" max="44" width="9.33203125" style="71" bestFit="1" customWidth="1"/>
    <col min="45" max="45" width="11.6640625" style="71" bestFit="1" customWidth="1"/>
    <col min="46" max="46" width="8.44140625" style="71" bestFit="1" customWidth="1"/>
    <col min="47" max="47" width="9.44140625" style="71" bestFit="1" customWidth="1"/>
    <col min="48" max="48" width="9.6640625" style="71" bestFit="1" customWidth="1"/>
    <col min="49" max="49" width="11" style="71" bestFit="1" customWidth="1"/>
    <col min="50" max="50" width="9.44140625" style="71" bestFit="1" customWidth="1"/>
    <col min="51" max="52" width="9.44140625" style="71" customWidth="1"/>
    <col min="53" max="53" width="10.5546875" style="71" bestFit="1" customWidth="1"/>
    <col min="54" max="54" width="14.33203125" style="71" customWidth="1"/>
    <col min="55" max="55" width="14" style="71" customWidth="1"/>
    <col min="56" max="56" width="10.5546875" style="71" bestFit="1" customWidth="1"/>
    <col min="57" max="57" width="9.44140625" style="71" bestFit="1" customWidth="1"/>
    <col min="58" max="59" width="10.5546875" style="71" bestFit="1" customWidth="1"/>
    <col min="60" max="62" width="10.5546875" style="71" customWidth="1"/>
    <col min="63" max="63" width="9" style="71" bestFit="1" customWidth="1"/>
    <col min="64" max="64" width="10.5546875" style="71" bestFit="1" customWidth="1"/>
    <col min="65" max="65" width="9.33203125" style="71" bestFit="1" customWidth="1"/>
    <col min="66" max="66" width="11.6640625" style="71" bestFit="1" customWidth="1"/>
    <col min="67" max="67" width="8.44140625" style="71" bestFit="1" customWidth="1"/>
    <col min="68" max="68" width="9.44140625" style="71" bestFit="1" customWidth="1"/>
    <col min="69" max="69" width="9.6640625" style="71" bestFit="1" customWidth="1"/>
    <col min="70" max="70" width="11" style="71" bestFit="1" customWidth="1"/>
    <col min="71" max="71" width="9.44140625" style="71" bestFit="1" customWidth="1"/>
    <col min="72" max="73" width="9.44140625" style="71" customWidth="1"/>
    <col min="74" max="74" width="10.5546875" style="71" bestFit="1" customWidth="1"/>
    <col min="75" max="75" width="14" style="71" bestFit="1" customWidth="1"/>
    <col min="76" max="76" width="13.88671875" style="71" customWidth="1"/>
    <col min="77" max="77" width="10.5546875" style="71" bestFit="1" customWidth="1"/>
    <col min="78" max="78" width="9.44140625" style="71" bestFit="1" customWidth="1"/>
    <col min="79" max="80" width="10.5546875" style="71" bestFit="1" customWidth="1"/>
    <col min="81" max="83" width="10.5546875" style="71" customWidth="1"/>
    <col min="84" max="84" width="11.44140625" style="71"/>
    <col min="85" max="85" width="10.5546875" style="71" bestFit="1" customWidth="1"/>
    <col min="86" max="86" width="9.33203125" style="71" bestFit="1" customWidth="1"/>
    <col min="87" max="87" width="11.6640625" style="71" bestFit="1" customWidth="1"/>
    <col min="88" max="88" width="8.44140625" style="71" bestFit="1" customWidth="1"/>
    <col min="89" max="89" width="9.44140625" style="71" bestFit="1" customWidth="1"/>
    <col min="90" max="90" width="9.6640625" style="71" bestFit="1" customWidth="1"/>
    <col min="91" max="91" width="11" style="71" bestFit="1" customWidth="1"/>
    <col min="92" max="92" width="9.44140625" style="71" bestFit="1" customWidth="1"/>
    <col min="93" max="94" width="9.44140625" style="71" customWidth="1"/>
    <col min="95" max="95" width="11.44140625" style="71"/>
    <col min="96" max="97" width="14" style="71" customWidth="1"/>
    <col min="98" max="98" width="10.5546875" style="71" bestFit="1" customWidth="1"/>
    <col min="99" max="99" width="9.44140625" style="71" bestFit="1" customWidth="1"/>
    <col min="100" max="101" width="10.5546875" style="71" bestFit="1" customWidth="1"/>
    <col min="102" max="104" width="10.5546875" style="71" customWidth="1"/>
    <col min="105" max="105" width="9" style="71" bestFit="1" customWidth="1"/>
    <col min="106" max="106" width="10.5546875" style="71" bestFit="1" customWidth="1"/>
    <col min="107" max="107" width="9.33203125" style="71" bestFit="1" customWidth="1"/>
    <col min="108" max="108" width="11.6640625" style="71" bestFit="1" customWidth="1"/>
    <col min="109" max="109" width="8.44140625" style="71" bestFit="1" customWidth="1"/>
    <col min="110" max="110" width="9.44140625" style="71" bestFit="1" customWidth="1"/>
    <col min="111" max="111" width="9.6640625" style="71" bestFit="1" customWidth="1"/>
    <col min="112" max="112" width="11" style="71" bestFit="1" customWidth="1"/>
    <col min="113" max="113" width="9.44140625" style="71" bestFit="1" customWidth="1"/>
    <col min="114" max="115" width="9.44140625" style="71" customWidth="1"/>
    <col min="116" max="116" width="10.5546875" style="71" bestFit="1" customWidth="1"/>
    <col min="117" max="117" width="14.33203125" style="71" customWidth="1"/>
    <col min="118" max="118" width="14" style="71" bestFit="1" customWidth="1"/>
    <col min="119" max="119" width="10.5546875" style="71" bestFit="1" customWidth="1"/>
    <col min="120" max="120" width="9.44140625" style="71" bestFit="1" customWidth="1"/>
    <col min="121" max="122" width="10.5546875" style="71" bestFit="1" customWidth="1"/>
    <col min="123" max="125" width="10.5546875" style="71" customWidth="1"/>
    <col min="126" max="126" width="9" style="71" bestFit="1" customWidth="1"/>
    <col min="127" max="127" width="10.5546875" style="71" bestFit="1" customWidth="1"/>
    <col min="128" max="128" width="9.33203125" style="71" bestFit="1" customWidth="1"/>
    <col min="129" max="129" width="11.6640625" style="71" bestFit="1" customWidth="1"/>
    <col min="130" max="130" width="8.44140625" style="71" bestFit="1" customWidth="1"/>
    <col min="131" max="131" width="9.44140625" style="71" bestFit="1" customWidth="1"/>
    <col min="132" max="132" width="9.6640625" style="71" bestFit="1" customWidth="1"/>
    <col min="133" max="133" width="11" style="71" bestFit="1" customWidth="1"/>
    <col min="134" max="134" width="9.44140625" style="71" bestFit="1" customWidth="1"/>
    <col min="135" max="136" width="9.44140625" style="71" customWidth="1"/>
    <col min="137" max="137" width="10.5546875" style="71" bestFit="1" customWidth="1"/>
    <col min="138" max="139" width="14" style="71" customWidth="1"/>
    <col min="140" max="140" width="10.5546875" style="71" bestFit="1" customWidth="1"/>
    <col min="141" max="141" width="9.44140625" style="71" bestFit="1" customWidth="1"/>
    <col min="142" max="143" width="10.5546875" style="71" bestFit="1" customWidth="1"/>
    <col min="144" max="146" width="10.5546875" style="71" customWidth="1"/>
    <col min="147" max="147" width="9" style="71" bestFit="1" customWidth="1"/>
    <col min="148" max="148" width="10.5546875" style="71" bestFit="1" customWidth="1"/>
    <col min="149" max="149" width="9.33203125" style="71" bestFit="1" customWidth="1"/>
    <col min="150" max="150" width="11.6640625" style="71" bestFit="1" customWidth="1"/>
    <col min="151" max="151" width="8.44140625" style="71" bestFit="1" customWidth="1"/>
    <col min="152" max="152" width="9.44140625" style="71" bestFit="1" customWidth="1"/>
    <col min="153" max="153" width="9.6640625" style="71" bestFit="1" customWidth="1"/>
    <col min="154" max="154" width="11" style="71" bestFit="1" customWidth="1"/>
    <col min="155" max="155" width="9.44140625" style="71" bestFit="1" customWidth="1"/>
    <col min="156" max="157" width="9.44140625" style="71" customWidth="1"/>
    <col min="158" max="158" width="11.44140625" style="71"/>
    <col min="159" max="160" width="14" style="71" bestFit="1" customWidth="1"/>
    <col min="161" max="161" width="10.5546875" style="71" bestFit="1" customWidth="1"/>
    <col min="162" max="162" width="9.44140625" style="71" bestFit="1" customWidth="1"/>
    <col min="163" max="164" width="10.5546875" style="71" bestFit="1" customWidth="1"/>
    <col min="165" max="167" width="10.5546875" style="71" customWidth="1"/>
    <col min="168" max="168" width="9" style="71" bestFit="1" customWidth="1"/>
    <col min="169" max="169" width="10.5546875" style="71" bestFit="1" customWidth="1"/>
    <col min="170" max="170" width="9.33203125" style="71" bestFit="1" customWidth="1"/>
    <col min="171" max="171" width="11.6640625" style="71" bestFit="1" customWidth="1"/>
    <col min="172" max="172" width="8.109375" style="71" bestFit="1" customWidth="1"/>
    <col min="173" max="173" width="9.44140625" style="71" bestFit="1" customWidth="1"/>
    <col min="174" max="174" width="9.6640625" style="71" bestFit="1" customWidth="1"/>
    <col min="175" max="175" width="11" style="71" bestFit="1" customWidth="1"/>
    <col min="176" max="176" width="9.44140625" style="71" bestFit="1" customWidth="1"/>
    <col min="177" max="178" width="9.44140625" style="71" customWidth="1"/>
    <col min="179" max="179" width="10.5546875" style="71" bestFit="1" customWidth="1"/>
    <col min="180" max="181" width="14" style="71" bestFit="1" customWidth="1"/>
    <col min="182" max="182" width="10.5546875" style="71" bestFit="1" customWidth="1"/>
    <col min="183" max="183" width="9.44140625" style="71" bestFit="1" customWidth="1"/>
    <col min="184" max="185" width="10.5546875" style="71" bestFit="1" customWidth="1"/>
    <col min="186" max="188" width="10.5546875" style="71" customWidth="1"/>
    <col min="189" max="189" width="9" style="71" bestFit="1" customWidth="1"/>
    <col min="190" max="190" width="10.5546875" style="71" bestFit="1" customWidth="1"/>
    <col min="191" max="191" width="9.33203125" style="71" bestFit="1" customWidth="1"/>
    <col min="192" max="192" width="11.44140625" style="71"/>
    <col min="193" max="193" width="8.44140625" style="71" bestFit="1" customWidth="1"/>
    <col min="194" max="194" width="9.44140625" style="71" bestFit="1" customWidth="1"/>
    <col min="195" max="195" width="9.6640625" style="71" bestFit="1" customWidth="1"/>
    <col min="196" max="196" width="11" style="71" bestFit="1" customWidth="1"/>
    <col min="197" max="197" width="9.44140625" style="71" bestFit="1" customWidth="1"/>
    <col min="198" max="199" width="9.44140625" style="71" customWidth="1"/>
    <col min="200" max="200" width="10.5546875" style="71" bestFit="1" customWidth="1"/>
    <col min="201" max="201" width="14" style="71" customWidth="1"/>
    <col min="202" max="202" width="14.33203125" style="71" customWidth="1"/>
    <col min="203" max="203" width="10.5546875" style="71" bestFit="1" customWidth="1"/>
    <col min="204" max="204" width="9.44140625" style="71" bestFit="1" customWidth="1"/>
    <col min="205" max="206" width="10.5546875" style="71" bestFit="1" customWidth="1"/>
    <col min="207" max="209" width="10.5546875" style="71" customWidth="1"/>
    <col min="210" max="210" width="9" style="71" bestFit="1" customWidth="1"/>
    <col min="211" max="211" width="10.5546875" style="71" bestFit="1" customWidth="1"/>
    <col min="212" max="212" width="9.33203125" style="71" bestFit="1" customWidth="1"/>
    <col min="213" max="213" width="11.6640625" style="71" bestFit="1" customWidth="1"/>
    <col min="214" max="214" width="8.44140625" style="71" bestFit="1" customWidth="1"/>
    <col min="215" max="215" width="9.44140625" style="71" bestFit="1" customWidth="1"/>
    <col min="216" max="216" width="9.6640625" style="71" bestFit="1" customWidth="1"/>
    <col min="217" max="217" width="11" style="71" bestFit="1" customWidth="1"/>
    <col min="218" max="218" width="9.44140625" style="71" bestFit="1" customWidth="1"/>
    <col min="219" max="16384" width="11.44140625" style="71"/>
  </cols>
  <sheetData>
    <row r="1" spans="1:218" s="5" customFormat="1" ht="26.4" thickBot="1" x14ac:dyDescent="0.55000000000000004">
      <c r="B1" s="315" t="s">
        <v>176</v>
      </c>
      <c r="C1" s="316"/>
      <c r="D1" s="316"/>
      <c r="E1" s="316"/>
      <c r="F1" s="316"/>
      <c r="G1" s="316"/>
      <c r="H1" s="317"/>
      <c r="I1" s="312" t="str">
        <f>IF('Données projet'!$B$9="","",'Données projet'!$B$9)</f>
        <v>Pin maritime</v>
      </c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4"/>
      <c r="AD1" s="313" t="str">
        <f>IF('Données projet'!$B$10="","",'Données projet'!$B$10)</f>
        <v/>
      </c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4"/>
      <c r="AY1" s="312" t="str">
        <f>IF('Données projet'!$B$11="","",'Données projet'!$B$11)</f>
        <v/>
      </c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4"/>
      <c r="BT1" s="312" t="str">
        <f>IF('Données projet'!$B$12="","",'Données projet'!$B$12)</f>
        <v/>
      </c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4"/>
      <c r="CO1" s="312" t="str">
        <f>IF('Données projet'!$B$13="","",'Données projet'!$B$13)</f>
        <v/>
      </c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4"/>
      <c r="DJ1" s="312" t="str">
        <f>IF('Données projet'!$B$14="","",'Données projet'!$B$14)</f>
        <v/>
      </c>
      <c r="DK1" s="313"/>
      <c r="DL1" s="313"/>
      <c r="DM1" s="313"/>
      <c r="DN1" s="313"/>
      <c r="DO1" s="313"/>
      <c r="DP1" s="313"/>
      <c r="DQ1" s="313"/>
      <c r="DR1" s="313"/>
      <c r="DS1" s="313"/>
      <c r="DT1" s="313"/>
      <c r="DU1" s="313"/>
      <c r="DV1" s="313"/>
      <c r="DW1" s="313"/>
      <c r="DX1" s="313"/>
      <c r="DY1" s="313"/>
      <c r="DZ1" s="313"/>
      <c r="EA1" s="313"/>
      <c r="EB1" s="313"/>
      <c r="EC1" s="313"/>
      <c r="ED1" s="314"/>
      <c r="EE1" s="312" t="str">
        <f>IF('Données projet'!$B$15="","",'Données projet'!$B$15)</f>
        <v/>
      </c>
      <c r="EF1" s="313"/>
      <c r="EG1" s="313"/>
      <c r="EH1" s="313"/>
      <c r="EI1" s="313"/>
      <c r="EJ1" s="313"/>
      <c r="EK1" s="313"/>
      <c r="EL1" s="313"/>
      <c r="EM1" s="313"/>
      <c r="EN1" s="313"/>
      <c r="EO1" s="313"/>
      <c r="EP1" s="313"/>
      <c r="EQ1" s="313"/>
      <c r="ER1" s="313"/>
      <c r="ES1" s="313"/>
      <c r="ET1" s="313"/>
      <c r="EU1" s="313"/>
      <c r="EV1" s="313"/>
      <c r="EW1" s="313"/>
      <c r="EX1" s="313"/>
      <c r="EY1" s="314"/>
      <c r="EZ1" s="312" t="str">
        <f>IF('Données projet'!$B$16="","",'Données projet'!$B$16)</f>
        <v/>
      </c>
      <c r="FA1" s="313"/>
      <c r="FB1" s="313"/>
      <c r="FC1" s="313"/>
      <c r="FD1" s="313"/>
      <c r="FE1" s="313"/>
      <c r="FF1" s="313"/>
      <c r="FG1" s="313"/>
      <c r="FH1" s="313"/>
      <c r="FI1" s="313"/>
      <c r="FJ1" s="313"/>
      <c r="FK1" s="313"/>
      <c r="FL1" s="313"/>
      <c r="FM1" s="313"/>
      <c r="FN1" s="313"/>
      <c r="FO1" s="313"/>
      <c r="FP1" s="313"/>
      <c r="FQ1" s="313"/>
      <c r="FR1" s="313"/>
      <c r="FS1" s="313"/>
      <c r="FT1" s="314"/>
      <c r="FU1" s="312" t="str">
        <f>IF('Données projet'!$B$17="","",'Données projet'!$B$17)</f>
        <v/>
      </c>
      <c r="FV1" s="313"/>
      <c r="FW1" s="313"/>
      <c r="FX1" s="313"/>
      <c r="FY1" s="313"/>
      <c r="FZ1" s="313"/>
      <c r="GA1" s="313"/>
      <c r="GB1" s="313"/>
      <c r="GC1" s="313"/>
      <c r="GD1" s="313"/>
      <c r="GE1" s="313"/>
      <c r="GF1" s="313"/>
      <c r="GG1" s="313"/>
      <c r="GH1" s="313"/>
      <c r="GI1" s="313"/>
      <c r="GJ1" s="313"/>
      <c r="GK1" s="313"/>
      <c r="GL1" s="313"/>
      <c r="GM1" s="313"/>
      <c r="GN1" s="313"/>
      <c r="GO1" s="314"/>
      <c r="GP1" s="312" t="str">
        <f>IF('Données projet'!$B$18="","",'Données projet'!$B$18)</f>
        <v/>
      </c>
      <c r="GQ1" s="313"/>
      <c r="GR1" s="313"/>
      <c r="GS1" s="313"/>
      <c r="GT1" s="313"/>
      <c r="GU1" s="313"/>
      <c r="GV1" s="313"/>
      <c r="GW1" s="313"/>
      <c r="GX1" s="313"/>
      <c r="GY1" s="313"/>
      <c r="GZ1" s="313"/>
      <c r="HA1" s="313"/>
      <c r="HB1" s="313"/>
      <c r="HC1" s="313"/>
      <c r="HD1" s="313"/>
      <c r="HE1" s="313"/>
      <c r="HF1" s="313"/>
      <c r="HG1" s="313"/>
      <c r="HH1" s="313"/>
      <c r="HI1" s="313"/>
      <c r="HJ1" s="314"/>
    </row>
    <row r="2" spans="1:218" s="5" customFormat="1" ht="58.2" thickBot="1" x14ac:dyDescent="0.35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3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147.72913422715322</v>
      </c>
      <c r="T3" s="62">
        <f>IF('Données projet'!E9&gt;30,$R$33-$H$33,LOOKUP('Données projet'!$E$9,$A$3:$A$203,R3:R203)-LOOKUP('Données projet'!$E$9,$A$3:$A$203,$H$3:$H$203))</f>
        <v>361.07991692964799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3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295.58786888242406</v>
      </c>
      <c r="S4" s="62">
        <f ca="1">AVERAGE(OFFSET($R$3,0,0,'Données projet'!$E$9+1,1))-AVERAGE(OFFSET($H$3,0,0,'Données projet'!$E$9+1,1))</f>
        <v>147.72913422715322</v>
      </c>
      <c r="T4" s="62">
        <f>$T$3</f>
        <v>361.07991692964799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3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296.61178605727639</v>
      </c>
      <c r="S5" s="62">
        <f ca="1">AVERAGE(OFFSET($R$3,0,0,'Données projet'!$E$9+1,1))-AVERAGE(OFFSET($H$3,0,0,'Données projet'!$E$9+1,1))</f>
        <v>147.72913422715322</v>
      </c>
      <c r="T5" s="62">
        <f t="shared" ref="T5:T68" si="34">$T$3</f>
        <v>361.07991692964799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3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298.10280709686913</v>
      </c>
      <c r="S6" s="62">
        <f ca="1">AVERAGE(OFFSET($R$3,0,0,'Données projet'!$E$9+1,1))-AVERAGE(OFFSET($H$3,0,0,'Données projet'!$E$9+1,1))</f>
        <v>147.72913422715322</v>
      </c>
      <c r="T6" s="62">
        <f t="shared" si="34"/>
        <v>361.07991692964799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3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300.27491394890336</v>
      </c>
      <c r="S7" s="62">
        <f ca="1">AVERAGE(OFFSET($R$3,0,0,'Données projet'!$E$9+1,1))-AVERAGE(OFFSET($H$3,0,0,'Données projet'!$E$9+1,1))</f>
        <v>147.72913422715322</v>
      </c>
      <c r="T7" s="62">
        <f t="shared" si="34"/>
        <v>361.07991692964799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3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303.44049512061349</v>
      </c>
      <c r="S8" s="62">
        <f ca="1">AVERAGE(OFFSET($R$3,0,0,'Données projet'!$E$9+1,1))-AVERAGE(OFFSET($H$3,0,0,'Données projet'!$E$9+1,1))</f>
        <v>147.72913422715322</v>
      </c>
      <c r="T8" s="62">
        <f t="shared" si="34"/>
        <v>361.07991692964799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3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308.05576283244937</v>
      </c>
      <c r="S9" s="62">
        <f ca="1">AVERAGE(OFFSET($R$3,0,0,'Données projet'!$E$9+1,1))-AVERAGE(OFFSET($H$3,0,0,'Données projet'!$E$9+1,1))</f>
        <v>147.72913422715322</v>
      </c>
      <c r="T9" s="62">
        <f t="shared" si="34"/>
        <v>361.07991692964799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3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314.78719977250779</v>
      </c>
      <c r="S10" s="62">
        <f ca="1">AVERAGE(OFFSET($R$3,0,0,'Données projet'!$E$9+1,1))-AVERAGE(OFFSET($H$3,0,0,'Données projet'!$E$9+1,1))</f>
        <v>147.72913422715322</v>
      </c>
      <c r="T10" s="62">
        <f t="shared" si="34"/>
        <v>361.07991692964799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3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324.6088016789322</v>
      </c>
      <c r="S11" s="62">
        <f ca="1">AVERAGE(OFFSET($R$3,0,0,'Données projet'!$E$9+1,1))-AVERAGE(OFFSET($H$3,0,0,'Données projet'!$E$9+1,1))</f>
        <v>147.72913422715322</v>
      </c>
      <c r="T11" s="62">
        <f t="shared" si="34"/>
        <v>361.07991692964799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3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338.94442957371405</v>
      </c>
      <c r="S12" s="62">
        <f ca="1">AVERAGE(OFFSET($R$3,0,0,'Données projet'!$E$9+1,1))-AVERAGE(OFFSET($H$3,0,0,'Données projet'!$E$9+1,1))</f>
        <v>147.72913422715322</v>
      </c>
      <c r="T12" s="62">
        <f t="shared" si="34"/>
        <v>361.07991692964799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3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359.87625571319222</v>
      </c>
      <c r="S13" s="62">
        <f ca="1">AVERAGE(OFFSET($R$3,0,0,'Données projet'!$E$9+1,1))-AVERAGE(OFFSET($H$3,0,0,'Données projet'!$E$9+1,1))</f>
        <v>147.72913422715322</v>
      </c>
      <c r="T13" s="62">
        <f t="shared" si="34"/>
        <v>361.07991692964799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3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390.45007310136975</v>
      </c>
      <c r="S14" s="62">
        <f ca="1">AVERAGE(OFFSET($R$3,0,0,'Données projet'!$E$9+1,1))-AVERAGE(OFFSET($H$3,0,0,'Données projet'!$E$9+1,1))</f>
        <v>147.72913422715322</v>
      </c>
      <c r="T14" s="62">
        <f t="shared" si="34"/>
        <v>361.07991692964799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3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435.12259794811348</v>
      </c>
      <c r="S15" s="62">
        <f ca="1">AVERAGE(OFFSET($R$3,0,0,'Données projet'!$E$9+1,1))-AVERAGE(OFFSET($H$3,0,0,'Données projet'!$E$9+1,1))</f>
        <v>147.72913422715322</v>
      </c>
      <c r="T15" s="62">
        <f t="shared" si="34"/>
        <v>361.07991692964799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3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417.8945265234309</v>
      </c>
      <c r="S16" s="62">
        <f ca="1">AVERAGE(OFFSET($R$3,0,0,'Données projet'!$E$9+1,1))-AVERAGE(OFFSET($H$3,0,0,'Données projet'!$E$9+1,1))</f>
        <v>147.72913422715322</v>
      </c>
      <c r="T16" s="62">
        <f t="shared" si="34"/>
        <v>361.07991692964799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3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445.01857847326164</v>
      </c>
      <c r="S17" s="62">
        <f ca="1">AVERAGE(OFFSET($R$3,0,0,'Données projet'!$E$9+1,1))-AVERAGE(OFFSET($H$3,0,0,'Données projet'!$E$9+1,1))</f>
        <v>147.72913422715322</v>
      </c>
      <c r="T17" s="62">
        <f t="shared" si="34"/>
        <v>361.07991692964799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3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472.0268006509757</v>
      </c>
      <c r="S18" s="62">
        <f ca="1">AVERAGE(OFFSET($R$3,0,0,'Données projet'!$E$9+1,1))-AVERAGE(OFFSET($H$3,0,0,'Données projet'!$E$9+1,1))</f>
        <v>147.72913422715322</v>
      </c>
      <c r="T18" s="62">
        <f t="shared" si="34"/>
        <v>361.07991692964799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3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498.93920085310214</v>
      </c>
      <c r="S19" s="62">
        <f ca="1">AVERAGE(OFFSET($R$3,0,0,'Données projet'!$E$9+1,1))-AVERAGE(OFFSET($H$3,0,0,'Données projet'!$E$9+1,1))</f>
        <v>147.72913422715322</v>
      </c>
      <c r="T19" s="62">
        <f t="shared" si="34"/>
        <v>361.07991692964799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3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525.77009700633471</v>
      </c>
      <c r="S20" s="62">
        <f ca="1">AVERAGE(OFFSET($R$3,0,0,'Données projet'!$E$9+1,1))-AVERAGE(OFFSET($H$3,0,0,'Données projet'!$E$9+1,1))</f>
        <v>147.72913422715322</v>
      </c>
      <c r="T20" s="62">
        <f t="shared" si="34"/>
        <v>361.07991692964799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3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495.83831737392353</v>
      </c>
      <c r="S21" s="62">
        <f ca="1">AVERAGE(OFFSET($R$3,0,0,'Données projet'!$E$9+1,1))-AVERAGE(OFFSET($H$3,0,0,'Données projet'!$E$9+1,1))</f>
        <v>147.72913422715322</v>
      </c>
      <c r="T21" s="62">
        <f t="shared" si="34"/>
        <v>361.07991692964799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3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521.38936673900787</v>
      </c>
      <c r="S22" s="62">
        <f ca="1">AVERAGE(OFFSET($R$3,0,0,'Données projet'!$E$9+1,1))-AVERAGE(OFFSET($H$3,0,0,'Données projet'!$E$9+1,1))</f>
        <v>147.72913422715322</v>
      </c>
      <c r="T22" s="62">
        <f t="shared" si="34"/>
        <v>361.07991692964799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3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546.87488504151975</v>
      </c>
      <c r="S23" s="62">
        <f ca="1">AVERAGE(OFFSET($R$3,0,0,'Données projet'!$E$9+1,1))-AVERAGE(OFFSET($H$3,0,0,'Données projet'!$E$9+1,1))</f>
        <v>147.72913422715322</v>
      </c>
      <c r="T23" s="62">
        <f t="shared" si="34"/>
        <v>361.07991692964799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3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572.30238416423026</v>
      </c>
      <c r="S24" s="62">
        <f ca="1">AVERAGE(OFFSET($R$3,0,0,'Données projet'!$E$9+1,1))-AVERAGE(OFFSET($H$3,0,0,'Données projet'!$E$9+1,1))</f>
        <v>147.72913422715322</v>
      </c>
      <c r="T24" s="62">
        <f t="shared" si="34"/>
        <v>361.07991692964799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3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597.67789357239553</v>
      </c>
      <c r="S25" s="62">
        <f ca="1">AVERAGE(OFFSET($R$3,0,0,'Données projet'!$E$9+1,1))-AVERAGE(OFFSET($H$3,0,0,'Données projet'!$E$9+1,1))</f>
        <v>147.72913422715322</v>
      </c>
      <c r="T25" s="62">
        <f t="shared" si="34"/>
        <v>361.07991692964799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3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547.16414717055659</v>
      </c>
      <c r="S26" s="62">
        <f ca="1">AVERAGE(OFFSET($R$3,0,0,'Données projet'!$E$9+1,1))-AVERAGE(OFFSET($H$3,0,0,'Données projet'!$E$9+1,1))</f>
        <v>147.72913422715322</v>
      </c>
      <c r="T26" s="62">
        <f t="shared" si="34"/>
        <v>361.07991692964799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3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568.51737220260463</v>
      </c>
      <c r="S27" s="62">
        <f ca="1">AVERAGE(OFFSET($R$3,0,0,'Données projet'!$E$9+1,1))-AVERAGE(OFFSET($H$3,0,0,'Données projet'!$E$9+1,1))</f>
        <v>147.72913422715322</v>
      </c>
      <c r="T27" s="62">
        <f t="shared" si="34"/>
        <v>361.07991692964799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3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589.83338444397282</v>
      </c>
      <c r="S28" s="62">
        <f ca="1">AVERAGE(OFFSET($R$3,0,0,'Données projet'!$E$9+1,1))-AVERAGE(OFFSET($H$3,0,0,'Données projet'!$E$9+1,1))</f>
        <v>147.72913422715322</v>
      </c>
      <c r="T28" s="62">
        <f t="shared" si="34"/>
        <v>361.07991692964799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3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611.1152343212816</v>
      </c>
      <c r="S29" s="62">
        <f ca="1">AVERAGE(OFFSET($R$3,0,0,'Données projet'!$E$9+1,1))-AVERAGE(OFFSET($H$3,0,0,'Données projet'!$E$9+1,1))</f>
        <v>147.72913422715322</v>
      </c>
      <c r="T29" s="62">
        <f t="shared" si="34"/>
        <v>361.07991692964799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3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632.36553033074358</v>
      </c>
      <c r="S30" s="62">
        <f ca="1">AVERAGE(OFFSET($R$3,0,0,'Données projet'!$E$9+1,1))-AVERAGE(OFFSET($H$3,0,0,'Données projet'!$E$9+1,1))</f>
        <v>147.72913422715322</v>
      </c>
      <c r="T30" s="62">
        <f t="shared" si="34"/>
        <v>361.07991692964799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3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653.58652733121335</v>
      </c>
      <c r="S31" s="62">
        <f ca="1">AVERAGE(OFFSET($R$3,0,0,'Données projet'!$E$9+1,1))-AVERAGE(OFFSET($H$3,0,0,'Données projet'!$E$9+1,1))</f>
        <v>147.72913422715322</v>
      </c>
      <c r="T31" s="62">
        <f t="shared" si="34"/>
        <v>361.07991692964799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3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674.78019292815736</v>
      </c>
      <c r="S32" s="62">
        <f ca="1">AVERAGE(OFFSET($R$3,0,0,'Données projet'!$E$9+1,1))-AVERAGE(OFFSET($H$3,0,0,'Données projet'!$E$9+1,1))</f>
        <v>147.72913422715322</v>
      </c>
      <c r="T32" s="62">
        <f t="shared" si="34"/>
        <v>361.07991692964799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3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147.72913422715322</v>
      </c>
      <c r="T33" s="62">
        <f t="shared" si="34"/>
        <v>361.07991692964799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3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147.72913422715322</v>
      </c>
      <c r="T34" s="62">
        <f t="shared" si="34"/>
        <v>361.07991692964799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3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147.72913422715322</v>
      </c>
      <c r="T35" s="62">
        <f t="shared" si="34"/>
        <v>361.07991692964799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3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147.72913422715322</v>
      </c>
      <c r="T36" s="62">
        <f t="shared" si="34"/>
        <v>361.07991692964799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3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147.72913422715322</v>
      </c>
      <c r="T37" s="62">
        <f t="shared" si="34"/>
        <v>361.07991692964799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3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147.72913422715322</v>
      </c>
      <c r="T38" s="62">
        <f t="shared" si="34"/>
        <v>361.07991692964799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3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147.72913422715322</v>
      </c>
      <c r="T39" s="62">
        <f t="shared" si="34"/>
        <v>361.07991692964799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3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147.72913422715322</v>
      </c>
      <c r="T40" s="62">
        <f t="shared" si="34"/>
        <v>361.07991692964799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3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147.72913422715322</v>
      </c>
      <c r="T41" s="62">
        <f t="shared" si="34"/>
        <v>361.07991692964799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3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147.72913422715322</v>
      </c>
      <c r="T42" s="62">
        <f t="shared" si="34"/>
        <v>361.07991692964799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3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147.72913422715322</v>
      </c>
      <c r="T43" s="62">
        <f t="shared" si="34"/>
        <v>361.07991692964799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3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147.72913422715322</v>
      </c>
      <c r="T44" s="62">
        <f t="shared" si="34"/>
        <v>361.07991692964799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3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147.72913422715322</v>
      </c>
      <c r="T45" s="62">
        <f t="shared" si="34"/>
        <v>361.07991692964799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3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147.72913422715322</v>
      </c>
      <c r="T46" s="62">
        <f t="shared" si="34"/>
        <v>361.07991692964799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3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147.72913422715322</v>
      </c>
      <c r="T47" s="62">
        <f t="shared" si="34"/>
        <v>361.07991692964799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3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147.72913422715322</v>
      </c>
      <c r="T48" s="62">
        <f t="shared" si="34"/>
        <v>361.07991692964799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3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147.72913422715322</v>
      </c>
      <c r="T49" s="62">
        <f t="shared" si="34"/>
        <v>361.07991692964799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3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147.72913422715322</v>
      </c>
      <c r="T50" s="62">
        <f t="shared" si="34"/>
        <v>361.07991692964799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3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147.72913422715322</v>
      </c>
      <c r="T51" s="62">
        <f t="shared" si="34"/>
        <v>361.07991692964799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3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147.72913422715322</v>
      </c>
      <c r="T52" s="62">
        <f t="shared" si="34"/>
        <v>361.07991692964799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3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147.72913422715322</v>
      </c>
      <c r="T53" s="62">
        <f t="shared" si="34"/>
        <v>361.07991692964799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3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147.72913422715322</v>
      </c>
      <c r="T54" s="62">
        <f t="shared" si="34"/>
        <v>361.07991692964799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3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147.72913422715322</v>
      </c>
      <c r="T55" s="62">
        <f t="shared" si="34"/>
        <v>361.07991692964799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3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147.72913422715322</v>
      </c>
      <c r="T56" s="62">
        <f t="shared" si="34"/>
        <v>361.07991692964799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3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147.72913422715322</v>
      </c>
      <c r="T57" s="62">
        <f t="shared" si="34"/>
        <v>361.07991692964799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3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147.72913422715322</v>
      </c>
      <c r="T58" s="62">
        <f t="shared" si="34"/>
        <v>361.07991692964799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3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147.72913422715322</v>
      </c>
      <c r="T59" s="62">
        <f t="shared" si="34"/>
        <v>361.07991692964799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3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147.72913422715322</v>
      </c>
      <c r="T60" s="62">
        <f t="shared" si="34"/>
        <v>361.07991692964799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3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147.72913422715322</v>
      </c>
      <c r="T61" s="62">
        <f t="shared" si="34"/>
        <v>361.07991692964799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3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147.72913422715322</v>
      </c>
      <c r="T62" s="62">
        <f t="shared" si="34"/>
        <v>361.07991692964799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3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147.72913422715322</v>
      </c>
      <c r="T63" s="62">
        <f t="shared" si="34"/>
        <v>361.07991692964799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3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147.72913422715322</v>
      </c>
      <c r="T64" s="62">
        <f t="shared" si="34"/>
        <v>361.07991692964799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3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147.72913422715322</v>
      </c>
      <c r="T65" s="62">
        <f t="shared" si="34"/>
        <v>361.07991692964799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3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147.72913422715322</v>
      </c>
      <c r="T66" s="62">
        <f t="shared" si="34"/>
        <v>361.07991692964799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3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147.72913422715322</v>
      </c>
      <c r="T67" s="62">
        <f t="shared" si="34"/>
        <v>361.07991692964799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3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147.72913422715322</v>
      </c>
      <c r="T68" s="62">
        <f t="shared" si="34"/>
        <v>361.07991692964799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3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147.72913422715322</v>
      </c>
      <c r="T69" s="62">
        <f t="shared" ref="T69:T132" si="88">$T$3</f>
        <v>361.07991692964799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3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147.72913422715322</v>
      </c>
      <c r="T70" s="62">
        <f t="shared" si="88"/>
        <v>361.07991692964799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3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147.72913422715322</v>
      </c>
      <c r="T71" s="62">
        <f t="shared" si="88"/>
        <v>361.07991692964799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3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147.72913422715322</v>
      </c>
      <c r="T72" s="62">
        <f t="shared" si="88"/>
        <v>361.07991692964799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3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147.72913422715322</v>
      </c>
      <c r="T73" s="62">
        <f t="shared" si="88"/>
        <v>361.07991692964799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3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147.72913422715322</v>
      </c>
      <c r="T74" s="62">
        <f t="shared" si="88"/>
        <v>361.07991692964799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3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147.72913422715322</v>
      </c>
      <c r="T75" s="62">
        <f t="shared" si="88"/>
        <v>361.07991692964799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3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147.72913422715322</v>
      </c>
      <c r="T76" s="62">
        <f t="shared" si="88"/>
        <v>361.07991692964799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3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147.72913422715322</v>
      </c>
      <c r="T77" s="62">
        <f t="shared" si="88"/>
        <v>361.07991692964799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3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147.72913422715322</v>
      </c>
      <c r="T78" s="62">
        <f t="shared" si="88"/>
        <v>361.07991692964799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3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147.72913422715322</v>
      </c>
      <c r="T79" s="62">
        <f t="shared" si="88"/>
        <v>361.07991692964799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3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147.72913422715322</v>
      </c>
      <c r="T80" s="62">
        <f t="shared" si="88"/>
        <v>361.07991692964799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3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147.72913422715322</v>
      </c>
      <c r="T81" s="62">
        <f t="shared" si="88"/>
        <v>361.07991692964799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3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147.72913422715322</v>
      </c>
      <c r="T82" s="62">
        <f t="shared" si="88"/>
        <v>361.07991692964799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3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147.72913422715322</v>
      </c>
      <c r="T83" s="62">
        <f t="shared" si="88"/>
        <v>361.07991692964799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3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147.72913422715322</v>
      </c>
      <c r="T84" s="62">
        <f t="shared" si="88"/>
        <v>361.07991692964799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3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147.72913422715322</v>
      </c>
      <c r="T85" s="62">
        <f t="shared" si="88"/>
        <v>361.07991692964799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3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147.72913422715322</v>
      </c>
      <c r="T86" s="62">
        <f t="shared" si="88"/>
        <v>361.07991692964799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3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147.72913422715322</v>
      </c>
      <c r="T87" s="62">
        <f t="shared" si="88"/>
        <v>361.07991692964799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3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147.72913422715322</v>
      </c>
      <c r="T88" s="62">
        <f t="shared" si="88"/>
        <v>361.07991692964799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3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147.72913422715322</v>
      </c>
      <c r="T89" s="62">
        <f t="shared" si="88"/>
        <v>361.07991692964799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3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147.72913422715322</v>
      </c>
      <c r="T90" s="62">
        <f t="shared" si="88"/>
        <v>361.07991692964799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3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147.72913422715322</v>
      </c>
      <c r="T91" s="62">
        <f t="shared" si="88"/>
        <v>361.07991692964799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3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147.72913422715322</v>
      </c>
      <c r="T92" s="62">
        <f t="shared" si="88"/>
        <v>361.07991692964799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3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147.72913422715322</v>
      </c>
      <c r="T93" s="62">
        <f t="shared" si="88"/>
        <v>361.07991692964799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3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147.72913422715322</v>
      </c>
      <c r="T94" s="62">
        <f t="shared" si="88"/>
        <v>361.07991692964799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3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147.72913422715322</v>
      </c>
      <c r="T95" s="62">
        <f t="shared" si="88"/>
        <v>361.07991692964799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3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147.72913422715322</v>
      </c>
      <c r="T96" s="62">
        <f t="shared" si="88"/>
        <v>361.07991692964799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3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147.72913422715322</v>
      </c>
      <c r="T97" s="62">
        <f t="shared" si="88"/>
        <v>361.07991692964799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3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147.72913422715322</v>
      </c>
      <c r="T98" s="62">
        <f t="shared" si="88"/>
        <v>361.07991692964799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3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147.72913422715322</v>
      </c>
      <c r="T99" s="62">
        <f t="shared" si="88"/>
        <v>361.07991692964799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3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147.72913422715322</v>
      </c>
      <c r="T100" s="62">
        <f t="shared" si="88"/>
        <v>361.07991692964799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3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147.72913422715322</v>
      </c>
      <c r="T101" s="62">
        <f t="shared" si="88"/>
        <v>361.07991692964799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3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147.72913422715322</v>
      </c>
      <c r="T102" s="62">
        <f t="shared" si="88"/>
        <v>361.07991692964799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3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147.72913422715322</v>
      </c>
      <c r="T103" s="62">
        <f t="shared" si="88"/>
        <v>361.07991692964799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3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147.72913422715322</v>
      </c>
      <c r="T104" s="62">
        <f t="shared" si="88"/>
        <v>361.07991692964799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3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147.72913422715322</v>
      </c>
      <c r="T105" s="62">
        <f t="shared" si="88"/>
        <v>361.07991692964799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3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147.72913422715322</v>
      </c>
      <c r="T106" s="62">
        <f t="shared" si="88"/>
        <v>361.07991692964799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3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147.72913422715322</v>
      </c>
      <c r="T107" s="62">
        <f t="shared" si="88"/>
        <v>361.07991692964799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3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147.72913422715322</v>
      </c>
      <c r="T108" s="62">
        <f t="shared" si="88"/>
        <v>361.07991692964799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3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147.72913422715322</v>
      </c>
      <c r="T109" s="62">
        <f t="shared" si="88"/>
        <v>361.07991692964799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3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147.72913422715322</v>
      </c>
      <c r="T110" s="62">
        <f t="shared" si="88"/>
        <v>361.07991692964799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3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147.72913422715322</v>
      </c>
      <c r="T111" s="62">
        <f t="shared" si="88"/>
        <v>361.07991692964799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3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147.72913422715322</v>
      </c>
      <c r="T112" s="62">
        <f t="shared" si="88"/>
        <v>361.07991692964799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3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147.72913422715322</v>
      </c>
      <c r="T113" s="62">
        <f t="shared" si="88"/>
        <v>361.07991692964799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3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147.72913422715322</v>
      </c>
      <c r="T114" s="62">
        <f t="shared" si="88"/>
        <v>361.07991692964799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3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147.72913422715322</v>
      </c>
      <c r="T115" s="62">
        <f t="shared" si="88"/>
        <v>361.07991692964799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3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147.72913422715322</v>
      </c>
      <c r="T116" s="62">
        <f t="shared" si="88"/>
        <v>361.07991692964799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3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147.72913422715322</v>
      </c>
      <c r="T117" s="62">
        <f t="shared" si="88"/>
        <v>361.07991692964799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3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147.72913422715322</v>
      </c>
      <c r="T118" s="62">
        <f t="shared" si="88"/>
        <v>361.07991692964799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3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147.72913422715322</v>
      </c>
      <c r="T119" s="62">
        <f t="shared" si="88"/>
        <v>361.07991692964799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3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147.72913422715322</v>
      </c>
      <c r="T120" s="62">
        <f t="shared" si="88"/>
        <v>361.07991692964799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3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147.72913422715322</v>
      </c>
      <c r="T121" s="62">
        <f t="shared" si="88"/>
        <v>361.07991692964799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3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147.72913422715322</v>
      </c>
      <c r="T122" s="62">
        <f t="shared" si="88"/>
        <v>361.07991692964799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3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147.72913422715322</v>
      </c>
      <c r="T123" s="62">
        <f t="shared" si="88"/>
        <v>361.07991692964799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3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147.72913422715322</v>
      </c>
      <c r="T124" s="62">
        <f t="shared" si="88"/>
        <v>361.07991692964799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3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147.72913422715322</v>
      </c>
      <c r="T125" s="62">
        <f t="shared" si="88"/>
        <v>361.07991692964799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3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147.72913422715322</v>
      </c>
      <c r="T126" s="62">
        <f t="shared" si="88"/>
        <v>361.07991692964799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3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147.72913422715322</v>
      </c>
      <c r="T127" s="62">
        <f t="shared" si="88"/>
        <v>361.07991692964799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3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147.72913422715322</v>
      </c>
      <c r="T128" s="62">
        <f t="shared" si="88"/>
        <v>361.07991692964799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3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147.72913422715322</v>
      </c>
      <c r="T129" s="62">
        <f t="shared" si="88"/>
        <v>361.07991692964799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3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147.72913422715322</v>
      </c>
      <c r="T130" s="62">
        <f t="shared" si="88"/>
        <v>361.07991692964799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3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147.72913422715322</v>
      </c>
      <c r="T131" s="62">
        <f t="shared" si="88"/>
        <v>361.07991692964799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3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147.72913422715322</v>
      </c>
      <c r="T132" s="62">
        <f t="shared" si="88"/>
        <v>361.07991692964799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3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147.72913422715322</v>
      </c>
      <c r="T133" s="62">
        <f t="shared" ref="T133:T196" si="142">$T$3</f>
        <v>361.07991692964799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3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147.72913422715322</v>
      </c>
      <c r="T134" s="62">
        <f t="shared" si="142"/>
        <v>361.07991692964799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3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147.72913422715322</v>
      </c>
      <c r="T135" s="62">
        <f t="shared" si="142"/>
        <v>361.07991692964799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3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147.72913422715322</v>
      </c>
      <c r="T136" s="62">
        <f t="shared" si="142"/>
        <v>361.07991692964799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3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147.72913422715322</v>
      </c>
      <c r="T137" s="62">
        <f t="shared" si="142"/>
        <v>361.07991692964799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3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147.72913422715322</v>
      </c>
      <c r="T138" s="62">
        <f t="shared" si="142"/>
        <v>361.07991692964799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3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147.72913422715322</v>
      </c>
      <c r="T139" s="62">
        <f t="shared" si="142"/>
        <v>361.07991692964799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3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147.72913422715322</v>
      </c>
      <c r="T140" s="62">
        <f t="shared" si="142"/>
        <v>361.07991692964799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3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147.72913422715322</v>
      </c>
      <c r="T141" s="62">
        <f t="shared" si="142"/>
        <v>361.07991692964799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3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147.72913422715322</v>
      </c>
      <c r="T142" s="62">
        <f t="shared" si="142"/>
        <v>361.07991692964799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3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147.72913422715322</v>
      </c>
      <c r="T143" s="62">
        <f t="shared" si="142"/>
        <v>361.07991692964799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3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147.72913422715322</v>
      </c>
      <c r="T144" s="62">
        <f t="shared" si="142"/>
        <v>361.07991692964799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3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147.72913422715322</v>
      </c>
      <c r="T145" s="62">
        <f t="shared" si="142"/>
        <v>361.07991692964799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3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147.72913422715322</v>
      </c>
      <c r="T146" s="62">
        <f t="shared" si="142"/>
        <v>361.07991692964799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3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147.72913422715322</v>
      </c>
      <c r="T147" s="62">
        <f t="shared" si="142"/>
        <v>361.07991692964799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3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147.72913422715322</v>
      </c>
      <c r="T148" s="62">
        <f t="shared" si="142"/>
        <v>361.07991692964799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3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147.72913422715322</v>
      </c>
      <c r="T149" s="62">
        <f t="shared" si="142"/>
        <v>361.07991692964799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3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147.72913422715322</v>
      </c>
      <c r="T150" s="62">
        <f t="shared" si="142"/>
        <v>361.07991692964799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3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147.72913422715322</v>
      </c>
      <c r="T151" s="62">
        <f t="shared" si="142"/>
        <v>361.07991692964799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3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147.72913422715322</v>
      </c>
      <c r="T152" s="62">
        <f t="shared" si="142"/>
        <v>361.07991692964799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3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147.72913422715322</v>
      </c>
      <c r="T153" s="62">
        <f t="shared" si="142"/>
        <v>361.07991692964799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3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147.72913422715322</v>
      </c>
      <c r="T154" s="62">
        <f t="shared" si="142"/>
        <v>361.07991692964799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3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147.72913422715322</v>
      </c>
      <c r="T155" s="62">
        <f t="shared" si="142"/>
        <v>361.07991692964799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3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147.72913422715322</v>
      </c>
      <c r="T156" s="62">
        <f t="shared" si="142"/>
        <v>361.07991692964799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3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147.72913422715322</v>
      </c>
      <c r="T157" s="62">
        <f t="shared" si="142"/>
        <v>361.07991692964799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3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147.72913422715322</v>
      </c>
      <c r="T158" s="62">
        <f t="shared" si="142"/>
        <v>361.07991692964799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3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147.72913422715322</v>
      </c>
      <c r="T159" s="62">
        <f t="shared" si="142"/>
        <v>361.07991692964799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3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147.72913422715322</v>
      </c>
      <c r="T160" s="62">
        <f t="shared" si="142"/>
        <v>361.07991692964799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3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147.72913422715322</v>
      </c>
      <c r="T161" s="62">
        <f t="shared" si="142"/>
        <v>361.07991692964799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3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147.72913422715322</v>
      </c>
      <c r="T162" s="62">
        <f t="shared" si="142"/>
        <v>361.07991692964799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3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147.72913422715322</v>
      </c>
      <c r="T163" s="62">
        <f t="shared" si="142"/>
        <v>361.07991692964799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3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147.72913422715322</v>
      </c>
      <c r="T164" s="62">
        <f t="shared" si="142"/>
        <v>361.07991692964799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3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147.72913422715322</v>
      </c>
      <c r="T165" s="62">
        <f t="shared" si="142"/>
        <v>361.07991692964799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3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147.72913422715322</v>
      </c>
      <c r="T166" s="62">
        <f t="shared" si="142"/>
        <v>361.07991692964799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3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147.72913422715322</v>
      </c>
      <c r="T167" s="62">
        <f t="shared" si="142"/>
        <v>361.07991692964799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3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147.72913422715322</v>
      </c>
      <c r="T168" s="62">
        <f t="shared" si="142"/>
        <v>361.07991692964799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3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147.72913422715322</v>
      </c>
      <c r="T169" s="62">
        <f t="shared" si="142"/>
        <v>361.07991692964799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3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147.72913422715322</v>
      </c>
      <c r="T170" s="62">
        <f t="shared" si="142"/>
        <v>361.07991692964799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3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147.72913422715322</v>
      </c>
      <c r="T171" s="62">
        <f t="shared" si="142"/>
        <v>361.07991692964799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3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147.72913422715322</v>
      </c>
      <c r="T172" s="62">
        <f t="shared" si="142"/>
        <v>361.07991692964799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3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147.72913422715322</v>
      </c>
      <c r="T173" s="62">
        <f t="shared" si="142"/>
        <v>361.07991692964799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3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147.72913422715322</v>
      </c>
      <c r="T174" s="62">
        <f t="shared" si="142"/>
        <v>361.07991692964799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3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147.72913422715322</v>
      </c>
      <c r="T175" s="62">
        <f t="shared" si="142"/>
        <v>361.07991692964799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3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147.72913422715322</v>
      </c>
      <c r="T176" s="62">
        <f t="shared" si="142"/>
        <v>361.07991692964799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3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147.72913422715322</v>
      </c>
      <c r="T177" s="62">
        <f t="shared" si="142"/>
        <v>361.07991692964799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3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147.72913422715322</v>
      </c>
      <c r="T178" s="62">
        <f t="shared" si="142"/>
        <v>361.07991692964799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3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147.72913422715322</v>
      </c>
      <c r="T179" s="62">
        <f t="shared" si="142"/>
        <v>361.07991692964799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3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147.72913422715322</v>
      </c>
      <c r="T180" s="62">
        <f t="shared" si="142"/>
        <v>361.07991692964799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3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147.72913422715322</v>
      </c>
      <c r="T181" s="62">
        <f t="shared" si="142"/>
        <v>361.07991692964799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3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147.72913422715322</v>
      </c>
      <c r="T182" s="62">
        <f t="shared" si="142"/>
        <v>361.07991692964799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3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147.72913422715322</v>
      </c>
      <c r="T183" s="62">
        <f t="shared" si="142"/>
        <v>361.07991692964799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3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147.72913422715322</v>
      </c>
      <c r="T184" s="62">
        <f t="shared" si="142"/>
        <v>361.07991692964799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3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147.72913422715322</v>
      </c>
      <c r="T185" s="62">
        <f t="shared" si="142"/>
        <v>361.07991692964799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3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147.72913422715322</v>
      </c>
      <c r="T186" s="62">
        <f t="shared" si="142"/>
        <v>361.07991692964799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3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147.72913422715322</v>
      </c>
      <c r="T187" s="62">
        <f t="shared" si="142"/>
        <v>361.07991692964799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3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147.72913422715322</v>
      </c>
      <c r="T188" s="62">
        <f t="shared" si="142"/>
        <v>361.07991692964799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3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147.72913422715322</v>
      </c>
      <c r="T189" s="62">
        <f t="shared" si="142"/>
        <v>361.07991692964799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3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147.72913422715322</v>
      </c>
      <c r="T190" s="62">
        <f t="shared" si="142"/>
        <v>361.07991692964799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3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147.72913422715322</v>
      </c>
      <c r="T191" s="62">
        <f t="shared" si="142"/>
        <v>361.07991692964799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3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147.72913422715322</v>
      </c>
      <c r="T192" s="62">
        <f t="shared" si="142"/>
        <v>361.07991692964799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3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147.72913422715322</v>
      </c>
      <c r="T193" s="62">
        <f t="shared" si="142"/>
        <v>361.07991692964799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3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147.72913422715322</v>
      </c>
      <c r="T194" s="62">
        <f t="shared" si="142"/>
        <v>361.07991692964799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3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147.72913422715322</v>
      </c>
      <c r="T195" s="62">
        <f t="shared" si="142"/>
        <v>361.07991692964799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3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147.72913422715322</v>
      </c>
      <c r="T196" s="62">
        <f t="shared" si="142"/>
        <v>361.07991692964799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3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147.72913422715322</v>
      </c>
      <c r="T197" s="62">
        <f t="shared" ref="T197:T203" si="204">$T$3</f>
        <v>361.07991692964799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3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147.72913422715322</v>
      </c>
      <c r="T198" s="62">
        <f t="shared" si="204"/>
        <v>361.07991692964799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3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147.72913422715322</v>
      </c>
      <c r="T199" s="62">
        <f t="shared" si="204"/>
        <v>361.07991692964799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3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147.72913422715322</v>
      </c>
      <c r="T200" s="62">
        <f t="shared" si="204"/>
        <v>361.07991692964799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3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147.72913422715322</v>
      </c>
      <c r="T201" s="62">
        <f t="shared" si="204"/>
        <v>361.07991692964799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3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147.72913422715322</v>
      </c>
      <c r="T202" s="62">
        <f t="shared" si="204"/>
        <v>361.07991692964799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" thickBot="1" x14ac:dyDescent="0.35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147.72913422715322</v>
      </c>
      <c r="T203" s="62">
        <f t="shared" si="204"/>
        <v>361.07991692964799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" thickBot="1" x14ac:dyDescent="0.35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" thickBot="1" x14ac:dyDescent="0.35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5" bestFit="1" customWidth="1"/>
    <col min="2" max="2" width="27.6640625" style="5" bestFit="1" customWidth="1"/>
    <col min="3" max="3" width="11.88671875" style="5" bestFit="1" customWidth="1"/>
    <col min="4" max="4" width="40" style="5" bestFit="1" customWidth="1"/>
    <col min="5" max="5" width="11.88671875" style="5" bestFit="1" customWidth="1"/>
    <col min="6" max="6" width="13.6640625" style="5" bestFit="1" customWidth="1"/>
    <col min="7" max="7" width="11.44140625" style="5" bestFit="1" customWidth="1"/>
    <col min="8" max="8" width="39" style="5" bestFit="1" customWidth="1"/>
    <col min="9" max="9" width="16.6640625" style="5" customWidth="1"/>
    <col min="10" max="14" width="11.44140625" style="5"/>
    <col min="15" max="15" width="23.44140625" style="5" bestFit="1" customWidth="1"/>
    <col min="16" max="16384" width="11.44140625" style="5"/>
  </cols>
  <sheetData>
    <row r="1" spans="1:16" ht="43.8" thickBot="1" x14ac:dyDescent="0.35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3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8" t="s">
        <v>238</v>
      </c>
      <c r="P2" s="130">
        <v>0</v>
      </c>
    </row>
    <row r="3" spans="1:16" ht="15" thickBot="1" x14ac:dyDescent="0.35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9"/>
      <c r="P3" s="137">
        <v>0.2</v>
      </c>
    </row>
    <row r="4" spans="1:16" ht="15" thickBot="1" x14ac:dyDescent="0.35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3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8" t="s">
        <v>237</v>
      </c>
      <c r="P5" s="130">
        <v>0</v>
      </c>
    </row>
    <row r="6" spans="1:16" x14ac:dyDescent="0.3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20"/>
      <c r="P6" s="138">
        <v>0.05</v>
      </c>
    </row>
    <row r="7" spans="1:16" x14ac:dyDescent="0.3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20"/>
      <c r="P7" s="138">
        <v>0.1</v>
      </c>
    </row>
    <row r="8" spans="1:16" ht="15" thickBot="1" x14ac:dyDescent="0.35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9"/>
      <c r="P8" s="137">
        <v>0.15</v>
      </c>
    </row>
    <row r="9" spans="1:16" ht="15" thickBot="1" x14ac:dyDescent="0.35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3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8" t="s">
        <v>236</v>
      </c>
      <c r="P10" s="130">
        <v>0</v>
      </c>
    </row>
    <row r="11" spans="1:16" ht="15" thickBot="1" x14ac:dyDescent="0.35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9"/>
      <c r="P11" s="137">
        <v>0.1</v>
      </c>
    </row>
    <row r="12" spans="1:16" x14ac:dyDescent="0.3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3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3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3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3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3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3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3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3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3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3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3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3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3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3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3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3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3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3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3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3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3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3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3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3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3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3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3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3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3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3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3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3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3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3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3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3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3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3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3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3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3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3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3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3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3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3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3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3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3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3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3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3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3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3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3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3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3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3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3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3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3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3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3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3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3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3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3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3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3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3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3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3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3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3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3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3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" thickBot="1" x14ac:dyDescent="0.35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3">
      <c r="A93" s="131" t="s">
        <v>208</v>
      </c>
    </row>
    <row r="94" spans="1:14" x14ac:dyDescent="0.3">
      <c r="A94" s="131" t="s">
        <v>209</v>
      </c>
    </row>
    <row r="95" spans="1:14" x14ac:dyDescent="0.3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F1" workbookViewId="0">
      <selection activeCell="M8" sqref="M8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5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6.4" thickBot="1" x14ac:dyDescent="0.55000000000000004">
      <c r="A2" s="309" t="s">
        <v>271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1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3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" thickBot="1" x14ac:dyDescent="0.35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2.599999999999994" thickBot="1" x14ac:dyDescent="0.35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3">
      <c r="A6" s="154" t="str">
        <f>IF('Données projet'!$B$9="","",'Données projet'!$B$9)</f>
        <v>Pin maritime</v>
      </c>
      <c r="B6" s="155">
        <f>'Données projet'!D9</f>
        <v>3.1</v>
      </c>
      <c r="C6" s="156">
        <f ca="1">IF(OR('Données projet'!B9="",'Données projet'!C9="",'Données projet'!C9=0%),0,Calculateur!S3)</f>
        <v>147.72913422715322</v>
      </c>
      <c r="D6" s="156">
        <f>IF(OR('Données projet'!B9="",'Données projet'!C9="",'Données projet'!C9=0%),0,Calculateur!T3)</f>
        <v>361.07991692964799</v>
      </c>
      <c r="E6" s="156">
        <f ca="1">MIN(C6,D6)</f>
        <v>147.72913422715322</v>
      </c>
      <c r="F6" s="156">
        <f ca="1">E6*B6</f>
        <v>457.96031610417504</v>
      </c>
      <c r="G6" s="156">
        <f ca="1">F6*(100%-'Données projet'!$C$24)*(100%-'Données projet'!$C$25)*(100%-'Données projet'!$C$26)*(100%-'Données projet'!$C$27)</f>
        <v>280.2717134557551</v>
      </c>
      <c r="H6" s="157">
        <f>IF(OR('Données projet'!B9="",'Données projet'!C9="",'Données projet'!C9=0%),0,AVERAGE(Calculateur!$AC$3:$AC$33)*B6)</f>
        <v>46.602541672651448</v>
      </c>
      <c r="I6" s="158">
        <f>H6*(100%-'Données projet'!$C$24)*(100%-'Données projet'!$C$25)*(100%-'Données projet'!$C$26)*(100%-'Données projet'!$C$27)</f>
        <v>28.520755503662684</v>
      </c>
      <c r="J6" s="159">
        <f>IF(OR('Données projet'!B9="",'Données projet'!C9="",'Données projet'!C9=0%),0,SUM(Calculateur!$V$3:$V$33)*VLOOKUP('Données projet'!$B$9,Paramètres!$A$1:$I$89,9,0)*B6)</f>
        <v>808.41799999999989</v>
      </c>
      <c r="K6" s="160">
        <f>J6*(100%-'Données projet'!$C$24)*(100%-'Données projet'!$C$25)*(100%-'Données projet'!$C$26)*(100%-'Données projet'!$C$27)</f>
        <v>494.75181599999991</v>
      </c>
      <c r="L6" s="161">
        <f ca="1">G6+I6+K6</f>
        <v>803.54428495941761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3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3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3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3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3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3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3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3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" thickBot="1" x14ac:dyDescent="0.35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" thickBot="1" x14ac:dyDescent="0.35">
      <c r="A16" s="226"/>
      <c r="B16" s="233"/>
      <c r="C16" s="234"/>
      <c r="D16" s="25"/>
      <c r="E16" s="25"/>
      <c r="F16" s="174">
        <f t="shared" ref="F16:L16" ca="1" si="3">SUM(F6:F15)</f>
        <v>457.96031610417504</v>
      </c>
      <c r="G16" s="175">
        <f t="shared" ca="1" si="3"/>
        <v>280.2717134557551</v>
      </c>
      <c r="H16" s="176">
        <f t="shared" si="3"/>
        <v>46.602541672651448</v>
      </c>
      <c r="I16" s="176">
        <f t="shared" si="3"/>
        <v>28.520755503662684</v>
      </c>
      <c r="J16" s="177">
        <f t="shared" si="3"/>
        <v>808.41799999999989</v>
      </c>
      <c r="K16" s="177">
        <f t="shared" si="3"/>
        <v>494.75181599999991</v>
      </c>
      <c r="L16" s="178">
        <f t="shared" ca="1" si="3"/>
        <v>803.54428495941761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3">
      <c r="A17" s="226"/>
      <c r="B17" s="233"/>
      <c r="C17" s="234"/>
      <c r="D17" s="231"/>
      <c r="E17" s="231"/>
      <c r="F17" s="321" t="s">
        <v>246</v>
      </c>
      <c r="G17" s="322"/>
      <c r="H17" s="322"/>
      <c r="I17" s="322"/>
      <c r="J17" s="322"/>
      <c r="K17" s="322"/>
      <c r="L17" s="322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3">
      <c r="A18" s="226"/>
      <c r="B18" s="233"/>
      <c r="C18" s="234"/>
      <c r="D18" s="231"/>
      <c r="E18" s="231"/>
      <c r="F18" s="323"/>
      <c r="G18" s="323"/>
      <c r="H18" s="323"/>
      <c r="I18" s="323"/>
      <c r="J18" s="323"/>
      <c r="K18" s="323"/>
      <c r="L18" s="323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3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" thickBot="1" x14ac:dyDescent="0.35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" thickBot="1" x14ac:dyDescent="0.35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3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3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3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3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3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3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3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3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3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3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3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3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3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3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3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3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" thickBot="1" x14ac:dyDescent="0.35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" thickBot="1" x14ac:dyDescent="0.35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3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3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3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3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3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3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3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3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3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3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3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3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3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3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3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3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" thickBot="1" x14ac:dyDescent="0.35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" thickBot="1" x14ac:dyDescent="0.35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3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3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3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3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3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3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3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3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3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3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3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3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3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3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3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3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3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" thickBot="1" x14ac:dyDescent="0.35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" thickBot="1" x14ac:dyDescent="0.35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3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3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3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3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3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3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3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3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3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3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3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3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3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3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3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3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" thickBot="1" x14ac:dyDescent="0.35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" thickBot="1" x14ac:dyDescent="0.35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3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3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3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3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3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3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3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3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3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3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3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3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3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3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3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3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" thickBot="1" x14ac:dyDescent="0.35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" thickBot="1" x14ac:dyDescent="0.35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3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3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3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3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3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3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3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3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3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3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3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3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3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3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3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3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" thickBot="1" x14ac:dyDescent="0.35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" thickBot="1" x14ac:dyDescent="0.35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3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3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3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3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3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3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3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3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3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3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3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3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3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3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3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3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" thickBot="1" x14ac:dyDescent="0.35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" thickBot="1" x14ac:dyDescent="0.35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3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3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3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3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3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3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3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3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3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3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3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3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3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3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3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3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" thickBot="1" x14ac:dyDescent="0.35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" thickBot="1" x14ac:dyDescent="0.35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3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3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3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3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3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3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3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3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3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3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3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3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3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3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3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3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" thickBot="1" x14ac:dyDescent="0.35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" thickBot="1" x14ac:dyDescent="0.35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3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3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3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3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3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3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3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3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3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3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3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3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3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3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3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3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3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3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3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3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3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3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3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3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3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3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3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3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3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3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3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3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3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3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3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3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3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3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3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3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3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3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3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3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3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3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3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3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3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3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3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3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3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3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3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3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3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3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3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3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3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3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3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3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3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3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3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3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3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3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3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3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3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3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3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3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3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3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3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3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3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3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3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3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3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3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3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3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3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3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3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3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3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3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3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3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3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3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3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3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3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3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3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3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3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3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3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3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3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3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3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3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3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3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3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3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3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3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3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3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3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3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3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3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3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3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3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3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3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3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3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3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3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3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3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3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3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3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3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3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3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3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3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3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3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3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3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3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3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3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3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3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3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3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3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3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3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3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3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3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3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3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3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3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3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3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3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3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3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3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3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3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3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16" zoomScale="90" zoomScaleNormal="90" workbookViewId="0">
      <selection activeCell="N18" sqref="N18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3" customWidth="1"/>
    <col min="7" max="7" width="17.5546875" style="3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6.4" thickBot="1" x14ac:dyDescent="0.55000000000000004">
      <c r="A2" s="5"/>
      <c r="B2" s="309" t="s">
        <v>272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1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3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3">
      <c r="A4" s="99"/>
      <c r="B4" s="99"/>
      <c r="C4" s="99"/>
      <c r="D4" s="99"/>
      <c r="E4" s="99"/>
      <c r="G4" s="180"/>
      <c r="H4" s="327" t="s">
        <v>315</v>
      </c>
      <c r="I4" s="327"/>
      <c r="K4" s="324" t="s">
        <v>253</v>
      </c>
      <c r="L4" s="325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3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" thickBot="1" x14ac:dyDescent="0.35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55000000000000004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5" t="s">
        <v>310</v>
      </c>
      <c r="S7" s="336"/>
      <c r="T7" s="336"/>
      <c r="U7" s="336"/>
      <c r="V7" s="337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3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3.1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3">
      <c r="A15" s="5"/>
      <c r="B15" s="5"/>
      <c r="C15" s="5"/>
      <c r="D15" s="5"/>
      <c r="E15" s="5"/>
      <c r="F15" s="261"/>
      <c r="G15" s="328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3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8"/>
      <c r="H16" s="203"/>
      <c r="I16" s="204"/>
      <c r="J16" s="216"/>
      <c r="K16" s="225"/>
      <c r="L16" s="324" t="s">
        <v>254</v>
      </c>
      <c r="M16" s="325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3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8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3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8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3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8"/>
      <c r="H19" s="232" t="s">
        <v>178</v>
      </c>
      <c r="I19" s="232" t="s">
        <v>287</v>
      </c>
      <c r="J19" s="260"/>
      <c r="K19" s="183"/>
      <c r="L19" s="324" t="s">
        <v>288</v>
      </c>
      <c r="M19" s="325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3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8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3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3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3">
      <c r="A23" s="192">
        <f>'Données projet'!A36</f>
        <v>12</v>
      </c>
      <c r="B23" s="193">
        <f>'Données projet'!D36</f>
        <v>34</v>
      </c>
      <c r="C23" s="206"/>
      <c r="D23" s="194">
        <f>B23*C23</f>
        <v>0</v>
      </c>
      <c r="E23" s="206"/>
      <c r="F23" s="261"/>
      <c r="H23" s="203"/>
      <c r="I23" s="204"/>
      <c r="K23" s="225"/>
      <c r="L23" s="326" t="s">
        <v>260</v>
      </c>
      <c r="M23" s="326"/>
      <c r="N23" s="326"/>
      <c r="O23" s="25"/>
      <c r="P23" s="25"/>
      <c r="Q23" s="265"/>
      <c r="R23" s="25"/>
      <c r="S23" s="185" t="s">
        <v>264</v>
      </c>
      <c r="T23" s="34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40"/>
      <c r="V23" s="340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3">
      <c r="A24" s="192">
        <f>'Données projet'!A37</f>
        <v>17</v>
      </c>
      <c r="B24" s="193">
        <f>'Données projet'!D37</f>
        <v>43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1"/>
      <c r="V24" s="341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3">
      <c r="A25" s="192">
        <f>'Données projet'!A38</f>
        <v>22</v>
      </c>
      <c r="B25" s="193">
        <f>'Données projet'!D38</f>
        <v>56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42">
        <f ca="1">T23-T24</f>
        <v>0</v>
      </c>
      <c r="U25" s="342"/>
      <c r="V25" s="342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3">
      <c r="A26" s="192">
        <f>'Données projet'!A39</f>
        <v>30</v>
      </c>
      <c r="B26" s="193">
        <f>'Données projet'!D39</f>
        <v>309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9" t="s">
        <v>258</v>
      </c>
      <c r="M26" s="330"/>
      <c r="N26" s="330"/>
      <c r="O26" s="330"/>
      <c r="P26" s="331"/>
      <c r="Q26" s="265"/>
      <c r="R26" s="25"/>
      <c r="S26" s="198" t="s">
        <v>265</v>
      </c>
      <c r="T26" s="339" t="str">
        <f ca="1">IF(T25&lt;0,"Votre projet est additionnel","Votre projet n'est pas additionnel")</f>
        <v>Votre projet n'est pas additionnel</v>
      </c>
      <c r="U26" s="339"/>
      <c r="V26" s="339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3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2"/>
      <c r="M27" s="333"/>
      <c r="N27" s="333"/>
      <c r="O27" s="333"/>
      <c r="P27" s="334"/>
      <c r="Q27" s="265"/>
      <c r="R27" s="25"/>
      <c r="S27" s="338" t="s">
        <v>267</v>
      </c>
      <c r="T27" s="338"/>
      <c r="U27" s="338"/>
      <c r="V27" s="338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3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3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3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3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3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3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3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3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3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3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3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3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3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3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3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3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3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3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3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3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3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3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3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3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3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3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3">
      <c r="A54" s="192">
        <f>'Données projet'!A62</f>
        <v>0</v>
      </c>
      <c r="B54" s="193">
        <f>'Données projet'!D62</f>
        <v>0</v>
      </c>
      <c r="C54" s="292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3">
      <c r="A55" s="192">
        <f>'Données projet'!A63</f>
        <v>0</v>
      </c>
      <c r="B55" s="193">
        <f>'Données projet'!D63</f>
        <v>0</v>
      </c>
      <c r="C55" s="292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3">
      <c r="A56" s="192">
        <f>'Données projet'!A64</f>
        <v>0</v>
      </c>
      <c r="B56" s="193">
        <f>'Données projet'!D64</f>
        <v>0</v>
      </c>
      <c r="C56" s="292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3">
      <c r="A57" s="192">
        <f>'Données projet'!A65</f>
        <v>0</v>
      </c>
      <c r="B57" s="193">
        <f>'Données projet'!D65</f>
        <v>0</v>
      </c>
      <c r="C57" s="292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3">
      <c r="A58" s="192">
        <f>'Données projet'!A66</f>
        <v>0</v>
      </c>
      <c r="B58" s="193">
        <f>'Données projet'!D66</f>
        <v>0</v>
      </c>
      <c r="C58" s="292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3">
      <c r="A59" s="192">
        <f>'Données projet'!A67</f>
        <v>0</v>
      </c>
      <c r="B59" s="193">
        <f>'Données projet'!D67</f>
        <v>0</v>
      </c>
      <c r="C59" s="292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3">
      <c r="A60" s="192">
        <f>'Données projet'!A68</f>
        <v>0</v>
      </c>
      <c r="B60" s="193">
        <f>'Données projet'!D68</f>
        <v>0</v>
      </c>
      <c r="C60" s="292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3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3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3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3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3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3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3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3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3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3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3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3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3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3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3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3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3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3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3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3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3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3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3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3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3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3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3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3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3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3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3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3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3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3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3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3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3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3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3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3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3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3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3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3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3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3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3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3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3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3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3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3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3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3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3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3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3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3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3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3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3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3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3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3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3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3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3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3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3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3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3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3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3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3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3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3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3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3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3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3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3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3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3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3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3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3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3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3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3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3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3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3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3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3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3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3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3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3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3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3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3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3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3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3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3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3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3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3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3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3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3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3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3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3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3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3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3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3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3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3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3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3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3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3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3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3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3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3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3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3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3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3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3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3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3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3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3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3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3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3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3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3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3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3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3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3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3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3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3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3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3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3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3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3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3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3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3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3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3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3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3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3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3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3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3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3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3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3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3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3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3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3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3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3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3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3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3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3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3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3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3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3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3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3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3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3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3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3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3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3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3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3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3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3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3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3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3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3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3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3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3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3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3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3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3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3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3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3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3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3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3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3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3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3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3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3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3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3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3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3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3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3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3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3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3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3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3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3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3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3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3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3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3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3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3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3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3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3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3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3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3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3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3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3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3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3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3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3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3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3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3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3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3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3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3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3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3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3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3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3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3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3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3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3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3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3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3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3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3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3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3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3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3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3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3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3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3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3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3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3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3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3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3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3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3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3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3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3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3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3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3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3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3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3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3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3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3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3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3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3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3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3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3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3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3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3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3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3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3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3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3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3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3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3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3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3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3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3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3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3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3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3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3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3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3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3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3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3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3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3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3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3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3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3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3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3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3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3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3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3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3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3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3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3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3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3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3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3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3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3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3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3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3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3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3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3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3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3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3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3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3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3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3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3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3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3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3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3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3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3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3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3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3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3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3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3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3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3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3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3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3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3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3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3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3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3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3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3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3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3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3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3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3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3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3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3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3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3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3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3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3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3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3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3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3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3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3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3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3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3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3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3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3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3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3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3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3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3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3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3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3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3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3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3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3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3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3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3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3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3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3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3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3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3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3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3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3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3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3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3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3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3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3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3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3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3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3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3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3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3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3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3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3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3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3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3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3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3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3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3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3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3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3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3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3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3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3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3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3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3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3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3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3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3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3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3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3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3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3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3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3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3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3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3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3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3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3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3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3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3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3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3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2024-11-22T09:50:35Z</dcterms:modified>
</cp:coreProperties>
</file>