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Genissac -CHOLET Jean Charles (33) SWC B9\Dossier déposé 15-01-2025\"/>
    </mc:Choice>
  </mc:AlternateContent>
  <xr:revisionPtr revIDLastSave="0" documentId="13_ncr:1_{A50BB607-4898-4EBE-AA13-7DF86A443A83}" xr6:coauthVersionLast="36" xr6:coauthVersionMax="36" xr10:uidLastSave="{00000000-0000-0000-0000-000000000000}"/>
  <bookViews>
    <workbookView xWindow="0" yWindow="0" windowWidth="28800" windowHeight="12615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<sst xmlns="http://schemas.openxmlformats.org/spreadsheetml/2006/main" count="1169" uniqueCount="324">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</sst>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1.9076628337424717</c:v>
                </c:pt>
                <c:pt idx="2">
                  <c:v>2.4995198241429164</c:v>
                </c:pt>
                <c:pt idx="3">
                  <c:v>3.2757573033599665</c:v>
                </c:pt>
                <c:pt idx="4">
                  <c:v>4.2940371331540614</c:v>
                </c:pt>
                <c:pt idx="5">
                  <c:v>5.6301189328653196</c:v>
                </c:pt>
                <c:pt idx="6">
                  <c:v>7.3835591936786402</c:v>
                </c:pt>
                <c:pt idx="7">
                  <c:v>9.685210590778885</c:v>
                </c:pt>
                <c:pt idx="8">
                  <c:v>12.707091722097637</c:v>
                </c:pt>
                <c:pt idx="9">
                  <c:v>16.675378587617029</c:v>
                </c:pt>
                <c:pt idx="10">
                  <c:v>21.887507847483619</c:v>
                </c:pt>
                <c:pt idx="11">
                  <c:v>28.7346966449097</c:v>
                </c:pt>
                <c:pt idx="12">
                  <c:v>37.731598810165984</c:v>
                </c:pt>
                <c:pt idx="13">
                  <c:v>49.555364589210448</c:v>
                </c:pt>
                <c:pt idx="14">
                  <c:v>65.097092917277834</c:v>
                </c:pt>
                <c:pt idx="15">
                  <c:v>85.529617454416041</c:v>
                </c:pt>
                <c:pt idx="16">
                  <c:v>112.39682373585488</c:v>
                </c:pt>
                <c:pt idx="17">
                  <c:v>147.73135205459178</c:v>
                </c:pt>
                <c:pt idx="18">
                  <c:v>194.20972740317305</c:v>
                </c:pt>
                <c:pt idx="19">
                  <c:v>255.35684338320735</c:v>
                </c:pt>
                <c:pt idx="20">
                  <c:v>335.8155351710223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28" sqref="E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2.67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113</v>
      </c>
      <c r="C9" s="35">
        <v>1</v>
      </c>
      <c r="D9" s="36">
        <f t="shared" ref="D9:D18" si="0">C9*$C$5</f>
        <v>2.67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2.67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Lambro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274</v>
      </c>
      <c r="C36" s="63">
        <v>1</v>
      </c>
      <c r="D36" s="63">
        <v>274</v>
      </c>
      <c r="E36" s="54">
        <v>0.77</v>
      </c>
      <c r="F36" s="54">
        <v>0.21</v>
      </c>
      <c r="G36" s="54"/>
      <c r="H36" s="54"/>
      <c r="I36" s="52">
        <f>IFERROR(B36/A36,"")</f>
        <v>13.7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zoomScale="115" zoomScaleNormal="115" workbookViewId="0">
      <selection activeCell="G27" sqref="G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Lambro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82.176472177776617</v>
      </c>
      <c r="T3" s="62">
        <f>IF('Données projet'!E9&gt;30,$R$33-$H$33,LOOKUP('Données projet'!$E$9,$A$3:$A$203,R3:R203)-LOOKUP('Données projet'!$E$9,$A$3:$A$203,$H$3:$H$203))</f>
        <v>383.07343911465944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13.7</v>
      </c>
      <c r="N4" s="14">
        <f>IF('Données projet'!$A$36&gt;35,N3+M4-V3,IF(A4&lt;'Données projet'!$A$36,$K$205^A4,IF(A4='Données projet'!$A$36,'Données projet'!$B$36,N3+M4-V3)))</f>
        <v>1.3239986068940062</v>
      </c>
      <c r="O4" s="14">
        <f>N4*VLOOKUP('Données projet'!$B$9,Paramètres!$A$1:$I$89,3,0)*VLOOKUP('Données projet'!$B$9,Paramètres!$A$1:$I$89,5,0)</f>
        <v>0.74149217980491922</v>
      </c>
      <c r="P4" s="14">
        <f>EXP(-1.0587+0.8836*LN(O4)+0.284)</f>
        <v>0.35381662425774402</v>
      </c>
      <c r="Q4" s="22">
        <f t="shared" ref="Q4:Q34" si="2">(O4+P4)*0.475*44/12</f>
        <v>1.9076628337424717</v>
      </c>
      <c r="R4" s="62">
        <f t="shared" si="0"/>
        <v>122.88034021996451</v>
      </c>
      <c r="S4" s="62">
        <f ca="1">AVERAGE(OFFSET($R$3,0,0,'Données projet'!$E$9+1,1))-AVERAGE(OFFSET($H$3,0,0,'Données projet'!$E$9+1,1))</f>
        <v>82.176472177776617</v>
      </c>
      <c r="T4" s="62">
        <f>$T$3</f>
        <v>383.07343911465944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13.7</v>
      </c>
      <c r="N5" s="14">
        <f>IF('Données projet'!$A$36&gt;35,N4+M5-V4,IF(A5&lt;'Données projet'!$A$36,$K$205^A5,IF(A5='Données projet'!$A$36,'Données projet'!$B$36,N4+M5-V4)))</f>
        <v>1.752972311057269</v>
      </c>
      <c r="O5" s="14">
        <f>N5*VLOOKUP('Données projet'!$B$9,Paramètres!$A$1:$I$89,3,0)*VLOOKUP('Données projet'!$B$9,Paramètres!$A$1:$I$89,5,0)</f>
        <v>0.98173461308451293</v>
      </c>
      <c r="P5" s="14">
        <f t="shared" ref="P5:P68" si="33">EXP(-1.0587+0.8836*LN(O5)+0.284)</f>
        <v>0.45339638642338187</v>
      </c>
      <c r="Q5" s="22">
        <f t="shared" si="2"/>
        <v>2.4995198241429164</v>
      </c>
      <c r="R5" s="62">
        <f t="shared" si="0"/>
        <v>127.06960960336644</v>
      </c>
      <c r="S5" s="62">
        <f ca="1">AVERAGE(OFFSET($R$3,0,0,'Données projet'!$E$9+1,1))-AVERAGE(OFFSET($H$3,0,0,'Données projet'!$E$9+1,1))</f>
        <v>82.176472177776617</v>
      </c>
      <c r="T5" s="62">
        <f t="shared" ref="T5:T68" si="34">$T$3</f>
        <v>383.07343911465944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13.7</v>
      </c>
      <c r="N6" s="14">
        <f>IF('Données projet'!$A$36&gt;35,N5+M6-V5,IF(A6&lt;'Données projet'!$A$36,$K$205^A6,IF(A6='Données projet'!$A$36,'Données projet'!$B$36,N5+M6-V5)))</f>
        <v>2.3209328977635906</v>
      </c>
      <c r="O6" s="14">
        <f>N6*VLOOKUP('Données projet'!$B$9,Paramètres!$A$1:$I$89,3,0)*VLOOKUP('Données projet'!$B$9,Paramètres!$A$1:$I$89,5,0)</f>
        <v>1.2998152600635213</v>
      </c>
      <c r="P6" s="14">
        <f t="shared" si="33"/>
        <v>0.58100233038239246</v>
      </c>
      <c r="Q6" s="22">
        <f t="shared" si="2"/>
        <v>3.2757573033599665</v>
      </c>
      <c r="R6" s="62">
        <f t="shared" si="0"/>
        <v>131.40205523625167</v>
      </c>
      <c r="S6" s="62">
        <f ca="1">AVERAGE(OFFSET($R$3,0,0,'Données projet'!$E$9+1,1))-AVERAGE(OFFSET($H$3,0,0,'Données projet'!$E$9+1,1))</f>
        <v>82.176472177776617</v>
      </c>
      <c r="T6" s="62">
        <f t="shared" si="34"/>
        <v>383.07343911465944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13.7</v>
      </c>
      <c r="N7" s="14">
        <f>IF('Données projet'!$A$36&gt;35,N6+M7-V6,IF(A7&lt;'Données projet'!$A$36,$K$205^A7,IF(A7='Données projet'!$A$36,'Données projet'!$B$36,N6+M7-V6)))</f>
        <v>3.072911923333463</v>
      </c>
      <c r="O7" s="14">
        <f>N7*VLOOKUP('Données projet'!$B$9,Paramètres!$A$1:$I$89,3,0)*VLOOKUP('Données projet'!$B$9,Paramètres!$A$1:$I$89,5,0)</f>
        <v>1.7209535935436728</v>
      </c>
      <c r="P7" s="14">
        <f t="shared" si="33"/>
        <v>0.744522272382104</v>
      </c>
      <c r="Q7" s="22">
        <f t="shared" si="2"/>
        <v>4.2940371331540614</v>
      </c>
      <c r="R7" s="62">
        <f t="shared" si="0"/>
        <v>135.93605378181417</v>
      </c>
      <c r="S7" s="62">
        <f ca="1">AVERAGE(OFFSET($R$3,0,0,'Données projet'!$E$9+1,1))-AVERAGE(OFFSET($H$3,0,0,'Données projet'!$E$9+1,1))</f>
        <v>82.176472177776617</v>
      </c>
      <c r="T7" s="62">
        <f t="shared" si="34"/>
        <v>383.07343911465944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13.7</v>
      </c>
      <c r="N8" s="14">
        <f>IF('Données projet'!$A$36&gt;35,N7+M8-V7,IF(A8&lt;'Données projet'!$A$36,$K$205^A8,IF(A8='Données projet'!$A$36,'Données projet'!$B$36,N7+M8-V7)))</f>
        <v>4.0685311056014859</v>
      </c>
      <c r="O8" s="14">
        <f>N8*VLOOKUP('Données projet'!$B$9,Paramètres!$A$1:$I$89,3,0)*VLOOKUP('Données projet'!$B$9,Paramètres!$A$1:$I$89,5,0)</f>
        <v>2.278540160381056</v>
      </c>
      <c r="P8" s="14">
        <f t="shared" si="33"/>
        <v>0.95406401159903231</v>
      </c>
      <c r="Q8" s="22">
        <f t="shared" si="2"/>
        <v>5.6301189328653196</v>
      </c>
      <c r="R8" s="62">
        <f t="shared" si="0"/>
        <v>140.74806726062081</v>
      </c>
      <c r="S8" s="62">
        <f ca="1">AVERAGE(OFFSET($R$3,0,0,'Données projet'!$E$9+1,1))-AVERAGE(OFFSET($H$3,0,0,'Données projet'!$E$9+1,1))</f>
        <v>82.176472177776617</v>
      </c>
      <c r="T8" s="62">
        <f t="shared" si="34"/>
        <v>383.07343911465944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13.7</v>
      </c>
      <c r="N9" s="14">
        <f>IF('Données projet'!$A$36&gt;35,N8+M9-V8,IF(A9&lt;'Données projet'!$A$36,$K$205^A9,IF(A9='Données projet'!$A$36,'Données projet'!$B$36,N8+M9-V8)))</f>
        <v>5.3867295159212985</v>
      </c>
      <c r="O9" s="14">
        <f>N9*VLOOKUP('Données projet'!$B$9,Paramètres!$A$1:$I$89,3,0)*VLOOKUP('Données projet'!$B$9,Paramètres!$A$1:$I$89,5,0)</f>
        <v>3.0167839980965638</v>
      </c>
      <c r="P9" s="14">
        <f t="shared" si="33"/>
        <v>1.222580132245239</v>
      </c>
      <c r="Q9" s="22">
        <f t="shared" si="2"/>
        <v>7.3835591936786402</v>
      </c>
      <c r="R9" s="62">
        <f t="shared" si="0"/>
        <v>145.93834237999232</v>
      </c>
      <c r="S9" s="62">
        <f ca="1">AVERAGE(OFFSET($R$3,0,0,'Données projet'!$E$9+1,1))-AVERAGE(OFFSET($H$3,0,0,'Données projet'!$E$9+1,1))</f>
        <v>82.176472177776617</v>
      </c>
      <c r="T9" s="62">
        <f t="shared" si="34"/>
        <v>383.07343911465944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13.7</v>
      </c>
      <c r="N10" s="14">
        <f>IF('Données projet'!$A$36&gt;35,N9+M10-V9,IF(A10&lt;'Données projet'!$A$36,$K$205^A10,IF(A10='Données projet'!$A$36,'Données projet'!$B$36,N9+M10-V9)))</f>
        <v>7.132022374794623</v>
      </c>
      <c r="O10" s="14">
        <f>N10*VLOOKUP('Données projet'!$B$9,Paramètres!$A$1:$I$89,3,0)*VLOOKUP('Données projet'!$B$9,Paramètres!$A$1:$I$89,5,0)</f>
        <v>3.9942178107799808</v>
      </c>
      <c r="P10" s="14">
        <f t="shared" si="33"/>
        <v>1.5666686528251208</v>
      </c>
      <c r="Q10" s="22">
        <f t="shared" si="2"/>
        <v>9.685210590778885</v>
      </c>
      <c r="R10" s="62">
        <f t="shared" si="0"/>
        <v>151.63841005754242</v>
      </c>
      <c r="S10" s="62">
        <f ca="1">AVERAGE(OFFSET($R$3,0,0,'Données projet'!$E$9+1,1))-AVERAGE(OFFSET($H$3,0,0,'Données projet'!$E$9+1,1))</f>
        <v>82.176472177776617</v>
      </c>
      <c r="T10" s="62">
        <f t="shared" si="34"/>
        <v>383.07343911465944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13.7</v>
      </c>
      <c r="N11" s="14">
        <f>IF('Données projet'!$A$36&gt;35,N10+M11-V10,IF(A11&lt;'Données projet'!$A$36,$K$205^A11,IF(A11='Données projet'!$A$36,'Données projet'!$B$36,N10+M11-V10)))</f>
        <v>9.4427876885649624</v>
      </c>
      <c r="O11" s="14">
        <f>N11*VLOOKUP('Données projet'!$B$9,Paramètres!$A$1:$I$89,3,0)*VLOOKUP('Données projet'!$B$9,Paramètres!$A$1:$I$89,5,0)</f>
        <v>5.2883388171039218</v>
      </c>
      <c r="P11" s="14">
        <f t="shared" si="33"/>
        <v>2.0075990137655348</v>
      </c>
      <c r="Q11" s="22">
        <f t="shared" si="2"/>
        <v>12.707091722097637</v>
      </c>
      <c r="R11" s="62">
        <f t="shared" si="0"/>
        <v>158.02095536764179</v>
      </c>
      <c r="S11" s="62">
        <f ca="1">AVERAGE(OFFSET($R$3,0,0,'Données projet'!$E$9+1,1))-AVERAGE(OFFSET($H$3,0,0,'Données projet'!$E$9+1,1))</f>
        <v>82.176472177776617</v>
      </c>
      <c r="T11" s="62">
        <f t="shared" si="34"/>
        <v>383.07343911465944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13.7</v>
      </c>
      <c r="N12" s="14">
        <f>IF('Données projet'!$A$36&gt;35,N11+M12-V11,IF(A12&lt;'Données projet'!$A$36,$K$205^A12,IF(A12='Données projet'!$A$36,'Données projet'!$B$36,N11+M12-V11)))</f>
        <v>12.502237744855883</v>
      </c>
      <c r="O12" s="14">
        <f>N12*VLOOKUP('Données projet'!$B$9,Paramètres!$A$1:$I$89,3,0)*VLOOKUP('Données projet'!$B$9,Paramètres!$A$1:$I$89,5,0)</f>
        <v>7.0017532266290887</v>
      </c>
      <c r="P12" s="14">
        <f t="shared" si="33"/>
        <v>2.5726268236773393</v>
      </c>
      <c r="Q12" s="22">
        <f t="shared" si="2"/>
        <v>16.675378587617029</v>
      </c>
      <c r="R12" s="62">
        <f t="shared" si="0"/>
        <v>165.31280922483552</v>
      </c>
      <c r="S12" s="62">
        <f ca="1">AVERAGE(OFFSET($R$3,0,0,'Données projet'!$E$9+1,1))-AVERAGE(OFFSET($H$3,0,0,'Données projet'!$E$9+1,1))</f>
        <v>82.176472177776617</v>
      </c>
      <c r="T12" s="62">
        <f t="shared" si="34"/>
        <v>383.07343911465944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13.7</v>
      </c>
      <c r="N13" s="14">
        <f>IF('Données projet'!$A$36&gt;35,N12+M13-V12,IF(A13&lt;'Données projet'!$A$36,$K$205^A13,IF(A13='Données projet'!$A$36,'Données projet'!$B$36,N12+M13-V12)))</f>
        <v>16.552945357246848</v>
      </c>
      <c r="O13" s="14">
        <f>N13*VLOOKUP('Données projet'!$B$9,Paramètres!$A$1:$I$89,3,0)*VLOOKUP('Données projet'!$B$9,Paramètres!$A$1:$I$89,5,0)</f>
        <v>9.2703115178725248</v>
      </c>
      <c r="P13" s="14">
        <f t="shared" si="33"/>
        <v>3.2966786337927112</v>
      </c>
      <c r="Q13" s="22">
        <f t="shared" si="2"/>
        <v>21.887507847483619</v>
      </c>
      <c r="R13" s="62">
        <f t="shared" si="0"/>
        <v>173.81205184252963</v>
      </c>
      <c r="S13" s="62">
        <f ca="1">AVERAGE(OFFSET($R$3,0,0,'Données projet'!$E$9+1,1))-AVERAGE(OFFSET($H$3,0,0,'Données projet'!$E$9+1,1))</f>
        <v>82.176472177776617</v>
      </c>
      <c r="T13" s="62">
        <f t="shared" si="34"/>
        <v>383.07343911465944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13.7</v>
      </c>
      <c r="N14" s="14">
        <f>IF('Données projet'!$A$36&gt;35,N13+M14-V13,IF(A14&lt;'Données projet'!$A$36,$K$205^A14,IF(A14='Données projet'!$A$36,'Données projet'!$B$36,N13+M14-V13)))</f>
        <v>21.916076592987437</v>
      </c>
      <c r="O14" s="14">
        <f>N14*VLOOKUP('Données projet'!$B$9,Paramètres!$A$1:$I$89,3,0)*VLOOKUP('Données projet'!$B$9,Paramètres!$A$1:$I$89,5,0)</f>
        <v>12.273879535136684</v>
      </c>
      <c r="P14" s="14">
        <f t="shared" si="33"/>
        <v>4.2245108829932887</v>
      </c>
      <c r="Q14" s="22">
        <f t="shared" si="2"/>
        <v>28.7346966449097</v>
      </c>
      <c r="R14" s="62">
        <f t="shared" si="0"/>
        <v>183.91053275298538</v>
      </c>
      <c r="S14" s="62">
        <f ca="1">AVERAGE(OFFSET($R$3,0,0,'Données projet'!$E$9+1,1))-AVERAGE(OFFSET($H$3,0,0,'Données projet'!$E$9+1,1))</f>
        <v>82.176472177776617</v>
      </c>
      <c r="T14" s="62">
        <f t="shared" si="34"/>
        <v>383.07343911465944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13.7</v>
      </c>
      <c r="N15" s="14">
        <f>IF('Données projet'!$A$36&gt;35,N14+M15-V14,IF(A15&lt;'Données projet'!$A$36,$K$205^A15,IF(A15='Données projet'!$A$36,'Données projet'!$B$36,N14+M15-V14)))</f>
        <v>29.016854877697703</v>
      </c>
      <c r="O15" s="14">
        <f>N15*VLOOKUP('Données projet'!$B$9,Paramètres!$A$1:$I$89,3,0)*VLOOKUP('Données projet'!$B$9,Paramètres!$A$1:$I$89,5,0)</f>
        <v>16.25059940570582</v>
      </c>
      <c r="P15" s="14">
        <f t="shared" si="33"/>
        <v>5.4134764661598158</v>
      </c>
      <c r="Q15" s="22">
        <f t="shared" si="2"/>
        <v>37.731598810165984</v>
      </c>
      <c r="R15" s="62">
        <f t="shared" si="0"/>
        <v>196.1235272049866</v>
      </c>
      <c r="S15" s="62">
        <f ca="1">AVERAGE(OFFSET($R$3,0,0,'Données projet'!$E$9+1,1))-AVERAGE(OFFSET($H$3,0,0,'Données projet'!$E$9+1,1))</f>
        <v>82.176472177776617</v>
      </c>
      <c r="T15" s="62">
        <f t="shared" si="34"/>
        <v>383.07343911465944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13.7</v>
      </c>
      <c r="N16" s="14">
        <f>IF('Données projet'!$A$36&gt;35,N15+M16-V15,IF(A16&lt;'Données projet'!$A$36,$K$205^A16,IF(A16='Données projet'!$A$36,'Données projet'!$B$36,N15+M16-V15)))</f>
        <v>38.418275434517305</v>
      </c>
      <c r="O16" s="14">
        <f>N16*VLOOKUP('Données projet'!$B$9,Paramètres!$A$1:$I$89,3,0)*VLOOKUP('Données projet'!$B$9,Paramètres!$A$1:$I$89,5,0)</f>
        <v>21.51577097434707</v>
      </c>
      <c r="P16" s="14">
        <f t="shared" si="33"/>
        <v>6.9370699381182588</v>
      </c>
      <c r="Q16" s="22">
        <f t="shared" si="2"/>
        <v>49.555364589210448</v>
      </c>
      <c r="R16" s="62">
        <f t="shared" si="0"/>
        <v>211.12879608278215</v>
      </c>
      <c r="S16" s="62">
        <f ca="1">AVERAGE(OFFSET($R$3,0,0,'Données projet'!$E$9+1,1))-AVERAGE(OFFSET($H$3,0,0,'Données projet'!$E$9+1,1))</f>
        <v>82.176472177776617</v>
      </c>
      <c r="T16" s="62">
        <f t="shared" si="34"/>
        <v>383.07343911465944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13.7</v>
      </c>
      <c r="N17" s="14">
        <f>IF('Données projet'!$A$36&gt;35,N16+M17-V16,IF(A17&lt;'Données projet'!$A$36,$K$205^A17,IF(A17='Données projet'!$A$36,'Données projet'!$B$36,N16+M17-V16)))</f>
        <v>50.865743154571135</v>
      </c>
      <c r="O17" s="14">
        <f>N17*VLOOKUP('Données projet'!$B$9,Paramètres!$A$1:$I$89,3,0)*VLOOKUP('Données projet'!$B$9,Paramètres!$A$1:$I$89,5,0)</f>
        <v>28.486850796286017</v>
      </c>
      <c r="P17" s="14">
        <f t="shared" si="33"/>
        <v>8.8894704959309188</v>
      </c>
      <c r="Q17" s="22">
        <f t="shared" si="2"/>
        <v>65.097092917277834</v>
      </c>
      <c r="R17" s="62">
        <f t="shared" si="0"/>
        <v>229.81803836668865</v>
      </c>
      <c r="S17" s="62">
        <f ca="1">AVERAGE(OFFSET($R$3,0,0,'Données projet'!$E$9+1,1))-AVERAGE(OFFSET($H$3,0,0,'Données projet'!$E$9+1,1))</f>
        <v>82.176472177776617</v>
      </c>
      <c r="T17" s="62">
        <f t="shared" si="34"/>
        <v>383.07343911465944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13.7</v>
      </c>
      <c r="N18" s="14">
        <f>IF('Données projet'!$A$36&gt;35,N17+M18-V17,IF(A18&lt;'Données projet'!$A$36,$K$205^A18,IF(A18='Données projet'!$A$36,'Données projet'!$B$36,N17+M18-V17)))</f>
        <v>67.346173075280518</v>
      </c>
      <c r="O18" s="14">
        <f>N18*VLOOKUP('Données projet'!$B$9,Paramètres!$A$1:$I$89,3,0)*VLOOKUP('Données projet'!$B$9,Paramètres!$A$1:$I$89,5,0)</f>
        <v>37.716550769080101</v>
      </c>
      <c r="P18" s="14">
        <f t="shared" si="33"/>
        <v>11.391363558814273</v>
      </c>
      <c r="Q18" s="22">
        <f t="shared" si="2"/>
        <v>85.529617454416041</v>
      </c>
      <c r="R18" s="62">
        <f t="shared" si="0"/>
        <v>253.3646773523952</v>
      </c>
      <c r="S18" s="62">
        <f ca="1">AVERAGE(OFFSET($R$3,0,0,'Données projet'!$E$9+1,1))-AVERAGE(OFFSET($H$3,0,0,'Données projet'!$E$9+1,1))</f>
        <v>82.176472177776617</v>
      </c>
      <c r="T18" s="62">
        <f t="shared" si="34"/>
        <v>383.07343911465944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13.7</v>
      </c>
      <c r="N19" s="14">
        <f>IF('Données projet'!$A$36&gt;35,N18+M19-V18,IF(A19&lt;'Données projet'!$A$36,$K$205^A19,IF(A19='Données projet'!$A$36,'Données projet'!$B$36,N18+M19-V18)))</f>
        <v>89.166239331314031</v>
      </c>
      <c r="O19" s="14">
        <f>N19*VLOOKUP('Données projet'!$B$9,Paramètres!$A$1:$I$89,3,0)*VLOOKUP('Données projet'!$B$9,Paramètres!$A$1:$I$89,5,0)</f>
        <v>49.93666067510911</v>
      </c>
      <c r="P19" s="14">
        <f t="shared" si="33"/>
        <v>14.59740080002288</v>
      </c>
      <c r="Q19" s="22">
        <f t="shared" si="2"/>
        <v>112.39682373585488</v>
      </c>
      <c r="R19" s="62">
        <f t="shared" si="0"/>
        <v>283.3131779819127</v>
      </c>
      <c r="S19" s="62">
        <f ca="1">AVERAGE(OFFSET($R$3,0,0,'Données projet'!$E$9+1,1))-AVERAGE(OFFSET($H$3,0,0,'Données projet'!$E$9+1,1))</f>
        <v>82.176472177776617</v>
      </c>
      <c r="T19" s="62">
        <f t="shared" si="34"/>
        <v>383.07343911465944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13.7</v>
      </c>
      <c r="N20" s="14">
        <f>IF('Données projet'!$A$36&gt;35,N19+M20-V19,IF(A20&lt;'Données projet'!$A$36,$K$205^A20,IF(A20='Données projet'!$A$36,'Données projet'!$B$36,N19+M20-V19)))</f>
        <v>118.05597665663731</v>
      </c>
      <c r="O20" s="14">
        <f>N20*VLOOKUP('Données projet'!$B$9,Paramètres!$A$1:$I$89,3,0)*VLOOKUP('Données projet'!$B$9,Paramètres!$A$1:$I$89,5,0)</f>
        <v>66.116069166783163</v>
      </c>
      <c r="P20" s="14">
        <f t="shared" si="33"/>
        <v>18.705759764082934</v>
      </c>
      <c r="Q20" s="22">
        <f t="shared" si="2"/>
        <v>147.73135205459178</v>
      </c>
      <c r="R20" s="62">
        <f t="shared" si="0"/>
        <v>321.69674990360721</v>
      </c>
      <c r="S20" s="62">
        <f ca="1">AVERAGE(OFFSET($R$3,0,0,'Données projet'!$E$9+1,1))-AVERAGE(OFFSET($H$3,0,0,'Données projet'!$E$9+1,1))</f>
        <v>82.176472177776617</v>
      </c>
      <c r="T20" s="62">
        <f t="shared" si="34"/>
        <v>383.07343911465944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13.7</v>
      </c>
      <c r="N21" s="14">
        <f>IF('Données projet'!$A$36&gt;35,N20+M21-V20,IF(A21&lt;'Données projet'!$A$36,$K$205^A21,IF(A21='Données projet'!$A$36,'Données projet'!$B$36,N20+M21-V20)))</f>
        <v>156.3059486288991</v>
      </c>
      <c r="O21" s="14">
        <f>N21*VLOOKUP('Données projet'!$B$9,Paramètres!$A$1:$I$89,3,0)*VLOOKUP('Données projet'!$B$9,Paramètres!$A$1:$I$89,5,0)</f>
        <v>87.537583470128652</v>
      </c>
      <c r="P21" s="14">
        <f t="shared" si="33"/>
        <v>23.970393986238662</v>
      </c>
      <c r="Q21" s="22">
        <f t="shared" si="2"/>
        <v>194.20972740317305</v>
      </c>
      <c r="R21" s="62">
        <f t="shared" si="0"/>
        <v>371.19247758835115</v>
      </c>
      <c r="S21" s="62">
        <f ca="1">AVERAGE(OFFSET($R$3,0,0,'Données projet'!$E$9+1,1))-AVERAGE(OFFSET($H$3,0,0,'Données projet'!$E$9+1,1))</f>
        <v>82.176472177776617</v>
      </c>
      <c r="T21" s="62">
        <f t="shared" si="34"/>
        <v>383.07343911465944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13.7</v>
      </c>
      <c r="N22" s="14">
        <f>IF('Données projet'!$A$36&gt;35,N21+M22-V21,IF(A22&lt;'Données projet'!$A$36,$K$205^A22,IF(A22='Données projet'!$A$36,'Données projet'!$B$36,N21+M22-V21)))</f>
        <v>206.94885823390851</v>
      </c>
      <c r="O22" s="14">
        <f>N22*VLOOKUP('Données projet'!$B$9,Paramètres!$A$1:$I$89,3,0)*VLOOKUP('Données projet'!$B$9,Paramètres!$A$1:$I$89,5,0)</f>
        <v>115.89963856531813</v>
      </c>
      <c r="P22" s="14">
        <f t="shared" si="33"/>
        <v>30.716730841308109</v>
      </c>
      <c r="Q22" s="22">
        <f t="shared" si="2"/>
        <v>255.35684338320735</v>
      </c>
      <c r="R22" s="62">
        <f t="shared" si="0"/>
        <v>435.3258044103809</v>
      </c>
      <c r="S22" s="62">
        <f ca="1">AVERAGE(OFFSET($R$3,0,0,'Données projet'!$E$9+1,1))-AVERAGE(OFFSET($H$3,0,0,'Données projet'!$E$9+1,1))</f>
        <v>82.176472177776617</v>
      </c>
      <c r="T22" s="62">
        <f t="shared" si="34"/>
        <v>383.07343911465944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274</v>
      </c>
      <c r="L23" s="13">
        <f>VLOOKUP(A23,'Données projet'!$A$35:$I$55,9,0)</f>
        <v>13.7</v>
      </c>
      <c r="M23" s="13">
        <f t="array" ref="M23">INDEX(L:L,MIN(IF(ISNUMBER(L23:L219),ROW(L23:L219),"")))</f>
        <v>13.7</v>
      </c>
      <c r="N23" s="14">
        <f>IF('Données projet'!$A$36&gt;35,N22+M23-V22,IF(A23&lt;'Données projet'!$A$36,$K$205^A23,IF(A23='Données projet'!$A$36,'Données projet'!$B$36,N22+M23-V22)))</f>
        <v>274</v>
      </c>
      <c r="O23" s="14">
        <f>N23*VLOOKUP('Données projet'!$B$9,Paramètres!$A$1:$I$89,3,0)*VLOOKUP('Données projet'!$B$9,Paramètres!$A$1:$I$89,5,0)</f>
        <v>153.45096000000001</v>
      </c>
      <c r="P23" s="14">
        <f t="shared" si="33"/>
        <v>39.361787466615702</v>
      </c>
      <c r="Q23" s="22">
        <f t="shared" si="2"/>
        <v>335.8155351710223</v>
      </c>
      <c r="R23" s="62">
        <f t="shared" si="0"/>
        <v>518.74010578132606</v>
      </c>
      <c r="S23" s="62">
        <f ca="1">AVERAGE(OFFSET($R$3,0,0,'Données projet'!$E$9+1,1))-AVERAGE(OFFSET($H$3,0,0,'Données projet'!$E$9+1,1))</f>
        <v>82.176472177776617</v>
      </c>
      <c r="T23" s="62">
        <f t="shared" si="34"/>
        <v>383.07343911465944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274</v>
      </c>
      <c r="W23" s="17">
        <f>IF(ISNA(VLOOKUP(A23,'Données projet'!$A$35:$I$55,5,0)),0%,VLOOKUP(A23,'Données projet'!$A$35:$I$55,5,0)*VLOOKUP('Données projet'!$B$9,Paramètres!$A$1:$I$89,7,0))</f>
        <v>0.46199999999999997</v>
      </c>
      <c r="X23" s="78">
        <f>IF(ISNA(VLOOKUP(A23,'Données projet'!$A$35:$I$55,6,0)),0%,VLOOKUP(A23,'Données projet'!$A$35:$I$55,6,0)*VLOOKUP('Données projet'!$B$9,Paramètres!$A$1:$I$89,7,0))</f>
        <v>0.126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78.371596837793732</v>
      </c>
      <c r="AA23" s="23">
        <f>EXP(-LN(2)/25)*AA22+(1-EXP(-LN(2)/25))/(LN(2)/25)*Calculateur!V23*Calculateur!X23*VLOOKUP('Données projet'!$B$9,Paramètres!$A$1:$I$89,3,0)*0.475*44/12</f>
        <v>21.28991399976104</v>
      </c>
      <c r="AB23" s="23">
        <f>EXP(-LN(2)/2)*AB22+(1-EXP(-LN(2)/2))/(LN(2)/2)*V23*Y23*VLOOKUP('Données projet'!$B$9,Paramètres!$A$1:$I$89,3,0)*0.475*44/12</f>
        <v>0</v>
      </c>
      <c r="AC23" s="24">
        <f t="shared" si="3"/>
        <v>99.661510837554772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82.176472177776617</v>
      </c>
      <c r="T24" s="62">
        <f t="shared" si="34"/>
        <v>383.07343911465944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76.834777625758619</v>
      </c>
      <c r="AA24" s="23">
        <f>EXP(-LN(2)/25)*AA23+(1-EXP(-LN(2)/25))/(LN(2)/25)*Calculateur!V24*Calculateur!X24*VLOOKUP('Données projet'!$B$9,Paramètres!$A$1:$I$89,3,0)*0.475*44/12</f>
        <v>20.707740181849655</v>
      </c>
      <c r="AB24" s="23">
        <f>EXP(-LN(2)/2)*AB23+(1-EXP(-LN(2)/2))/(LN(2)/2)*V24*Y24*VLOOKUP('Données projet'!$B$9,Paramètres!$A$1:$I$89,3,0)*0.475*44/12</f>
        <v>0</v>
      </c>
      <c r="AC24" s="24">
        <f t="shared" si="3"/>
        <v>97.542517807608277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82.176472177776617</v>
      </c>
      <c r="T25" s="62">
        <f t="shared" si="34"/>
        <v>383.07343911465944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75.328094501104346</v>
      </c>
      <c r="AA25" s="23">
        <f>EXP(-LN(2)/25)*AA24+(1-EXP(-LN(2)/25))/(LN(2)/25)*Calculateur!V25*Calculateur!X25*VLOOKUP('Données projet'!$B$9,Paramètres!$A$1:$I$89,3,0)*0.475*44/12</f>
        <v>20.141485937604248</v>
      </c>
      <c r="AB25" s="23">
        <f>EXP(-LN(2)/2)*AB24+(1-EXP(-LN(2)/2))/(LN(2)/2)*V25*Y25*VLOOKUP('Données projet'!$B$9,Paramètres!$A$1:$I$89,3,0)*0.475*44/12</f>
        <v>0</v>
      </c>
      <c r="AC25" s="24">
        <f t="shared" si="3"/>
        <v>95.46958043870859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82.176472177776617</v>
      </c>
      <c r="T26" s="62">
        <f t="shared" si="34"/>
        <v>383.07343911465944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73.850956513538577</v>
      </c>
      <c r="AA26" s="23">
        <f>EXP(-LN(2)/25)*AA25+(1-EXP(-LN(2)/25))/(LN(2)/25)*Calculateur!V26*Calculateur!X26*VLOOKUP('Données projet'!$B$9,Paramètres!$A$1:$I$89,3,0)*0.475*44/12</f>
        <v>19.590715945445748</v>
      </c>
      <c r="AB26" s="23">
        <f>EXP(-LN(2)/2)*AB25+(1-EXP(-LN(2)/2))/(LN(2)/2)*V26*Y26*VLOOKUP('Données projet'!$B$9,Paramètres!$A$1:$I$89,3,0)*0.475*44/12</f>
        <v>0</v>
      </c>
      <c r="AC26" s="24">
        <f t="shared" si="3"/>
        <v>93.441672458984328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82.176472177776617</v>
      </c>
      <c r="T27" s="62">
        <f t="shared" si="34"/>
        <v>383.07343911465944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72.402784300943765</v>
      </c>
      <c r="AA27" s="23">
        <f>EXP(-LN(2)/25)*AA26+(1-EXP(-LN(2)/25))/(LN(2)/25)*Calculateur!V27*Calculateur!X27*VLOOKUP('Données projet'!$B$9,Paramètres!$A$1:$I$89,3,0)*0.475*44/12</f>
        <v>19.055006787686558</v>
      </c>
      <c r="AB27" s="23">
        <f>EXP(-LN(2)/2)*AB26+(1-EXP(-LN(2)/2))/(LN(2)/2)*V27*Y27*VLOOKUP('Données projet'!$B$9,Paramètres!$A$1:$I$89,3,0)*0.475*44/12</f>
        <v>0</v>
      </c>
      <c r="AC27" s="24">
        <f t="shared" si="3"/>
        <v>91.45779108863033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82.176472177776617</v>
      </c>
      <c r="T28" s="62">
        <f t="shared" si="34"/>
        <v>383.07343911465944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70.983009862140108</v>
      </c>
      <c r="AA28" s="23">
        <f>EXP(-LN(2)/25)*AA27+(1-EXP(-LN(2)/25))/(LN(2)/25)*Calculateur!V28*Calculateur!X28*VLOOKUP('Données projet'!$B$9,Paramètres!$A$1:$I$89,3,0)*0.475*44/12</f>
        <v>18.533946625018014</v>
      </c>
      <c r="AB28" s="23">
        <f>EXP(-LN(2)/2)*AB27+(1-EXP(-LN(2)/2))/(LN(2)/2)*V28*Y28*VLOOKUP('Données projet'!$B$9,Paramètres!$A$1:$I$89,3,0)*0.475*44/12</f>
        <v>0</v>
      </c>
      <c r="AC28" s="24">
        <f t="shared" si="3"/>
        <v>89.516956487158126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82.176472177776617</v>
      </c>
      <c r="T29" s="62">
        <f t="shared" si="34"/>
        <v>383.07343911465944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69.5910763341045</v>
      </c>
      <c r="AA29" s="23">
        <f>EXP(-LN(2)/25)*AA28+(1-EXP(-LN(2)/25))/(LN(2)/25)*Calculateur!V29*Calculateur!X29*VLOOKUP('Données projet'!$B$9,Paramètres!$A$1:$I$89,3,0)*0.475*44/12</f>
        <v>18.027134879899005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87.618211214003509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82.176472177776617</v>
      </c>
      <c r="T30" s="62">
        <f t="shared" si="34"/>
        <v>383.07343911465944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68.226437773558047</v>
      </c>
      <c r="AA30" s="23">
        <f>EXP(-LN(2)/25)*AA29+(1-EXP(-LN(2)/25))/(LN(2)/25)*Calculateur!V30*Calculateur!X30*VLOOKUP('Données projet'!$B$9,Paramètres!$A$1:$I$89,3,0)*0.475*44/12</f>
        <v>17.534181928602344</v>
      </c>
      <c r="AB30" s="23">
        <f>EXP(-LN(2)/2)*AB29+(1-EXP(-LN(2)/2))/(LN(2)/2)*V30*Y30*VLOOKUP('Données projet'!$B$9,Paramètres!$A$1:$I$89,3,0)*0.475*44/12</f>
        <v>0</v>
      </c>
      <c r="AC30" s="24">
        <f t="shared" si="3"/>
        <v>85.760619702160398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82.176472177776617</v>
      </c>
      <c r="T31" s="62">
        <f t="shared" si="34"/>
        <v>383.07343911465944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66.888558942836568</v>
      </c>
      <c r="AA31" s="23">
        <f>EXP(-LN(2)/25)*AA30+(1-EXP(-LN(2)/25))/(LN(2)/25)*Calculateur!V31*Calculateur!X31*VLOOKUP('Données projet'!$B$9,Paramètres!$A$1:$I$89,3,0)*0.475*44/12</f>
        <v>17.05470880168216</v>
      </c>
      <c r="AB31" s="23">
        <f>EXP(-LN(2)/2)*AB30+(1-EXP(-LN(2)/2))/(LN(2)/2)*V31*Y31*VLOOKUP('Données projet'!$B$9,Paramètres!$A$1:$I$89,3,0)*0.475*44/12</f>
        <v>0</v>
      </c>
      <c r="AC31" s="24">
        <f t="shared" si="3"/>
        <v>83.943267744518721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82.176472177776617</v>
      </c>
      <c r="T32" s="62">
        <f t="shared" si="34"/>
        <v>383.07343911465944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65.576915099960033</v>
      </c>
      <c r="AA32" s="23">
        <f>EXP(-LN(2)/25)*AA31+(1-EXP(-LN(2)/25))/(LN(2)/25)*Calculateur!V32*Calculateur!X32*VLOOKUP('Données projet'!$B$9,Paramètres!$A$1:$I$89,3,0)*0.475*44/12</f>
        <v>16.588346892632003</v>
      </c>
      <c r="AB32" s="23">
        <f>EXP(-LN(2)/2)*AB31+(1-EXP(-LN(2)/2))/(LN(2)/2)*V32*Y32*VLOOKUP('Données projet'!$B$9,Paramètres!$A$1:$I$89,3,0)*0.475*44/12</f>
        <v>0</v>
      </c>
      <c r="AC32" s="24">
        <f t="shared" si="3"/>
        <v>82.165261992592036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82.176472177776617</v>
      </c>
      <c r="T33" s="62">
        <f t="shared" si="34"/>
        <v>383.07343911465944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64.290991792818559</v>
      </c>
      <c r="AA33" s="23">
        <f>EXP(-LN(2)/25)*AA32+(1-EXP(-LN(2)/25))/(LN(2)/25)*Calculateur!V33*Calculateur!X33*VLOOKUP('Données projet'!$B$9,Paramètres!$A$1:$I$89,3,0)*0.475*44/12</f>
        <v>16.134737674509733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80.425729467328296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82.176472177776617</v>
      </c>
      <c r="T34" s="62">
        <f t="shared" si="34"/>
        <v>383.07343911465944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63.030284657394354</v>
      </c>
      <c r="AA34" s="23">
        <f>EXP(-LN(2)/25)*AA33+(1-EXP(-LN(2)/25))/(LN(2)/25)*Calculateur!V34*Calculateur!X34*VLOOKUP('Données projet'!$B$9,Paramètres!$A$1:$I$89,3,0)*0.475*44/12</f>
        <v>15.693532424311286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78.723817081705647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82.176472177776617</v>
      </c>
      <c r="T35" s="62">
        <f t="shared" si="34"/>
        <v>383.07343911465944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61.794299219940392</v>
      </c>
      <c r="AA35" s="23">
        <f>EXP(-LN(2)/25)*AA34+(1-EXP(-LN(2)/25))/(LN(2)/25)*Calculateur!V35*Calculateur!X35*VLOOKUP('Données projet'!$B$9,Paramètres!$A$1:$I$89,3,0)*0.475*44/12</f>
        <v>15.264391954881491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77.058691174821888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82.176472177776617</v>
      </c>
      <c r="T36" s="62">
        <f t="shared" si="34"/>
        <v>383.07343911465944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60.58255070303823</v>
      </c>
      <c r="AA36" s="23">
        <f>EXP(-LN(2)/25)*AA35+(1-EXP(-LN(2)/25))/(LN(2)/25)*Calculateur!V36*Calculateur!X36*VLOOKUP('Données projet'!$B$9,Paramètres!$A$1:$I$89,3,0)*0.475*44/12</f>
        <v>14.846986354155771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75.429537057193997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82.176472177776617</v>
      </c>
      <c r="T37" s="62">
        <f t="shared" si="34"/>
        <v>383.07343911465944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59.394563835458904</v>
      </c>
      <c r="AA37" s="23">
        <f>EXP(-LN(2)/25)*AA36+(1-EXP(-LN(2)/25))/(LN(2)/25)*Calculateur!V37*Calculateur!X37*VLOOKUP('Données projet'!$B$9,Paramètres!$A$1:$I$89,3,0)*0.475*44/12</f>
        <v>14.440994731532301</v>
      </c>
      <c r="AB37" s="23">
        <f>EXP(-LN(2)/2)*AB36+(1-EXP(-LN(2)/2))/(LN(2)/2)*V37*Y37*VLOOKUP('Données projet'!$B$9,Paramètres!$A$1:$I$89,3,0)*0.475*44/12</f>
        <v>0</v>
      </c>
      <c r="AC37" s="24">
        <f t="shared" si="3"/>
        <v>73.83555856699121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82.176472177776617</v>
      </c>
      <c r="T38" s="62">
        <f t="shared" si="34"/>
        <v>383.07343911465944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58.229872665752367</v>
      </c>
      <c r="AA38" s="23">
        <f>EXP(-LN(2)/25)*AA37+(1-EXP(-LN(2)/25))/(LN(2)/25)*Calculateur!V38*Calculateur!X38*VLOOKUP('Données projet'!$B$9,Paramètres!$A$1:$I$89,3,0)*0.475*44/12</f>
        <v>14.046104971179643</v>
      </c>
      <c r="AB38" s="23">
        <f>EXP(-LN(2)/2)*AB37+(1-EXP(-LN(2)/2))/(LN(2)/2)*V38*Y38*VLOOKUP('Données projet'!$B$9,Paramètres!$A$1:$I$89,3,0)*0.475*44/12</f>
        <v>0</v>
      </c>
      <c r="AC38" s="24">
        <f t="shared" si="3"/>
        <v>72.275977636932012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82.176472177776617</v>
      </c>
      <c r="T39" s="62">
        <f t="shared" si="34"/>
        <v>383.07343911465944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57.088020379492306</v>
      </c>
      <c r="AA39" s="23">
        <f>EXP(-LN(2)/25)*AA38+(1-EXP(-LN(2)/25))/(LN(2)/25)*Calculateur!V39*Calculateur!X39*VLOOKUP('Données projet'!$B$9,Paramètres!$A$1:$I$89,3,0)*0.475*44/12</f>
        <v>13.662013492090178</v>
      </c>
      <c r="AB39" s="23">
        <f>EXP(-LN(2)/2)*AB38+(1-EXP(-LN(2)/2))/(LN(2)/2)*V39*Y39*VLOOKUP('Données projet'!$B$9,Paramètres!$A$1:$I$89,3,0)*0.475*44/12</f>
        <v>0</v>
      </c>
      <c r="AC39" s="24">
        <f t="shared" si="3"/>
        <v>70.750033871582488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82.176472177776617</v>
      </c>
      <c r="T40" s="62">
        <f t="shared" si="34"/>
        <v>383.07343911465944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55.968559120104679</v>
      </c>
      <c r="AA40" s="23">
        <f>EXP(-LN(2)/25)*AA39+(1-EXP(-LN(2)/25))/(LN(2)/25)*Calculateur!V40*Calculateur!X40*VLOOKUP('Données projet'!$B$9,Paramètres!$A$1:$I$89,3,0)*0.475*44/12</f>
        <v>13.288425014694909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69.25698413479958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82.176472177776617</v>
      </c>
      <c r="T41" s="62">
        <f t="shared" si="34"/>
        <v>383.07343911465944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54.871049813209694</v>
      </c>
      <c r="AA41" s="23">
        <f>EXP(-LN(2)/25)*AA40+(1-EXP(-LN(2)/25))/(LN(2)/25)*Calculateur!V41*Calculateur!X41*VLOOKUP('Données projet'!$B$9,Paramètres!$A$1:$I$89,3,0)*0.475*44/12</f>
        <v>12.925052333860176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67.796102147069874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82.176472177776617</v>
      </c>
      <c r="T42" s="62">
        <f t="shared" si="34"/>
        <v>383.07343911465944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53.795061994408343</v>
      </c>
      <c r="AA42" s="23">
        <f>EXP(-LN(2)/25)*AA41+(1-EXP(-LN(2)/25))/(LN(2)/25)*Calculateur!V42*Calculateur!X42*VLOOKUP('Données projet'!$B$9,Paramètres!$A$1:$I$89,3,0)*0.475*44/12</f>
        <v>12.571616098091807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66.366678092500152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82.176472177776617</v>
      </c>
      <c r="T43" s="62">
        <f t="shared" si="34"/>
        <v>383.07343911465944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52.740173640445924</v>
      </c>
      <c r="AA43" s="23">
        <f>EXP(-LN(2)/25)*AA42+(1-EXP(-LN(2)/25))/(LN(2)/25)*Calculateur!V43*Calculateur!X43*VLOOKUP('Données projet'!$B$9,Paramètres!$A$1:$I$89,3,0)*0.475*44/12</f>
        <v>12.227844594776929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64.968018235222857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82.176472177776617</v>
      </c>
      <c r="T44" s="62">
        <f t="shared" si="34"/>
        <v>383.07343911465944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51.705971003686344</v>
      </c>
      <c r="AA44" s="23">
        <f>EXP(-LN(2)/25)*AA43+(1-EXP(-LN(2)/25))/(LN(2)/25)*Calculateur!V44*Calculateur!X44*VLOOKUP('Données projet'!$B$9,Paramètres!$A$1:$I$89,3,0)*0.475*44/12</f>
        <v>11.893473541298354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63.599444544984699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82.176472177776617</v>
      </c>
      <c r="T45" s="62">
        <f t="shared" si="34"/>
        <v>383.07343911465944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50.692048449832292</v>
      </c>
      <c r="AA45" s="23">
        <f>EXP(-LN(2)/25)*AA44+(1-EXP(-LN(2)/25))/(LN(2)/25)*Calculateur!V45*Calculateur!X45*VLOOKUP('Données projet'!$B$9,Paramètres!$A$1:$I$89,3,0)*0.475*44/12</f>
        <v>11.56824588186096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62.260294331693252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82.176472177776617</v>
      </c>
      <c r="T46" s="62">
        <f t="shared" si="34"/>
        <v>383.07343911465944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49.698008298827631</v>
      </c>
      <c r="AA46" s="23">
        <f>EXP(-LN(2)/25)*AA45+(1-EXP(-LN(2)/25))/(LN(2)/25)*Calculateur!V46*Calculateur!X46*VLOOKUP('Données projet'!$B$9,Paramètres!$A$1:$I$89,3,0)*0.475*44/12</f>
        <v>11.251911589873862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60.949919888701494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82.176472177776617</v>
      </c>
      <c r="T47" s="62">
        <f t="shared" si="34"/>
        <v>383.07343911465944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48.723460668879547</v>
      </c>
      <c r="AA47" s="23">
        <f>EXP(-LN(2)/25)*AA46+(1-EXP(-LN(2)/25))/(LN(2)/25)*Calculateur!V47*Calculateur!X47*VLOOKUP('Données projet'!$B$9,Paramètres!$A$1:$I$89,3,0)*0.475*44/12</f>
        <v>10.944227475736447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59.667688144615994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82.176472177776617</v>
      </c>
      <c r="T48" s="62">
        <f t="shared" si="34"/>
        <v>383.07343911465944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47.768023323539381</v>
      </c>
      <c r="AA48" s="23">
        <f>EXP(-LN(2)/25)*AA47+(1-EXP(-LN(2)/25))/(LN(2)/25)*Calculateur!V48*Calculateur!X48*VLOOKUP('Données projet'!$B$9,Paramètres!$A$1:$I$89,3,0)*0.475*44/12</f>
        <v>10.644956999880524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58.412980323419902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82.176472177776617</v>
      </c>
      <c r="T49" s="62">
        <f t="shared" si="34"/>
        <v>383.07343911465944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46.831321521782101</v>
      </c>
      <c r="AA49" s="23">
        <f>EXP(-LN(2)/25)*AA48+(1-EXP(-LN(2)/25))/(LN(2)/25)*Calculateur!V49*Calculateur!X49*VLOOKUP('Données projet'!$B$9,Paramètres!$A$1:$I$89,3,0)*0.475*44/12</f>
        <v>10.353870090924831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57.18519161270693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82.176472177776617</v>
      </c>
      <c r="T50" s="62">
        <f t="shared" si="34"/>
        <v>383.07343911465944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45.912987871025592</v>
      </c>
      <c r="AA50" s="23">
        <f>EXP(-LN(2)/25)*AA49+(1-EXP(-LN(2)/25))/(LN(2)/25)*Calculateur!V50*Calculateur!X50*VLOOKUP('Données projet'!$B$9,Paramètres!$A$1:$I$89,3,0)*0.475*44/12</f>
        <v>10.070742968802127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55.983730839827722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82.176472177776617</v>
      </c>
      <c r="T51" s="62">
        <f t="shared" si="34"/>
        <v>383.07343911465944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45.012662183032198</v>
      </c>
      <c r="AA51" s="23">
        <f>EXP(-LN(2)/25)*AA50+(1-EXP(-LN(2)/25))/(LN(2)/25)*Calculateur!V51*Calculateur!X51*VLOOKUP('Données projet'!$B$9,Paramètres!$A$1:$I$89,3,0)*0.475*44/12</f>
        <v>9.7953579727228774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54.808020155755074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82.176472177776617</v>
      </c>
      <c r="T52" s="62">
        <f t="shared" si="34"/>
        <v>383.07343911465944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44.12999133263591</v>
      </c>
      <c r="AA52" s="23">
        <f>EXP(-LN(2)/25)*AA51+(1-EXP(-LN(2)/25))/(LN(2)/25)*Calculateur!V52*Calculateur!X52*VLOOKUP('Données projet'!$B$9,Paramètres!$A$1:$I$89,3,0)*0.475*44/12</f>
        <v>9.5275033938432827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53.657494726479193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82.176472177776617</v>
      </c>
      <c r="T53" s="62">
        <f t="shared" si="34"/>
        <v>383.07343911465944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43.264629119239835</v>
      </c>
      <c r="AA53" s="23">
        <f>EXP(-LN(2)/25)*AA52+(1-EXP(-LN(2)/25))/(LN(2)/25)*Calculateur!V53*Calculateur!X53*VLOOKUP('Données projet'!$B$9,Paramètres!$A$1:$I$89,3,0)*0.475*44/12</f>
        <v>9.2669733125090108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52.531602431748844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82.176472177776617</v>
      </c>
      <c r="T54" s="62">
        <f t="shared" si="34"/>
        <v>383.07343911465944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42.416236131029628</v>
      </c>
      <c r="AA54" s="23">
        <f>EXP(-LN(2)/25)*AA53+(1-EXP(-LN(2)/25))/(LN(2)/25)*Calculateur!V54*Calculateur!X54*VLOOKUP('Données projet'!$B$9,Paramètres!$A$1:$I$89,3,0)*0.475*44/12</f>
        <v>9.0135674399495045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51.429803570979132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82.176472177776617</v>
      </c>
      <c r="T55" s="62">
        <f t="shared" si="34"/>
        <v>383.07343911465944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41.584479611849595</v>
      </c>
      <c r="AA55" s="23">
        <f>EXP(-LN(2)/25)*AA54+(1-EXP(-LN(2)/25))/(LN(2)/25)*Calculateur!V55*Calculateur!X55*VLOOKUP('Données projet'!$B$9,Paramètres!$A$1:$I$89,3,0)*0.475*44/12</f>
        <v>8.7670909643011736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50.35157057615077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82.176472177776617</v>
      </c>
      <c r="T56" s="62">
        <f t="shared" si="34"/>
        <v>383.07343911465944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40.769033330689297</v>
      </c>
      <c r="AA56" s="23">
        <f>EXP(-LN(2)/25)*AA55+(1-EXP(-LN(2)/25))/(LN(2)/25)*Calculateur!V56*Calculateur!X56*VLOOKUP('Données projet'!$B$9,Paramètres!$A$1:$I$89,3,0)*0.475*44/12</f>
        <v>8.527354400841082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49.29638773153038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82.176472177776617</v>
      </c>
      <c r="T57" s="62">
        <f t="shared" si="34"/>
        <v>383.07343911465944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39.969577453729435</v>
      </c>
      <c r="AA57" s="23">
        <f>EXP(-LN(2)/25)*AA56+(1-EXP(-LN(2)/25))/(LN(2)/25)*Calculateur!V57*Calculateur!X57*VLOOKUP('Données projet'!$B$9,Paramètres!$A$1:$I$89,3,0)*0.475*44/12</f>
        <v>8.2941734463160035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48.263750900045437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82.176472177776617</v>
      </c>
      <c r="T58" s="62">
        <f t="shared" si="34"/>
        <v>383.07343911465944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39.185798418896816</v>
      </c>
      <c r="AA58" s="23">
        <f>EXP(-LN(2)/25)*AA57+(1-EXP(-LN(2)/25))/(LN(2)/25)*Calculateur!V58*Calculateur!X58*VLOOKUP('Données projet'!$B$9,Paramètres!$A$1:$I$89,3,0)*0.475*44/12</f>
        <v>8.0673688372548682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47.253167256151684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82.176472177776617</v>
      </c>
      <c r="T59" s="62">
        <f t="shared" si="34"/>
        <v>383.07343911465944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38.41738881287926</v>
      </c>
      <c r="AA59" s="23">
        <f>EXP(-LN(2)/25)*AA58+(1-EXP(-LN(2)/25))/(LN(2)/25)*Calculateur!V59*Calculateur!X59*VLOOKUP('Données projet'!$B$9,Paramètres!$A$1:$I$89,3,0)*0.475*44/12</f>
        <v>7.8467662121556447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46.264155025034903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82.176472177776617</v>
      </c>
      <c r="T60" s="62">
        <f t="shared" si="34"/>
        <v>383.07343911465944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37.664047250552123</v>
      </c>
      <c r="AA60" s="23">
        <f>EXP(-LN(2)/25)*AA59+(1-EXP(-LN(2)/25))/(LN(2)/25)*Calculateur!V60*Calculateur!X60*VLOOKUP('Données projet'!$B$9,Paramètres!$A$1:$I$89,3,0)*0.475*44/12</f>
        <v>7.6321959774407473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45.296243227992868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82.176472177776617</v>
      </c>
      <c r="T61" s="62">
        <f t="shared" si="34"/>
        <v>383.07343911465944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36.925478256769246</v>
      </c>
      <c r="AA61" s="23">
        <f>EXP(-LN(2)/25)*AA60+(1-EXP(-LN(2)/25))/(LN(2)/25)*Calculateur!V61*Calculateur!X61*VLOOKUP('Données projet'!$B$9,Paramètres!$A$1:$I$89,3,0)*0.475*44/12</f>
        <v>7.4234931770778871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44.348971433847133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82.176472177776617</v>
      </c>
      <c r="T62" s="62">
        <f t="shared" si="34"/>
        <v>383.07343911465944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36.201392150471847</v>
      </c>
      <c r="AA62" s="23">
        <f>EXP(-LN(2)/25)*AA61+(1-EXP(-LN(2)/25))/(LN(2)/25)*Calculateur!V62*Calculateur!X62*VLOOKUP('Données projet'!$B$9,Paramètres!$A$1:$I$89,3,0)*0.475*44/12</f>
        <v>7.2204973657661524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43.421889516237997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82.176472177776617</v>
      </c>
      <c r="T63" s="62">
        <f t="shared" si="34"/>
        <v>383.07343911465944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35.491504931070018</v>
      </c>
      <c r="AA63" s="23">
        <f>EXP(-LN(2)/25)*AA62+(1-EXP(-LN(2)/25))/(LN(2)/25)*Calculateur!V63*Calculateur!X63*VLOOKUP('Données projet'!$B$9,Paramètres!$A$1:$I$89,3,0)*0.475*44/12</f>
        <v>7.0230524855898233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42.514557416659841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82.176472177776617</v>
      </c>
      <c r="T64" s="62">
        <f t="shared" si="34"/>
        <v>383.07343911465944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34.795538167052214</v>
      </c>
      <c r="AA64" s="23">
        <f>EXP(-LN(2)/25)*AA63+(1-EXP(-LN(2)/25))/(LN(2)/25)*Calculateur!V64*Calculateur!X64*VLOOKUP('Données projet'!$B$9,Paramètres!$A$1:$I$89,3,0)*0.475*44/12</f>
        <v>6.8310067460450909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41.626544913097305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82.176472177776617</v>
      </c>
      <c r="T65" s="62">
        <f t="shared" si="34"/>
        <v>383.07343911465944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34.113218886778988</v>
      </c>
      <c r="AA65" s="23">
        <f>EXP(-LN(2)/25)*AA64+(1-EXP(-LN(2)/25))/(LN(2)/25)*Calculateur!V65*Calculateur!X65*VLOOKUP('Données projet'!$B$9,Paramètres!$A$1:$I$89,3,0)*0.475*44/12</f>
        <v>6.6442125073474561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40.757431394126442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82.176472177776617</v>
      </c>
      <c r="T66" s="62">
        <f t="shared" si="34"/>
        <v>383.07343911465944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33.444279471418248</v>
      </c>
      <c r="AA66" s="23">
        <f>EXP(-LN(2)/25)*AA65+(1-EXP(-LN(2)/25))/(LN(2)/25)*Calculateur!V66*Calculateur!X66*VLOOKUP('Données projet'!$B$9,Paramètres!$A$1:$I$89,3,0)*0.475*44/12</f>
        <v>6.4625261669300897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39.906805638348338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82.176472177776617</v>
      </c>
      <c r="T67" s="62">
        <f t="shared" si="34"/>
        <v>383.07343911465944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32.788457549979981</v>
      </c>
      <c r="AA67" s="23">
        <f>EXP(-LN(2)/25)*AA66+(1-EXP(-LN(2)/25))/(LN(2)/25)*Calculateur!V67*Calculateur!X67*VLOOKUP('Données projet'!$B$9,Paramètres!$A$1:$I$89,3,0)*0.475*44/12</f>
        <v>6.2858080490459054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39.074265599025885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82.176472177776617</v>
      </c>
      <c r="T68" s="62">
        <f t="shared" si="34"/>
        <v>383.07343911465944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32.145495896409244</v>
      </c>
      <c r="AA68" s="23">
        <f>EXP(-LN(2)/25)*AA67+(1-EXP(-LN(2)/25))/(LN(2)/25)*Calculateur!V68*Calculateur!X68*VLOOKUP('Données projet'!$B$9,Paramètres!$A$1:$I$89,3,0)*0.475*44/12</f>
        <v>6.1139222973884664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38.259418193797714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82.176472177776617</v>
      </c>
      <c r="T69" s="62">
        <f t="shared" ref="T69:T132" si="88">$T$3</f>
        <v>383.07343911465944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31.515142328697145</v>
      </c>
      <c r="AA69" s="23">
        <f>EXP(-LN(2)/25)*AA68+(1-EXP(-LN(2)/25))/(LN(2)/25)*Calculateur!V69*Calculateur!X69*VLOOKUP('Données projet'!$B$9,Paramètres!$A$1:$I$89,3,0)*0.475*44/12</f>
        <v>5.9467367706491787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37.461879099346326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82.176472177776617</v>
      </c>
      <c r="T70" s="62">
        <f t="shared" si="88"/>
        <v>383.07343911465944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30.897149609970167</v>
      </c>
      <c r="AA70" s="23">
        <f>EXP(-LN(2)/25)*AA69+(1-EXP(-LN(2)/25))/(LN(2)/25)*Calculateur!V70*Calculateur!X70*VLOOKUP('Données projet'!$B$9,Paramètres!$A$1:$I$89,3,0)*0.475*44/12</f>
        <v>5.784122940930482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36.681272550900651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82.176472177776617</v>
      </c>
      <c r="T71" s="62">
        <f t="shared" si="88"/>
        <v>383.07343911465944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30.291275351519086</v>
      </c>
      <c r="AA71" s="23">
        <f>EXP(-LN(2)/25)*AA70+(1-EXP(-LN(2)/25))/(LN(2)/25)*Calculateur!V71*Calculateur!X71*VLOOKUP('Données projet'!$B$9,Paramètres!$A$1:$I$89,3,0)*0.475*44/12</f>
        <v>5.6259557949369325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35.917231146456018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82.176472177776617</v>
      </c>
      <c r="T72" s="62">
        <f t="shared" si="88"/>
        <v>383.07343911465944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29.697281917729423</v>
      </c>
      <c r="AA72" s="23">
        <f>EXP(-LN(2)/25)*AA71+(1-EXP(-LN(2)/25))/(LN(2)/25)*Calculateur!V72*Calculateur!X72*VLOOKUP('Données projet'!$B$9,Paramètres!$A$1:$I$89,3,0)*0.475*44/12</f>
        <v>5.4721137378682254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35.169395655597647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82.176472177776617</v>
      </c>
      <c r="T73" s="62">
        <f t="shared" si="88"/>
        <v>383.07343911465944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29.114936332876155</v>
      </c>
      <c r="AA73" s="23">
        <f>EXP(-LN(2)/25)*AA72+(1-EXP(-LN(2)/25))/(LN(2)/25)*Calculateur!V73*Calculateur!X73*VLOOKUP('Données projet'!$B$9,Paramètres!$A$1:$I$89,3,0)*0.475*44/12</f>
        <v>5.3224784999402637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34.437414832816415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82.176472177776617</v>
      </c>
      <c r="T74" s="62">
        <f t="shared" si="88"/>
        <v>383.07343911465944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28.544010189746125</v>
      </c>
      <c r="AA74" s="23">
        <f>EXP(-LN(2)/25)*AA73+(1-EXP(-LN(2)/25))/(LN(2)/25)*Calculateur!V74*Calculateur!X74*VLOOKUP('Données projet'!$B$9,Paramètres!$A$1:$I$89,3,0)*0.475*44/12</f>
        <v>5.1769350454624172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33.720945235208539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82.176472177776617</v>
      </c>
      <c r="T75" s="62">
        <f t="shared" si="88"/>
        <v>383.07343911465944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27.984279560052311</v>
      </c>
      <c r="AA75" s="23">
        <f>EXP(-LN(2)/25)*AA74+(1-EXP(-LN(2)/25))/(LN(2)/25)*Calculateur!V75*Calculateur!X75*VLOOKUP('Données projet'!$B$9,Paramètres!$A$1:$I$89,3,0)*0.475*44/12</f>
        <v>5.0353714844010655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33.019651044453376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82.176472177776617</v>
      </c>
      <c r="T76" s="62">
        <f t="shared" si="88"/>
        <v>383.07343911465944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27.435524906604819</v>
      </c>
      <c r="AA76" s="23">
        <f>EXP(-LN(2)/25)*AA75+(1-EXP(-LN(2)/25))/(LN(2)/25)*Calculateur!V76*Calculateur!X76*VLOOKUP('Données projet'!$B$9,Paramètres!$A$1:$I$89,3,0)*0.475*44/12</f>
        <v>4.8976789863614405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32.33320389296626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82.176472177776617</v>
      </c>
      <c r="T77" s="62">
        <f t="shared" si="88"/>
        <v>383.07343911465944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26.897530997204143</v>
      </c>
      <c r="AA77" s="23">
        <f>EXP(-LN(2)/25)*AA76+(1-EXP(-LN(2)/25))/(LN(2)/25)*Calculateur!V77*Calculateur!X77*VLOOKUP('Données projet'!$B$9,Paramètres!$A$1:$I$89,3,0)*0.475*44/12</f>
        <v>4.7637516969216431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31.661282694125788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82.176472177776617</v>
      </c>
      <c r="T78" s="62">
        <f t="shared" si="88"/>
        <v>383.07343911465944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26.370086820222934</v>
      </c>
      <c r="AA78" s="23">
        <f>EXP(-LN(2)/25)*AA77+(1-EXP(-LN(2)/25))/(LN(2)/25)*Calculateur!V78*Calculateur!X78*VLOOKUP('Données projet'!$B$9,Paramètres!$A$1:$I$89,3,0)*0.475*44/12</f>
        <v>4.6334866562545072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31.003573476477442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82.176472177776617</v>
      </c>
      <c r="T79" s="62">
        <f t="shared" si="88"/>
        <v>383.07343911465944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25.852985501843143</v>
      </c>
      <c r="AA79" s="23">
        <f>EXP(-LN(2)/25)*AA78+(1-EXP(-LN(2)/25))/(LN(2)/25)*Calculateur!V79*Calculateur!X79*VLOOKUP('Données projet'!$B$9,Paramètres!$A$1:$I$89,3,0)*0.475*44/12</f>
        <v>4.506783719974754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30.359769221817899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82.176472177776617</v>
      </c>
      <c r="T80" s="62">
        <f t="shared" si="88"/>
        <v>383.07343911465944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25.346024224916118</v>
      </c>
      <c r="AA80" s="23">
        <f>EXP(-LN(2)/25)*AA79+(1-EXP(-LN(2)/25))/(LN(2)/25)*Calculateur!V80*Calculateur!X80*VLOOKUP('Données projet'!$B$9,Paramètres!$A$1:$I$89,3,0)*0.475*44/12</f>
        <v>4.3835454821505886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29.729569707066705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82.176472177776617</v>
      </c>
      <c r="T81" s="62">
        <f t="shared" si="88"/>
        <v>383.07343911465944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24.849004149413787</v>
      </c>
      <c r="AA81" s="23">
        <f>EXP(-LN(2)/25)*AA80+(1-EXP(-LN(2)/25))/(LN(2)/25)*Calculateur!V81*Calculateur!X81*VLOOKUP('Données projet'!$B$9,Paramètres!$A$1:$I$89,3,0)*0.475*44/12</f>
        <v>4.2636772004205428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29.112681349834329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82.176472177776617</v>
      </c>
      <c r="T82" s="62">
        <f t="shared" si="88"/>
        <v>383.07343911465944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24.361730334439745</v>
      </c>
      <c r="AA82" s="23">
        <f>EXP(-LN(2)/25)*AA81+(1-EXP(-LN(2)/25))/(LN(2)/25)*Calculateur!V82*Calculateur!X82*VLOOKUP('Données projet'!$B$9,Paramètres!$A$1:$I$89,3,0)*0.475*44/12</f>
        <v>4.1470867231580035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28.508817057597749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82.176472177776617</v>
      </c>
      <c r="T83" s="62">
        <f t="shared" si="88"/>
        <v>383.07343911465944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23.884011661769662</v>
      </c>
      <c r="AA83" s="23">
        <f>EXP(-LN(2)/25)*AA82+(1-EXP(-LN(2)/25))/(LN(2)/25)*Calculateur!V83*Calculateur!X83*VLOOKUP('Données projet'!$B$9,Paramètres!$A$1:$I$89,3,0)*0.475*44/12</f>
        <v>4.0336844186274359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27.9176960803971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82.176472177776617</v>
      </c>
      <c r="T84" s="62">
        <f t="shared" si="88"/>
        <v>383.07343911465944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23.415660760891022</v>
      </c>
      <c r="AA84" s="23">
        <f>EXP(-LN(2)/25)*AA83+(1-EXP(-LN(2)/25))/(LN(2)/25)*Calculateur!V84*Calculateur!X84*VLOOKUP('Données projet'!$B$9,Paramètres!$A$1:$I$89,3,0)*0.475*44/12</f>
        <v>3.9233831060778241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27.339043866968847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82.176472177776617</v>
      </c>
      <c r="T85" s="62">
        <f t="shared" si="88"/>
        <v>383.07343911465944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22.956493935512768</v>
      </c>
      <c r="AA85" s="23">
        <f>EXP(-LN(2)/25)*AA84+(1-EXP(-LN(2)/25))/(LN(2)/25)*Calculateur!V85*Calculateur!X85*VLOOKUP('Données projet'!$B$9,Paramètres!$A$1:$I$89,3,0)*0.475*44/12</f>
        <v>3.8160979887203754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26.772591924233144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82.176472177776617</v>
      </c>
      <c r="T86" s="62">
        <f t="shared" si="88"/>
        <v>383.07343911465944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22.506331091516074</v>
      </c>
      <c r="AA86" s="23">
        <f>EXP(-LN(2)/25)*AA85+(1-EXP(-LN(2)/25))/(LN(2)/25)*Calculateur!V86*Calculateur!X86*VLOOKUP('Données projet'!$B$9,Paramètres!$A$1:$I$89,3,0)*0.475*44/12</f>
        <v>3.7117465885389453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26.218077680055018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82.176472177776617</v>
      </c>
      <c r="T87" s="62">
        <f t="shared" si="88"/>
        <v>383.07343911465944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22.06499566631793</v>
      </c>
      <c r="AA87" s="23">
        <f>EXP(-LN(2)/25)*AA86+(1-EXP(-LN(2)/25))/(LN(2)/25)*Calculateur!V87*Calculateur!X87*VLOOKUP('Données projet'!$B$9,Paramètres!$A$1:$I$89,3,0)*0.475*44/12</f>
        <v>3.610248682883078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25.675244349201009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82.176472177776617</v>
      </c>
      <c r="T88" s="62">
        <f t="shared" si="88"/>
        <v>383.07343911465944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21.632314559619893</v>
      </c>
      <c r="AA88" s="23">
        <f>EXP(-LN(2)/25)*AA87+(1-EXP(-LN(2)/25))/(LN(2)/25)*Calculateur!V88*Calculateur!X88*VLOOKUP('Données projet'!$B$9,Paramètres!$A$1:$I$89,3,0)*0.475*44/12</f>
        <v>3.5115262427949134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25.143840802414807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82.176472177776617</v>
      </c>
      <c r="T89" s="62">
        <f t="shared" si="88"/>
        <v>383.07343911465944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21.208118065514789</v>
      </c>
      <c r="AA89" s="23">
        <f>EXP(-LN(2)/25)*AA88+(1-EXP(-LN(2)/25))/(LN(2)/25)*Calculateur!V89*Calculateur!X89*VLOOKUP('Données projet'!$B$9,Paramètres!$A$1:$I$89,3,0)*0.475*44/12</f>
        <v>3.4155033730225473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24.623621438537334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82.176472177776617</v>
      </c>
      <c r="T90" s="62">
        <f t="shared" si="88"/>
        <v>383.07343911465944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20.792239805924773</v>
      </c>
      <c r="AA90" s="23">
        <f>EXP(-LN(2)/25)*AA89+(1-EXP(-LN(2)/25))/(LN(2)/25)*Calculateur!V90*Calculateur!X90*VLOOKUP('Données projet'!$B$9,Paramètres!$A$1:$I$89,3,0)*0.475*44/12</f>
        <v>3.3221062536737294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24.114346059598503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82.176472177776617</v>
      </c>
      <c r="T91" s="62">
        <f t="shared" si="88"/>
        <v>383.07343911465944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20.384516665344623</v>
      </c>
      <c r="AA91" s="23">
        <f>EXP(-LN(2)/25)*AA90+(1-EXP(-LN(2)/25))/(LN(2)/25)*Calculateur!V91*Calculateur!X91*VLOOKUP('Données projet'!$B$9,Paramètres!$A$1:$I$89,3,0)*0.475*44/12</f>
        <v>3.2312630834650462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23.615779748809668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82.176472177776617</v>
      </c>
      <c r="T92" s="62">
        <f t="shared" si="88"/>
        <v>383.07343911465944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19.984788726864693</v>
      </c>
      <c r="AA92" s="23">
        <f>EXP(-LN(2)/25)*AA91+(1-EXP(-LN(2)/25))/(LN(2)/25)*Calculateur!V92*Calculateur!X92*VLOOKUP('Données projet'!$B$9,Paramètres!$A$1:$I$89,3,0)*0.475*44/12</f>
        <v>3.142904024522954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23.127692751387649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82.176472177776617</v>
      </c>
      <c r="T93" s="62">
        <f t="shared" si="88"/>
        <v>383.07343911465944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19.592899209448383</v>
      </c>
      <c r="AA93" s="23">
        <f>EXP(-LN(2)/25)*AA92+(1-EXP(-LN(2)/25))/(LN(2)/25)*Calculateur!V93*Calculateur!X93*VLOOKUP('Données projet'!$B$9,Paramètres!$A$1:$I$89,3,0)*0.475*44/12</f>
        <v>3.0569611486942345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22.649860358142618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82.176472177776617</v>
      </c>
      <c r="T94" s="62">
        <f t="shared" si="88"/>
        <v>383.07343911465944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19.208694406439605</v>
      </c>
      <c r="AA94" s="23">
        <f>EXP(-LN(2)/25)*AA93+(1-EXP(-LN(2)/25))/(LN(2)/25)*Calculateur!V94*Calculateur!X94*VLOOKUP('Données projet'!$B$9,Paramètres!$A$1:$I$89,3,0)*0.475*44/12</f>
        <v>2.9733683853245907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22.182062791764196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82.176472177776617</v>
      </c>
      <c r="T95" s="62">
        <f t="shared" si="88"/>
        <v>383.07343911465944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18.83202362527604</v>
      </c>
      <c r="AA95" s="23">
        <f>EXP(-LN(2)/25)*AA94+(1-EXP(-LN(2)/25))/(LN(2)/25)*Calculateur!V95*Calculateur!X95*VLOOKUP('Données projet'!$B$9,Paramètres!$A$1:$I$89,3,0)*0.475*44/12</f>
        <v>2.8920614704652423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21.724085095741284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82.176472177776617</v>
      </c>
      <c r="T96" s="62">
        <f t="shared" si="88"/>
        <v>383.07343911465944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18.462739128384602</v>
      </c>
      <c r="AA96" s="23">
        <f>EXP(-LN(2)/25)*AA95+(1-EXP(-LN(2)/25))/(LN(2)/25)*Calculateur!V96*Calculateur!X96*VLOOKUP('Données projet'!$B$9,Paramètres!$A$1:$I$89,3,0)*0.475*44/12</f>
        <v>2.8129778974684676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21.275717025853069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82.176472177776617</v>
      </c>
      <c r="T97" s="62">
        <f t="shared" si="88"/>
        <v>383.07343911465944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18.100696075235902</v>
      </c>
      <c r="AA97" s="23">
        <f>EXP(-LN(2)/25)*AA96+(1-EXP(-LN(2)/25))/(LN(2)/25)*Calculateur!V97*Calculateur!X97*VLOOKUP('Données projet'!$B$9,Paramètres!$A$1:$I$89,3,0)*0.475*44/12</f>
        <v>2.736056868934114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20.836752944170016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82.176472177776617</v>
      </c>
      <c r="T98" s="62">
        <f t="shared" si="88"/>
        <v>383.07343911465944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17.745752465534988</v>
      </c>
      <c r="AA98" s="23">
        <f>EXP(-LN(2)/25)*AA97+(1-EXP(-LN(2)/25))/(LN(2)/25)*Calculateur!V98*Calculateur!X98*VLOOKUP('Données projet'!$B$9,Paramètres!$A$1:$I$89,3,0)*0.475*44/12</f>
        <v>2.6612392499701332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20.406991715505121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82.176472177776617</v>
      </c>
      <c r="T99" s="62">
        <f t="shared" si="88"/>
        <v>383.07343911465944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17.397769083526086</v>
      </c>
      <c r="AA99" s="23">
        <f>EXP(-LN(2)/25)*AA98+(1-EXP(-LN(2)/25))/(LN(2)/25)*Calculateur!V99*Calculateur!X99*VLOOKUP('Données projet'!$B$9,Paramètres!$A$1:$I$89,3,0)*0.475*44/12</f>
        <v>2.5884675227312099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19.986236606257297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82.176472177776617</v>
      </c>
      <c r="T100" s="62">
        <f t="shared" si="88"/>
        <v>383.07343911465944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17.056609443389473</v>
      </c>
      <c r="AA100" s="23">
        <f>EXP(-LN(2)/25)*AA99+(1-EXP(-LN(2)/25))/(LN(2)/25)*Calculateur!V100*Calculateur!X100*VLOOKUP('Données projet'!$B$9,Paramètres!$A$1:$I$89,3,0)*0.475*44/12</f>
        <v>2.5176857422005341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19.574295185590007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82.176472177776617</v>
      </c>
      <c r="T101" s="62">
        <f t="shared" si="88"/>
        <v>383.07343911465944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16.722139735709106</v>
      </c>
      <c r="AA101" s="23">
        <f>EXP(-LN(2)/25)*AA100+(1-EXP(-LN(2)/25))/(LN(2)/25)*Calculateur!V101*Calculateur!X101*VLOOKUP('Données projet'!$B$9,Paramètres!$A$1:$I$89,3,0)*0.475*44/12</f>
        <v>2.4488394931807216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19.170979228889827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82.176472177776617</v>
      </c>
      <c r="T102" s="62">
        <f t="shared" si="88"/>
        <v>383.07343911465944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16.394228774989973</v>
      </c>
      <c r="AA102" s="23">
        <f>EXP(-LN(2)/25)*AA101+(1-EXP(-LN(2)/25))/(LN(2)/25)*Calculateur!V102*Calculateur!X102*VLOOKUP('Données projet'!$B$9,Paramètres!$A$1:$I$89,3,0)*0.475*44/12</f>
        <v>2.3818758484608229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18.776104623450795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82.176472177776617</v>
      </c>
      <c r="T103" s="62">
        <f t="shared" si="88"/>
        <v>383.07343911465944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16.072747948204604</v>
      </c>
      <c r="AA103" s="23">
        <f>EXP(-LN(2)/25)*AA102+(1-EXP(-LN(2)/25))/(LN(2)/25)*Calculateur!V103*Calculateur!X103*VLOOKUP('Données projet'!$B$9,Paramètres!$A$1:$I$89,3,0)*0.475*44/12</f>
        <v>2.3167433281272545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18.38949127633186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82.176472177776617</v>
      </c>
      <c r="T104" s="62">
        <f t="shared" si="88"/>
        <v>383.07343911465944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15.757571164348555</v>
      </c>
      <c r="AA104" s="23">
        <f>EXP(-LN(2)/25)*AA103+(1-EXP(-LN(2)/25))/(LN(2)/25)*Calculateur!V104*Calculateur!X104*VLOOKUP('Données projet'!$B$9,Paramètres!$A$1:$I$89,3,0)*0.475*44/12</f>
        <v>2.2533918599873779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18.010963024335933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82.176472177776617</v>
      </c>
      <c r="T105" s="62">
        <f t="shared" si="88"/>
        <v>383.07343911465944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15.448574804985066</v>
      </c>
      <c r="AA105" s="23">
        <f>EXP(-LN(2)/25)*AA104+(1-EXP(-LN(2)/25))/(LN(2)/25)*Calculateur!V105*Calculateur!X105*VLOOKUP('Données projet'!$B$9,Paramètres!$A$1:$I$89,3,0)*0.475*44/12</f>
        <v>2.1917727410752952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17.640347546060362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82.176472177776617</v>
      </c>
      <c r="T106" s="62">
        <f t="shared" si="88"/>
        <v>383.07343911465944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15.145637675759525</v>
      </c>
      <c r="AA106" s="23">
        <f>EXP(-LN(2)/25)*AA105+(1-EXP(-LN(2)/25))/(LN(2)/25)*Calculateur!V106*Calculateur!X106*VLOOKUP('Données projet'!$B$9,Paramètres!$A$1:$I$89,3,0)*0.475*44/12</f>
        <v>2.1318386002102723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17.277476275969796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82.176472177776617</v>
      </c>
      <c r="T107" s="62">
        <f t="shared" si="88"/>
        <v>383.07343911465944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14.848640958864694</v>
      </c>
      <c r="AA107" s="23">
        <f>EXP(-LN(2)/25)*AA106+(1-EXP(-LN(2)/25))/(LN(2)/25)*Calculateur!V107*Calculateur!X107*VLOOKUP('Données projet'!$B$9,Paramètres!$A$1:$I$89,3,0)*0.475*44/12</f>
        <v>2.0735433615790027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16.922184320443698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82.176472177776617</v>
      </c>
      <c r="T108" s="62">
        <f t="shared" si="88"/>
        <v>383.07343911465944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14.55746816643806</v>
      </c>
      <c r="AA108" s="23">
        <f>EXP(-LN(2)/25)*AA107+(1-EXP(-LN(2)/25))/(LN(2)/25)*Calculateur!V108*Calculateur!X108*VLOOKUP('Données projet'!$B$9,Paramètres!$A$1:$I$89,3,0)*0.475*44/12</f>
        <v>2.0168422093137184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16.574310375751779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82.176472177776617</v>
      </c>
      <c r="T109" s="62">
        <f t="shared" si="88"/>
        <v>383.07343911465944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14.272005094873045</v>
      </c>
      <c r="AA109" s="23">
        <f>EXP(-LN(2)/25)*AA108+(1-EXP(-LN(2)/25))/(LN(2)/25)*Calculateur!V109*Calculateur!X109*VLOOKUP('Données projet'!$B$9,Paramètres!$A$1:$I$89,3,0)*0.475*44/12</f>
        <v>1.9616915530389125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16.233696647911955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82.176472177776617</v>
      </c>
      <c r="T110" s="62">
        <f t="shared" si="88"/>
        <v>383.07343911465944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13.992139780026138</v>
      </c>
      <c r="AA110" s="23">
        <f>EXP(-LN(2)/25)*AA109+(1-EXP(-LN(2)/25))/(LN(2)/25)*Calculateur!V110*Calculateur!X110*VLOOKUP('Données projet'!$B$9,Paramètres!$A$1:$I$89,3,0)*0.475*44/12</f>
        <v>1.9080489943601882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15.900188774386326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82.176472177776617</v>
      </c>
      <c r="T111" s="62">
        <f t="shared" si="88"/>
        <v>383.07343911465944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13.717762453302393</v>
      </c>
      <c r="AA111" s="23">
        <f>EXP(-LN(2)/25)*AA110+(1-EXP(-LN(2)/25))/(LN(2)/25)*Calculateur!V111*Calculateur!X111*VLOOKUP('Données projet'!$B$9,Paramètres!$A$1:$I$89,3,0)*0.475*44/12</f>
        <v>1.8558732942694731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15.573635747571867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82.176472177776617</v>
      </c>
      <c r="T112" s="62">
        <f t="shared" si="88"/>
        <v>383.07343911465944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13.448765498602057</v>
      </c>
      <c r="AA112" s="23">
        <f>EXP(-LN(2)/25)*AA111+(1-EXP(-LN(2)/25))/(LN(2)/25)*Calculateur!V112*Calculateur!X112*VLOOKUP('Données projet'!$B$9,Paramètres!$A$1:$I$89,3,0)*0.475*44/12</f>
        <v>1.8051243414415394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15.253889840043596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82.176472177776617</v>
      </c>
      <c r="T113" s="62">
        <f t="shared" si="88"/>
        <v>383.07343911465944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13.185043410111453</v>
      </c>
      <c r="AA113" s="23">
        <f>EXP(-LN(2)/25)*AA112+(1-EXP(-LN(2)/25))/(LN(2)/25)*Calculateur!V113*Calculateur!X113*VLOOKUP('Données projet'!$B$9,Paramètres!$A$1:$I$89,3,0)*0.475*44/12</f>
        <v>1.7557631213974572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14.94080653150891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82.176472177776617</v>
      </c>
      <c r="T114" s="62">
        <f t="shared" si="88"/>
        <v>383.07343911465944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12.926492750921557</v>
      </c>
      <c r="AA114" s="23">
        <f>EXP(-LN(2)/25)*AA113+(1-EXP(-LN(2)/25))/(LN(2)/25)*Calculateur!V114*Calculateur!X114*VLOOKUP('Données projet'!$B$9,Paramètres!$A$1:$I$89,3,0)*0.475*44/12</f>
        <v>1.7077516865112741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14.634244437432832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82.176472177776617</v>
      </c>
      <c r="T115" s="62">
        <f t="shared" si="88"/>
        <v>383.07343911465944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12.673012112458046</v>
      </c>
      <c r="AA115" s="23">
        <f>EXP(-LN(2)/25)*AA114+(1-EXP(-LN(2)/25))/(LN(2)/25)*Calculateur!V115*Calculateur!X115*VLOOKUP('Données projet'!$B$9,Paramètres!$A$1:$I$89,3,0)*0.475*44/12</f>
        <v>1.6610531268368651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14.334065239294912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82.176472177776617</v>
      </c>
      <c r="T116" s="62">
        <f t="shared" si="88"/>
        <v>383.07343911465944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12.424502074706881</v>
      </c>
      <c r="AA116" s="23">
        <f>EXP(-LN(2)/25)*AA115+(1-EXP(-LN(2)/25))/(LN(2)/25)*Calculateur!V116*Calculateur!X116*VLOOKUP('Données projet'!$B$9,Paramètres!$A$1:$I$89,3,0)*0.475*44/12</f>
        <v>1.6156315417325235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14.040133616439405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82.176472177776617</v>
      </c>
      <c r="T117" s="62">
        <f t="shared" si="88"/>
        <v>383.07343911465944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12.18086516721986</v>
      </c>
      <c r="AA117" s="23">
        <f>EXP(-LN(2)/25)*AA116+(1-EXP(-LN(2)/25))/(LN(2)/25)*Calculateur!V117*Calculateur!X117*VLOOKUP('Données projet'!$B$9,Paramètres!$A$1:$I$89,3,0)*0.475*44/12</f>
        <v>1.5714520122614775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13.752317179481338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82.176472177776617</v>
      </c>
      <c r="T118" s="62">
        <f t="shared" si="88"/>
        <v>383.07343911465944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11.942005830884819</v>
      </c>
      <c r="AA118" s="23">
        <f>EXP(-LN(2)/25)*AA117+(1-EXP(-LN(2)/25))/(LN(2)/25)*Calculateur!V118*Calculateur!X118*VLOOKUP('Données projet'!$B$9,Paramètres!$A$1:$I$89,3,0)*0.475*44/12</f>
        <v>1.5284805743471177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13.470486405231936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82.176472177776617</v>
      </c>
      <c r="T119" s="62">
        <f t="shared" si="88"/>
        <v>383.07343911465944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11.707830380445499</v>
      </c>
      <c r="AA119" s="23">
        <f>EXP(-LN(2)/25)*AA118+(1-EXP(-LN(2)/25))/(LN(2)/25)*Calculateur!V119*Calculateur!X119*VLOOKUP('Données projet'!$B$9,Paramètres!$A$1:$I$89,3,0)*0.475*44/12</f>
        <v>1.4866841926622958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13.194514573107794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82.176472177776617</v>
      </c>
      <c r="T120" s="62">
        <f t="shared" si="88"/>
        <v>383.07343911465944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11.478246967756371</v>
      </c>
      <c r="AA120" s="23">
        <f>EXP(-LN(2)/25)*AA119+(1-EXP(-LN(2)/25))/(LN(2)/25)*Calculateur!V120*Calculateur!X120*VLOOKUP('Données projet'!$B$9,Paramètres!$A$1:$I$89,3,0)*0.475*44/12</f>
        <v>1.4460307352326214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12.924277702988993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82.176472177776617</v>
      </c>
      <c r="T121" s="62">
        <f t="shared" si="88"/>
        <v>383.07343911465944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11.253165545758025</v>
      </c>
      <c r="AA121" s="23">
        <f>EXP(-LN(2)/25)*AA120+(1-EXP(-LN(2)/25))/(LN(2)/25)*Calculateur!V121*Calculateur!X121*VLOOKUP('Données projet'!$B$9,Paramètres!$A$1:$I$89,3,0)*0.475*44/12</f>
        <v>1.406488948734234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12.659654494492258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82.176472177776617</v>
      </c>
      <c r="T122" s="62">
        <f t="shared" si="88"/>
        <v>383.07343911465944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11.032497833158953</v>
      </c>
      <c r="AA122" s="23">
        <f>EXP(-LN(2)/25)*AA121+(1-EXP(-LN(2)/25))/(LN(2)/25)*Calculateur!V122*Calculateur!X122*VLOOKUP('Données projet'!$B$9,Paramètres!$A$1:$I$89,3,0)*0.475*44/12</f>
        <v>1.3680284344670572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12.40052626762601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82.176472177776617</v>
      </c>
      <c r="T123" s="62">
        <f t="shared" si="88"/>
        <v>383.07343911465944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10.816157279809934</v>
      </c>
      <c r="AA123" s="23">
        <f>EXP(-LN(2)/25)*AA122+(1-EXP(-LN(2)/25))/(LN(2)/25)*Calculateur!V123*Calculateur!X123*VLOOKUP('Données projet'!$B$9,Paramètres!$A$1:$I$89,3,0)*0.475*44/12</f>
        <v>1.3306196249850668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12.146776904795001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82.176472177776617</v>
      </c>
      <c r="T124" s="62">
        <f t="shared" si="88"/>
        <v>383.07343911465944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10.604059032757382</v>
      </c>
      <c r="AA124" s="23">
        <f>EXP(-LN(2)/25)*AA123+(1-EXP(-LN(2)/25))/(LN(2)/25)*Calculateur!V124*Calculateur!X124*VLOOKUP('Données projet'!$B$9,Paramètres!$A$1:$I$89,3,0)*0.475*44/12</f>
        <v>1.2942337613656052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11.898292794122987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82.176472177776617</v>
      </c>
      <c r="T125" s="62">
        <f t="shared" si="88"/>
        <v>383.07343911465944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10.396119902962374</v>
      </c>
      <c r="AA125" s="23">
        <f>EXP(-LN(2)/25)*AA124+(1-EXP(-LN(2)/25))/(LN(2)/25)*Calculateur!V125*Calculateur!X125*VLOOKUP('Données projet'!$B$9,Paramètres!$A$1:$I$89,3,0)*0.475*44/12</f>
        <v>1.2588428711002673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11.654962774062641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82.176472177776617</v>
      </c>
      <c r="T126" s="62">
        <f t="shared" si="88"/>
        <v>383.07343911465944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10.192258332672299</v>
      </c>
      <c r="AA126" s="23">
        <f>EXP(-LN(2)/25)*AA125+(1-EXP(-LN(2)/25))/(LN(2)/25)*Calculateur!V126*Calculateur!X126*VLOOKUP('Données projet'!$B$9,Paramètres!$A$1:$I$89,3,0)*0.475*44/12</f>
        <v>1.224419746590361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11.41667807926266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82.176472177776617</v>
      </c>
      <c r="T127" s="62">
        <f t="shared" si="88"/>
        <v>383.07343911465944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9.992394363432334</v>
      </c>
      <c r="AA127" s="23">
        <f>EXP(-LN(2)/25)*AA126+(1-EXP(-LN(2)/25))/(LN(2)/25)*Calculateur!V127*Calculateur!X127*VLOOKUP('Données projet'!$B$9,Paramètres!$A$1:$I$89,3,0)*0.475*44/12</f>
        <v>1.1909379242304117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11.183332287662745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82.176472177776617</v>
      </c>
      <c r="T128" s="62">
        <f t="shared" si="88"/>
        <v>383.07343911465944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9.7964496047241809</v>
      </c>
      <c r="AA128" s="23">
        <f>EXP(-LN(2)/25)*AA127+(1-EXP(-LN(2)/25))/(LN(2)/25)*Calculateur!V128*Calculateur!X128*VLOOKUP('Données projet'!$B$9,Paramètres!$A$1:$I$89,3,0)*0.475*44/12</f>
        <v>1.1583716640636275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10.954821268787809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82.176472177776617</v>
      </c>
      <c r="T129" s="62">
        <f t="shared" si="88"/>
        <v>383.07343911465944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9.6043472032197919</v>
      </c>
      <c r="AA129" s="23">
        <f>EXP(-LN(2)/25)*AA128+(1-EXP(-LN(2)/25))/(LN(2)/25)*Calculateur!V129*Calculateur!X129*VLOOKUP('Données projet'!$B$9,Paramètres!$A$1:$I$89,3,0)*0.475*44/12</f>
        <v>1.1266959299936892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10.731043133213481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82.176472177776617</v>
      </c>
      <c r="T130" s="62">
        <f t="shared" si="88"/>
        <v>383.07343911465944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9.4160118126380095</v>
      </c>
      <c r="AA130" s="23">
        <f>EXP(-LN(2)/25)*AA129+(1-EXP(-LN(2)/25))/(LN(2)/25)*Calculateur!V130*Calculateur!X130*VLOOKUP('Données projet'!$B$9,Paramètres!$A$1:$I$89,3,0)*0.475*44/12</f>
        <v>1.0958863705376478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10.511898183175656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82.176472177776617</v>
      </c>
      <c r="T131" s="62">
        <f t="shared" si="88"/>
        <v>383.07343911465944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9.2313695641922902</v>
      </c>
      <c r="AA131" s="23">
        <f>EXP(-LN(2)/25)*AA130+(1-EXP(-LN(2)/25))/(LN(2)/25)*Calculateur!V131*Calculateur!X131*VLOOKUP('Données projet'!$B$9,Paramètres!$A$1:$I$89,3,0)*0.475*44/12</f>
        <v>1.0659193001051364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10.297288864297427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82.176472177776617</v>
      </c>
      <c r="T132" s="62">
        <f t="shared" si="88"/>
        <v>383.07343911465944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9.0503480376179404</v>
      </c>
      <c r="AA132" s="23">
        <f>EXP(-LN(2)/25)*AA131+(1-EXP(-LN(2)/25))/(LN(2)/25)*Calculateur!V132*Calculateur!X132*VLOOKUP('Données projet'!$B$9,Paramètres!$A$1:$I$89,3,0)*0.475*44/12</f>
        <v>1.0367716807895015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10.087119718407441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82.176472177776617</v>
      </c>
      <c r="T133" s="62">
        <f t="shared" ref="T133:T196" si="142">$T$3</f>
        <v>383.07343911465944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8.872876232767485</v>
      </c>
      <c r="AA133" s="23">
        <f>EXP(-LN(2)/25)*AA132+(1-EXP(-LN(2)/25))/(LN(2)/25)*Calculateur!V133*Calculateur!X133*VLOOKUP('Données projet'!$B$9,Paramètres!$A$1:$I$89,3,0)*0.475*44/12</f>
        <v>1.0084211046568594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9.8812973374243445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82.176472177776617</v>
      </c>
      <c r="T134" s="62">
        <f t="shared" si="142"/>
        <v>383.07343911465944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8.6988845417630341</v>
      </c>
      <c r="AA134" s="23">
        <f>EXP(-LN(2)/25)*AA133+(1-EXP(-LN(2)/25))/(LN(2)/25)*Calculateur!V134*Calculateur!X134*VLOOKUP('Données projet'!$B$9,Paramètres!$A$1:$I$89,3,0)*0.475*44/12</f>
        <v>0.98084577651945648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9.6797303182824912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82.176472177776617</v>
      </c>
      <c r="T135" s="62">
        <f t="shared" si="142"/>
        <v>383.07343911465944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8.5283047216947274</v>
      </c>
      <c r="AA135" s="23">
        <f>EXP(-LN(2)/25)*AA134+(1-EXP(-LN(2)/25))/(LN(2)/25)*Calculateur!V135*Calculateur!X135*VLOOKUP('Données projet'!$B$9,Paramètres!$A$1:$I$89,3,0)*0.475*44/12</f>
        <v>0.9540244971800943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9.4823292188748223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82.176472177776617</v>
      </c>
      <c r="T136" s="62">
        <f t="shared" si="142"/>
        <v>383.07343911465944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8.3610698678545443</v>
      </c>
      <c r="AA136" s="23">
        <f>EXP(-LN(2)/25)*AA135+(1-EXP(-LN(2)/25))/(LN(2)/25)*Calculateur!V136*Calculateur!X136*VLOOKUP('Données projet'!$B$9,Paramètres!$A$1:$I$89,3,0)*0.475*44/12</f>
        <v>0.92793664713473678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9.289006514989282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82.176472177776617</v>
      </c>
      <c r="T137" s="62">
        <f t="shared" si="142"/>
        <v>383.07343911465944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8.1971143874949774</v>
      </c>
      <c r="AA137" s="23">
        <f>EXP(-LN(2)/25)*AA136+(1-EXP(-LN(2)/25))/(LN(2)/25)*Calculateur!V137*Calculateur!X137*VLOOKUP('Données projet'!$B$9,Paramètres!$A$1:$I$89,3,0)*0.475*44/12</f>
        <v>0.90256217072076994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9.0996765582157479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82.176472177776617</v>
      </c>
      <c r="T138" s="62">
        <f t="shared" si="142"/>
        <v>383.07343911465944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8.0363739741022933</v>
      </c>
      <c r="AA138" s="23">
        <f>EXP(-LN(2)/25)*AA137+(1-EXP(-LN(2)/25))/(LN(2)/25)*Calculateur!V138*Calculateur!X138*VLOOKUP('Données projet'!$B$9,Paramètres!$A$1:$I$89,3,0)*0.475*44/12</f>
        <v>0.8778815606987288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8.914255534801022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82.176472177776617</v>
      </c>
      <c r="T139" s="62">
        <f t="shared" si="142"/>
        <v>383.07343911465944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7.8787855821742685</v>
      </c>
      <c r="AA139" s="23">
        <f>EXP(-LN(2)/25)*AA138+(1-EXP(-LN(2)/25))/(LN(2)/25)*Calculateur!V139*Calculateur!X139*VLOOKUP('Données projet'!$B$9,Paramètres!$A$1:$I$89,3,0)*0.475*44/12</f>
        <v>0.85387584325563726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8.7326614254299066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82.176472177776617</v>
      </c>
      <c r="T140" s="62">
        <f t="shared" si="142"/>
        <v>383.07343911465944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7.7242874024925241</v>
      </c>
      <c r="AA140" s="23">
        <f>EXP(-LN(2)/25)*AA139+(1-EXP(-LN(2)/25))/(LN(2)/25)*Calculateur!V140*Calculateur!X140*VLOOKUP('Données projet'!$B$9,Paramètres!$A$1:$I$89,3,0)*0.475*44/12</f>
        <v>0.83052656341843278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8.5548139659109577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82.176472177776617</v>
      </c>
      <c r="T141" s="62">
        <f t="shared" si="142"/>
        <v>383.07343911465944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7.5728188378797539</v>
      </c>
      <c r="AA141" s="23">
        <f>EXP(-LN(2)/25)*AA140+(1-EXP(-LN(2)/25))/(LN(2)/25)*Calculateur!V141*Calculateur!X141*VLOOKUP('Données projet'!$B$9,Paramètres!$A$1:$I$89,3,0)*0.475*44/12</f>
        <v>0.807815770866262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8.380634608746016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82.176472177776617</v>
      </c>
      <c r="T142" s="62">
        <f t="shared" si="142"/>
        <v>383.07343911465944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7.4243204794323381</v>
      </c>
      <c r="AA142" s="23">
        <f>EXP(-LN(2)/25)*AA141+(1-EXP(-LN(2)/25))/(LN(2)/25)*Calculateur!V142*Calculateur!X142*VLOOKUP('Données projet'!$B$9,Paramètres!$A$1:$I$89,3,0)*0.475*44/12</f>
        <v>0.78572600613073895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8.2100464855630761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82.176472177776617</v>
      </c>
      <c r="T143" s="62">
        <f t="shared" si="142"/>
        <v>383.07343911465944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7.278734083219021</v>
      </c>
      <c r="AA143" s="23">
        <f>EXP(-LN(2)/25)*AA142+(1-EXP(-LN(2)/25))/(LN(2)/25)*Calculateur!V143*Calculateur!X143*VLOOKUP('Données projet'!$B$9,Paramètres!$A$1:$I$89,3,0)*0.475*44/12</f>
        <v>0.76424028717355907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8.0429743703925798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82.176472177776617</v>
      </c>
      <c r="T144" s="62">
        <f t="shared" si="142"/>
        <v>383.07343911465944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7.1360025474365134</v>
      </c>
      <c r="AA144" s="23">
        <f>EXP(-LN(2)/25)*AA143+(1-EXP(-LN(2)/25))/(LN(2)/25)*Calculateur!V144*Calculateur!X144*VLOOKUP('Données projet'!$B$9,Paramètres!$A$1:$I$89,3,0)*0.475*44/12</f>
        <v>0.74334209633114812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7.8793446437676611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82.176472177776617</v>
      </c>
      <c r="T145" s="62">
        <f t="shared" si="142"/>
        <v>383.07343911465944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6.9960698900130609</v>
      </c>
      <c r="AA145" s="23">
        <f>EXP(-LN(2)/25)*AA144+(1-EXP(-LN(2)/25))/(LN(2)/25)*Calculateur!V145*Calculateur!X145*VLOOKUP('Données projet'!$B$9,Paramètres!$A$1:$I$89,3,0)*0.475*44/12</f>
        <v>0.72301536761631091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7.7190852576293718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82.176472177776617</v>
      </c>
      <c r="T146" s="62">
        <f t="shared" si="142"/>
        <v>383.07343911465944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6.8588812266511887</v>
      </c>
      <c r="AA146" s="23">
        <f>EXP(-LN(2)/25)*AA145+(1-EXP(-LN(2)/25))/(LN(2)/25)*Calculateur!V146*Calculateur!X146*VLOOKUP('Données projet'!$B$9,Paramètres!$A$1:$I$89,3,0)*0.475*44/12</f>
        <v>0.70324447436711723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7.5621257010183056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82.176472177776617</v>
      </c>
      <c r="T147" s="62">
        <f t="shared" si="142"/>
        <v>383.07343911465944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6.7243827493010206</v>
      </c>
      <c r="AA147" s="23">
        <f>EXP(-LN(2)/25)*AA146+(1-EXP(-LN(2)/25))/(LN(2)/25)*Calculateur!V147*Calculateur!X147*VLOOKUP('Données projet'!$B$9,Paramètres!$A$1:$I$89,3,0)*0.475*44/12</f>
        <v>0.68401421723352884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7.4083969665345499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82.176472177776617</v>
      </c>
      <c r="T148" s="62">
        <f t="shared" si="142"/>
        <v>383.07343911465944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6.5925217050557183</v>
      </c>
      <c r="AA148" s="23">
        <f>EXP(-LN(2)/25)*AA147+(1-EXP(-LN(2)/25))/(LN(2)/25)*Calculateur!V148*Calculateur!X148*VLOOKUP('Données projet'!$B$9,Paramètres!$A$1:$I$89,3,0)*0.475*44/12</f>
        <v>0.66530981249253363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7.2578315175482517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82.176472177776617</v>
      </c>
      <c r="T149" s="62">
        <f t="shared" si="142"/>
        <v>383.07343911465944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6.4632463754607707</v>
      </c>
      <c r="AA149" s="23">
        <f>EXP(-LN(2)/25)*AA148+(1-EXP(-LN(2)/25))/(LN(2)/25)*Calculateur!V149*Calculateur!X149*VLOOKUP('Données projet'!$B$9,Paramètres!$A$1:$I$89,3,0)*0.475*44/12</f>
        <v>0.64711688068280282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7.1103632561435735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82.176472177776617</v>
      </c>
      <c r="T150" s="62">
        <f t="shared" si="142"/>
        <v>383.07343911465944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6.3365060562290152</v>
      </c>
      <c r="AA150" s="23">
        <f>EXP(-LN(2)/25)*AA149+(1-EXP(-LN(2)/25))/(LN(2)/25)*Calculateur!V150*Calculateur!X150*VLOOKUP('Données projet'!$B$9,Paramètres!$A$1:$I$89,3,0)*0.475*44/12</f>
        <v>0.62942143555013386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6.9659274917791487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82.176472177776617</v>
      </c>
      <c r="T151" s="62">
        <f t="shared" si="142"/>
        <v>383.07343911465944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6.2122510373534325</v>
      </c>
      <c r="AA151" s="23">
        <f>EXP(-LN(2)/25)*AA150+(1-EXP(-LN(2)/25))/(LN(2)/25)*Calculateur!V151*Calculateur!X151*VLOOKUP('Données projet'!$B$9,Paramètres!$A$1:$I$89,3,0)*0.475*44/12</f>
        <v>0.61220987329518073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6.8244609106486136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82.176472177776617</v>
      </c>
      <c r="T152" s="62">
        <f t="shared" si="142"/>
        <v>383.07343911465944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6.090432583609922</v>
      </c>
      <c r="AA152" s="23">
        <f>EXP(-LN(2)/25)*AA151+(1-EXP(-LN(2)/25))/(LN(2)/25)*Calculateur!V152*Calculateur!X152*VLOOKUP('Données projet'!$B$9,Paramètres!$A$1:$I$89,3,0)*0.475*44/12</f>
        <v>0.59546896211520595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6.6859015457251276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82.176472177776617</v>
      </c>
      <c r="T153" s="62">
        <f t="shared" si="142"/>
        <v>383.07343911465944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5.9710029154424014</v>
      </c>
      <c r="AA153" s="23">
        <f>EXP(-LN(2)/25)*AA152+(1-EXP(-LN(2)/25))/(LN(2)/25)*Calculateur!V153*Calculateur!X153*VLOOKUP('Données projet'!$B$9,Paramètres!$A$1:$I$89,3,0)*0.475*44/12</f>
        <v>0.57918583203181384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6.5501887474742153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82.176472177776617</v>
      </c>
      <c r="T154" s="62">
        <f t="shared" si="142"/>
        <v>383.07343911465944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5.8539151902227413</v>
      </c>
      <c r="AA154" s="23">
        <f>EXP(-LN(2)/25)*AA153+(1-EXP(-LN(2)/25))/(LN(2)/25)*Calculateur!V154*Calculateur!X154*VLOOKUP('Données projet'!$B$9,Paramètres!$A$1:$I$89,3,0)*0.475*44/12</f>
        <v>0.5633479649968447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6.4172631552195858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82.176472177776617</v>
      </c>
      <c r="T155" s="62">
        <f t="shared" si="142"/>
        <v>383.07343911465944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5.7391234838781786</v>
      </c>
      <c r="AA155" s="23">
        <f>EXP(-LN(2)/25)*AA154+(1-EXP(-LN(2)/25))/(LN(2)/25)*Calculateur!V155*Calculateur!X155*VLOOKUP('Données projet'!$B$9,Paramètres!$A$1:$I$89,3,0)*0.475*44/12</f>
        <v>0.54794318526882402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6.287066669147003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82.176472177776617</v>
      </c>
      <c r="T156" s="62">
        <f t="shared" si="142"/>
        <v>383.07343911465944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5.6265827728790052</v>
      </c>
      <c r="AA156" s="23">
        <f>EXP(-LN(2)/25)*AA155+(1-EXP(-LN(2)/25))/(LN(2)/25)*Calculateur!V156*Calculateur!X156*VLOOKUP('Données projet'!$B$9,Paramètres!$A$1:$I$89,3,0)*0.475*44/12</f>
        <v>0.53295965005256829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6.1595424229315734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82.176472177776617</v>
      </c>
      <c r="T157" s="62">
        <f t="shared" si="142"/>
        <v>383.07343911465944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5.5162489165794701</v>
      </c>
      <c r="AA157" s="23">
        <f>EXP(-LN(2)/25)*AA156+(1-EXP(-LN(2)/25))/(LN(2)/25)*Calculateur!V157*Calculateur!X157*VLOOKUP('Données projet'!$B$9,Paramètres!$A$1:$I$89,3,0)*0.475*44/12</f>
        <v>0.51838584039475089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6.0346347569742207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82.176472177776617</v>
      </c>
      <c r="T158" s="62">
        <f t="shared" si="142"/>
        <v>383.07343911465944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5.4080786399049616</v>
      </c>
      <c r="AA158" s="23">
        <f>EXP(-LN(2)/25)*AA157+(1-EXP(-LN(2)/25))/(LN(2)/25)*Calculateur!V158*Calculateur!X158*VLOOKUP('Données projet'!$B$9,Paramètres!$A$1:$I$89,3,0)*0.475*44/12</f>
        <v>0.50421055232842982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5.9122891922333913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82.176472177776617</v>
      </c>
      <c r="T159" s="62">
        <f t="shared" si="142"/>
        <v>383.07343911465944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5.3020295163786857</v>
      </c>
      <c r="AA159" s="23">
        <f>EXP(-LN(2)/25)*AA158+(1-EXP(-LN(2)/25))/(LN(2)/25)*Calculateur!V159*Calculateur!X159*VLOOKUP('Données projet'!$B$9,Paramètres!$A$1:$I$89,3,0)*0.475*44/12</f>
        <v>0.49042288825972835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5.7924524046384143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82.176472177776617</v>
      </c>
      <c r="T160" s="62">
        <f t="shared" si="142"/>
        <v>383.07343911465944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5.1980599514811816</v>
      </c>
      <c r="AA160" s="23">
        <f>EXP(-LN(2)/25)*AA159+(1-EXP(-LN(2)/25))/(LN(2)/25)*Calculateur!V160*Calculateur!X160*VLOOKUP('Données projet'!$B$9,Paramètres!$A$1:$I$89,3,0)*0.475*44/12</f>
        <v>0.47701224859004726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5.675072200071229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82.176472177776617</v>
      </c>
      <c r="T161" s="62">
        <f t="shared" si="142"/>
        <v>383.07343911465944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5.0961291663361452</v>
      </c>
      <c r="AA161" s="23">
        <f>EXP(-LN(2)/25)*AA160+(1-EXP(-LN(2)/25))/(LN(2)/25)*Calculateur!V161*Calculateur!X161*VLOOKUP('Données projet'!$B$9,Paramètres!$A$1:$I$89,3,0)*0.475*44/12</f>
        <v>0.4639683235673685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5.560097489903514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82.176472177776617</v>
      </c>
      <c r="T162" s="62">
        <f t="shared" si="142"/>
        <v>383.07343911465944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4.9961971817161626</v>
      </c>
      <c r="AA162" s="23">
        <f>EXP(-LN(2)/25)*AA161+(1-EXP(-LN(2)/25))/(LN(2)/25)*Calculateur!V162*Calculateur!X162*VLOOKUP('Données projet'!$B$9,Paramètres!$A$1:$I$89,3,0)*0.475*44/12</f>
        <v>0.45128108536038508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5.4474782670765478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82.176472177776617</v>
      </c>
      <c r="T163" s="62">
        <f t="shared" si="142"/>
        <v>383.07343911465944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4.898224802362086</v>
      </c>
      <c r="AA163" s="23">
        <f>EXP(-LN(2)/25)*AA162+(1-EXP(-LN(2)/25))/(LN(2)/25)*Calculateur!V163*Calculateur!X163*VLOOKUP('Données projet'!$B$9,Paramètres!$A$1:$I$89,3,0)*0.475*44/12</f>
        <v>0.43894078034936451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5.3371655827114504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82.176472177776617</v>
      </c>
      <c r="T164" s="62">
        <f t="shared" si="142"/>
        <v>383.07343911465944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4.8021736016098915</v>
      </c>
      <c r="AA164" s="23">
        <f>EXP(-LN(2)/25)*AA163+(1-EXP(-LN(2)/25))/(LN(2)/25)*Calculateur!V164*Calculateur!X164*VLOOKUP('Données projet'!$B$9,Paramètres!$A$1:$I$89,3,0)*0.475*44/12</f>
        <v>0.42693792162781874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5.2291115232377106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82.176472177776617</v>
      </c>
      <c r="T165" s="62">
        <f t="shared" si="142"/>
        <v>383.07343911465944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4.7080059063190003</v>
      </c>
      <c r="AA165" s="23">
        <f>EXP(-LN(2)/25)*AA164+(1-EXP(-LN(2)/25))/(LN(2)/25)*Calculateur!V165*Calculateur!X165*VLOOKUP('Données projet'!$B$9,Paramètres!$A$1:$I$89,3,0)*0.475*44/12</f>
        <v>0.4152632817092165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5.1232691880282166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82.176472177776617</v>
      </c>
      <c r="T166" s="62">
        <f t="shared" si="142"/>
        <v>383.07343911465944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4.6156847820961406</v>
      </c>
      <c r="AA166" s="23">
        <f>EXP(-LN(2)/25)*AA165+(1-EXP(-LN(2)/25))/(LN(2)/25)*Calculateur!V166*Calculateur!X166*VLOOKUP('Données projet'!$B$9,Paramètres!$A$1:$I$89,3,0)*0.475*44/12</f>
        <v>0.40390788543313111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5.0195926675292721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82.176472177776617</v>
      </c>
      <c r="T167" s="62">
        <f t="shared" si="142"/>
        <v>383.07343911465944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4.5251740188089657</v>
      </c>
      <c r="AA167" s="23">
        <f>EXP(-LN(2)/25)*AA166+(1-EXP(-LN(2)/25))/(LN(2)/25)*Calculateur!V167*Calculateur!X167*VLOOKUP('Données projet'!$B$9,Paramètres!$A$1:$I$89,3,0)*0.475*44/12</f>
        <v>0.39286300306536959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4.9180370218743352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82.176472177776617</v>
      </c>
      <c r="T168" s="62">
        <f t="shared" si="142"/>
        <v>383.07343911465944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4.4364381163837381</v>
      </c>
      <c r="AA168" s="23">
        <f>EXP(-LN(2)/25)*AA167+(1-EXP(-LN(2)/25))/(LN(2)/25)*Calculateur!V168*Calculateur!X168*VLOOKUP('Données projet'!$B$9,Paramètres!$A$1:$I$89,3,0)*0.475*44/12</f>
        <v>0.38212014358677965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4.8185582599705175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82.176472177776617</v>
      </c>
      <c r="T169" s="62">
        <f t="shared" si="142"/>
        <v>383.07343911465944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4.3494422708815126</v>
      </c>
      <c r="AA169" s="23">
        <f>EXP(-LN(2)/25)*AA168+(1-EXP(-LN(2)/25))/(LN(2)/25)*Calculateur!V169*Calculateur!X169*VLOOKUP('Données projet'!$B$9,Paramètres!$A$1:$I$89,3,0)*0.475*44/12</f>
        <v>0.37167104816557417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4.7211133190470864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82.176472177776617</v>
      </c>
      <c r="T170" s="62">
        <f t="shared" si="142"/>
        <v>383.07343911465944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4.2641523608473593</v>
      </c>
      <c r="AA170" s="23">
        <f>EXP(-LN(2)/25)*AA169+(1-EXP(-LN(2)/25))/(LN(2)/25)*Calculateur!V170*Calculateur!X170*VLOOKUP('Données projet'!$B$9,Paramètres!$A$1:$I$89,3,0)*0.475*44/12</f>
        <v>0.36150768380815557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4.6256600446555147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82.176472177776617</v>
      </c>
      <c r="T171" s="62">
        <f t="shared" si="142"/>
        <v>383.07343911465944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4.1805349339272677</v>
      </c>
      <c r="AA171" s="23">
        <f>EXP(-LN(2)/25)*AA170+(1-EXP(-LN(2)/25))/(LN(2)/25)*Calculateur!V171*Calculateur!X171*VLOOKUP('Données projet'!$B$9,Paramètres!$A$1:$I$89,3,0)*0.475*44/12</f>
        <v>0.35162223718355867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4.5321571711108266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82.176472177776617</v>
      </c>
      <c r="T172" s="62">
        <f t="shared" si="142"/>
        <v>383.07343911465944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4.0985571937474843</v>
      </c>
      <c r="AA172" s="23">
        <f>EXP(-LN(2)/25)*AA171+(1-EXP(-LN(2)/25))/(LN(2)/25)*Calculateur!V172*Calculateur!X172*VLOOKUP('Données projet'!$B$9,Paramètres!$A$1:$I$89,3,0)*0.475*44/12</f>
        <v>0.34200710861676448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4.4405643023642485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82.176472177776617</v>
      </c>
      <c r="T173" s="62">
        <f t="shared" si="142"/>
        <v>383.07343911465944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4.0181869870511422</v>
      </c>
      <c r="AA173" s="23">
        <f>EXP(-LN(2)/25)*AA172+(1-EXP(-LN(2)/25))/(LN(2)/25)*Calculateur!V173*Calculateur!X173*VLOOKUP('Données projet'!$B$9,Paramètres!$A$1:$I$89,3,0)*0.475*44/12</f>
        <v>0.33265490624626687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4.3508418932974093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82.176472177776617</v>
      </c>
      <c r="T174" s="62">
        <f t="shared" si="142"/>
        <v>383.07343911465944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3.9393927910871298</v>
      </c>
      <c r="AA174" s="23">
        <f>EXP(-LN(2)/25)*AA173+(1-EXP(-LN(2)/25))/(LN(2)/25)*Calculateur!V174*Calculateur!X174*VLOOKUP('Données projet'!$B$9,Paramètres!$A$1:$I$89,3,0)*0.475*44/12</f>
        <v>0.32355844034140147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4.2629512314285316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82.176472177776617</v>
      </c>
      <c r="T175" s="62">
        <f t="shared" si="142"/>
        <v>383.07343911465944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3.8621437012462576</v>
      </c>
      <c r="AA175" s="23">
        <f>EXP(-LN(2)/25)*AA174+(1-EXP(-LN(2)/25))/(LN(2)/25)*Calculateur!V175*Calculateur!X175*VLOOKUP('Données projet'!$B$9,Paramètres!$A$1:$I$89,3,0)*0.475*44/12</f>
        <v>0.31471071777506698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4.1768544190213248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82.176472177776617</v>
      </c>
      <c r="T176" s="62">
        <f t="shared" si="142"/>
        <v>383.07343911465944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3.7864094189398725</v>
      </c>
      <c r="AA176" s="23">
        <f>EXP(-LN(2)/25)*AA175+(1-EXP(-LN(2)/25))/(LN(2)/25)*Calculateur!V176*Calculateur!X176*VLOOKUP('Données projet'!$B$9,Paramètres!$A$1:$I$89,3,0)*0.475*44/12</f>
        <v>0.30610493664759042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4.092514355587463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82.176472177776617</v>
      </c>
      <c r="T177" s="62">
        <f t="shared" si="142"/>
        <v>383.07343911465944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3.7121602397161646</v>
      </c>
      <c r="AA177" s="23">
        <f>EXP(-LN(2)/25)*AA176+(1-EXP(-LN(2)/25))/(LN(2)/25)*Calculateur!V177*Calculateur!X177*VLOOKUP('Données projet'!$B$9,Paramètres!$A$1:$I$89,3,0)*0.475*44/12</f>
        <v>0.29773448105760303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4.0098947207737679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82.176472177776617</v>
      </c>
      <c r="T178" s="62">
        <f t="shared" si="142"/>
        <v>383.07343911465944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3.6393670416095061</v>
      </c>
      <c r="AA178" s="23">
        <f>EXP(-LN(2)/25)*AA177+(1-EXP(-LN(2)/25))/(LN(2)/25)*Calculateur!V178*Calculateur!X178*VLOOKUP('Données projet'!$B$9,Paramètres!$A$1:$I$89,3,0)*0.475*44/12</f>
        <v>0.28959291601590698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3.9289599576254131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82.176472177776617</v>
      </c>
      <c r="T179" s="62">
        <f t="shared" si="142"/>
        <v>383.07343911465944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3.5680012737182527</v>
      </c>
      <c r="AA179" s="23">
        <f>EXP(-LN(2)/25)*AA178+(1-EXP(-LN(2)/25))/(LN(2)/25)*Calculateur!V179*Calculateur!X179*VLOOKUP('Données projet'!$B$9,Paramètres!$A$1:$I$89,3,0)*0.475*44/12</f>
        <v>0.2816739824984224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3.8496752562166749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82.176472177776617</v>
      </c>
      <c r="T180" s="62">
        <f t="shared" si="142"/>
        <v>383.07343911465944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3.4980349450065265</v>
      </c>
      <c r="AA180" s="23">
        <f>EXP(-LN(2)/25)*AA179+(1-EXP(-LN(2)/25))/(LN(2)/25)*Calculateur!V180*Calculateur!X180*VLOOKUP('Données projet'!$B$9,Paramètres!$A$1:$I$89,3,0)*0.475*44/12</f>
        <v>0.27397159263441206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3.7720065376409386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82.176472177776617</v>
      </c>
      <c r="T181" s="62">
        <f t="shared" si="142"/>
        <v>383.07343911465944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3.4294406133255904</v>
      </c>
      <c r="AA181" s="23">
        <f>EXP(-LN(2)/25)*AA180+(1-EXP(-LN(2)/25))/(LN(2)/25)*Calculateur!V181*Calculateur!X181*VLOOKUP('Données projet'!$B$9,Paramètres!$A$1:$I$89,3,0)*0.475*44/12</f>
        <v>0.2664798250262842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3.6959204383518744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82.176472177776617</v>
      </c>
      <c r="T182" s="62">
        <f t="shared" si="142"/>
        <v>383.07343911465944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3.3621913746505063</v>
      </c>
      <c r="AA182" s="23">
        <f>EXP(-LN(2)/25)*AA181+(1-EXP(-LN(2)/25))/(LN(2)/25)*Calculateur!V182*Calculateur!X182*VLOOKUP('Données projet'!$B$9,Paramètres!$A$1:$I$89,3,0)*0.475*44/12</f>
        <v>0.2591929201973755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3.621384294847882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82.176472177776617</v>
      </c>
      <c r="T183" s="62">
        <f t="shared" si="142"/>
        <v>383.07343911465944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3.2962608525278552</v>
      </c>
      <c r="AA183" s="23">
        <f>EXP(-LN(2)/25)*AA182+(1-EXP(-LN(2)/25))/(LN(2)/25)*Calculateur!V183*Calculateur!X183*VLOOKUP('Données projet'!$B$9,Paramètres!$A$1:$I$89,3,0)*0.475*44/12</f>
        <v>0.25210527616421496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3.54836612869207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82.176472177776617</v>
      </c>
      <c r="T184" s="62">
        <f t="shared" si="142"/>
        <v>383.07343911465944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3.2316231877303814</v>
      </c>
      <c r="AA184" s="23">
        <f>EXP(-LN(2)/25)*AA183+(1-EXP(-LN(2)/25))/(LN(2)/25)*Calculateur!V184*Calculateur!X184*VLOOKUP('Données projet'!$B$9,Paramètres!$A$1:$I$89,3,0)*0.475*44/12</f>
        <v>0.24521144412986423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3.4768346318602457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82.176472177776617</v>
      </c>
      <c r="T185" s="62">
        <f t="shared" si="142"/>
        <v>383.07343911465944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3.1682530281145036</v>
      </c>
      <c r="AA185" s="23">
        <f>EXP(-LN(2)/25)*AA184+(1-EXP(-LN(2)/25))/(LN(2)/25)*Calculateur!V185*Calculateur!X185*VLOOKUP('Données projet'!$B$9,Paramètres!$A$1:$I$89,3,0)*0.475*44/12</f>
        <v>0.23850612429502369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3.4067591524095273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82.176472177776617</v>
      </c>
      <c r="T186" s="62">
        <f t="shared" si="142"/>
        <v>383.07343911465944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3.1061255186767123</v>
      </c>
      <c r="AA186" s="23">
        <f>EXP(-LN(2)/25)*AA185+(1-EXP(-LN(2)/25))/(LN(2)/25)*Calculateur!V186*Calculateur!X186*VLOOKUP('Données projet'!$B$9,Paramètres!$A$1:$I$89,3,0)*0.475*44/12</f>
        <v>0.23198416178368431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3.3381096804603967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82.176472177776617</v>
      </c>
      <c r="T187" s="62">
        <f t="shared" si="142"/>
        <v>383.07343911465944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3.045216291804957</v>
      </c>
      <c r="AA187" s="23">
        <f>EXP(-LN(2)/25)*AA186+(1-EXP(-LN(2)/25))/(LN(2)/25)*Calculateur!V187*Calculateur!X187*VLOOKUP('Données projet'!$B$9,Paramètres!$A$1:$I$89,3,0)*0.475*44/12</f>
        <v>0.2256405426801926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3.2708568344851496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82.176472177776617</v>
      </c>
      <c r="T188" s="62">
        <f t="shared" si="142"/>
        <v>383.07343911465944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2.9855014577211971</v>
      </c>
      <c r="AA188" s="23">
        <f>EXP(-LN(2)/25)*AA187+(1-EXP(-LN(2)/25))/(LN(2)/25)*Calculateur!V188*Calculateur!X188*VLOOKUP('Données projet'!$B$9,Paramètres!$A$1:$I$89,3,0)*0.475*44/12</f>
        <v>0.21947039017468231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3.2049718478958793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82.176472177776617</v>
      </c>
      <c r="T189" s="62">
        <f t="shared" si="142"/>
        <v>383.07343911465944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2.9269575951113671</v>
      </c>
      <c r="AA189" s="23">
        <f>EXP(-LN(2)/25)*AA188+(1-EXP(-LN(2)/25))/(LN(2)/25)*Calculateur!V189*Calculateur!X189*VLOOKUP('Données projet'!$B$9,Paramètres!$A$1:$I$89,3,0)*0.475*44/12</f>
        <v>0.2134689608139094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3.1404265559252766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82.176472177776617</v>
      </c>
      <c r="T190" s="62">
        <f t="shared" si="142"/>
        <v>383.07343911465944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2.8695617419390858</v>
      </c>
      <c r="AA190" s="23">
        <f>EXP(-LN(2)/25)*AA189+(1-EXP(-LN(2)/25))/(LN(2)/25)*Calculateur!V190*Calculateur!X190*VLOOKUP('Données projet'!$B$9,Paramètres!$A$1:$I$89,3,0)*0.475*44/12</f>
        <v>0.20763164085460828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3.0771933827936939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82.176472177776617</v>
      </c>
      <c r="T191" s="62">
        <f t="shared" si="142"/>
        <v>383.07343911465944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2.8132913864394991</v>
      </c>
      <c r="AA191" s="23">
        <f>EXP(-LN(2)/25)*AA190+(1-EXP(-LN(2)/25))/(LN(2)/25)*Calculateur!V191*Calculateur!X191*VLOOKUP('Données projet'!$B$9,Paramètres!$A$1:$I$89,3,0)*0.475*44/12</f>
        <v>0.20195394271656558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3.0152453291560648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82.176472177776617</v>
      </c>
      <c r="T192" s="62">
        <f t="shared" si="142"/>
        <v>383.07343911465944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2.7581244582897315</v>
      </c>
      <c r="AA192" s="23">
        <f>EXP(-LN(2)/25)*AA191+(1-EXP(-LN(2)/25))/(LN(2)/25)*Calculateur!V192*Calculateur!X192*VLOOKUP('Données projet'!$B$9,Paramètres!$A$1:$I$89,3,0)*0.475*44/12</f>
        <v>0.19643150153268482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2.9545559598224163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82.176472177776617</v>
      </c>
      <c r="T193" s="62">
        <f t="shared" si="142"/>
        <v>383.07343911465944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2.7040393199524773</v>
      </c>
      <c r="AA193" s="23">
        <f>EXP(-LN(2)/25)*AA192+(1-EXP(-LN(2)/25))/(LN(2)/25)*Calculateur!V193*Calculateur!X193*VLOOKUP('Données projet'!$B$9,Paramètres!$A$1:$I$89,3,0)*0.475*44/12</f>
        <v>0.19106007179338985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2.8950993917458669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82.176472177776617</v>
      </c>
      <c r="T194" s="62">
        <f t="shared" si="142"/>
        <v>383.07343911465944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2.6510147581893393</v>
      </c>
      <c r="AA194" s="23">
        <f>EXP(-LN(2)/25)*AA193+(1-EXP(-LN(2)/25))/(LN(2)/25)*Calculateur!V194*Calculateur!X194*VLOOKUP('Données projet'!$B$9,Paramètres!$A$1:$I$89,3,0)*0.475*44/12</f>
        <v>0.18583552408278711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2.8368502822721262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82.176472177776617</v>
      </c>
      <c r="T195" s="62">
        <f t="shared" si="142"/>
        <v>383.07343911465944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2.5990299757405873</v>
      </c>
      <c r="AA195" s="23">
        <f>EXP(-LN(2)/25)*AA194+(1-EXP(-LN(2)/25))/(LN(2)/25)*Calculateur!V195*Calculateur!X195*VLOOKUP('Données projet'!$B$9,Paramètres!$A$1:$I$89,3,0)*0.475*44/12</f>
        <v>0.18075384190407781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2.779783817644665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82.176472177776617</v>
      </c>
      <c r="T196" s="62">
        <f t="shared" si="142"/>
        <v>383.07343911465944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2.5480645831680691</v>
      </c>
      <c r="AA196" s="23">
        <f>EXP(-LN(2)/25)*AA195+(1-EXP(-LN(2)/25))/(LN(2)/25)*Calculateur!V196*Calculateur!X196*VLOOKUP('Données projet'!$B$9,Paramètres!$A$1:$I$89,3,0)*0.475*44/12</f>
        <v>0.17581111859177936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2.7238757017598485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82.176472177776617</v>
      </c>
      <c r="T197" s="62">
        <f t="shared" ref="T197:T203" si="204">$T$3</f>
        <v>383.07343911465944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2.4980985908580777</v>
      </c>
      <c r="AA197" s="23">
        <f>EXP(-LN(2)/25)*AA196+(1-EXP(-LN(2)/25))/(LN(2)/25)*Calculateur!V197*Calculateur!X197*VLOOKUP('Données projet'!$B$9,Paramètres!$A$1:$I$89,3,0)*0.475*44/12</f>
        <v>0.17100355430838224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2.6691021451664598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82.176472177776617</v>
      </c>
      <c r="T198" s="62">
        <f t="shared" si="204"/>
        <v>383.07343911465944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2.4491124011810395</v>
      </c>
      <c r="AA198" s="23">
        <f>EXP(-LN(2)/25)*AA197+(1-EXP(-LN(2)/25))/(LN(2)/25)*Calculateur!V198*Calculateur!X198*VLOOKUP('Données projet'!$B$9,Paramètres!$A$1:$I$89,3,0)*0.475*44/12</f>
        <v>0.16632745312313343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2.615439854304173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82.176472177776617</v>
      </c>
      <c r="T199" s="62">
        <f t="shared" si="204"/>
        <v>383.07343911465944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2.4010868008049422</v>
      </c>
      <c r="AA199" s="23">
        <f>EXP(-LN(2)/25)*AA198+(1-EXP(-LN(2)/25))/(LN(2)/25)*Calculateur!V199*Calculateur!X199*VLOOKUP('Données projet'!$B$9,Paramètres!$A$1:$I$89,3,0)*0.475*44/12</f>
        <v>0.16177922017070073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2.5628660209756431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82.176472177776617</v>
      </c>
      <c r="T200" s="62">
        <f t="shared" si="204"/>
        <v>383.07343911465944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2.3540029531594966</v>
      </c>
      <c r="AA200" s="23">
        <f>EXP(-LN(2)/25)*AA199+(1-EXP(-LN(2)/25))/(LN(2)/25)*Calculateur!V200*Calculateur!X200*VLOOKUP('Données projet'!$B$9,Paramètres!$A$1:$I$89,3,0)*0.475*44/12</f>
        <v>0.15735535888753349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2.51135831204703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82.176472177776617</v>
      </c>
      <c r="T201" s="62">
        <f t="shared" si="204"/>
        <v>383.07343911465944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2.3078423910480668</v>
      </c>
      <c r="AA201" s="23">
        <f>EXP(-LN(2)/25)*AA200+(1-EXP(-LN(2)/25))/(LN(2)/25)*Calculateur!V201*Calculateur!X201*VLOOKUP('Données projet'!$B$9,Paramètres!$A$1:$I$89,3,0)*0.475*44/12</f>
        <v>0.15305246832379521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2.4608948593718618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82.176472177776617</v>
      </c>
      <c r="T202" s="62">
        <f t="shared" si="204"/>
        <v>383.07343911465944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2.2625870094044793</v>
      </c>
      <c r="AA202" s="23">
        <f>EXP(-LN(2)/25)*AA201+(1-EXP(-LN(2)/25))/(LN(2)/25)*Calculateur!V202*Calculateur!X202*VLOOKUP('Données projet'!$B$9,Paramètres!$A$1:$I$89,3,0)*0.475*44/12</f>
        <v>0.14886724052880151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2.4114542499332807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82.176472177776617</v>
      </c>
      <c r="T203" s="62">
        <f t="shared" si="204"/>
        <v>383.07343911465944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2.2182190581918655</v>
      </c>
      <c r="AA203" s="23">
        <f>EXP(-LN(2)/25)*AA202+(1-EXP(-LN(2)/25))/(LN(2)/25)*Calculateur!V203*Calculateur!X203*VLOOKUP('Données projet'!$B$9,Paramètres!$A$1:$I$89,3,0)*0.475*44/12</f>
        <v>0.14479645800795349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2.3630155161998188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1.3239986068940062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2" workbookViewId="0">
      <selection activeCell="C52" sqref="C5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O19" sqref="O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Lambro</v>
      </c>
      <c r="B6" s="155">
        <f>'Données projet'!D9</f>
        <v>2.67</v>
      </c>
      <c r="C6" s="156">
        <f ca="1">IF(OR('Données projet'!B9="",'Données projet'!C9="",'Données projet'!C9=0%),0,Calculateur!S3)</f>
        <v>82.176472177776617</v>
      </c>
      <c r="D6" s="156">
        <f>IF(OR('Données projet'!B9="",'Données projet'!C9="",'Données projet'!C9=0%),0,Calculateur!T3)</f>
        <v>383.07343911465944</v>
      </c>
      <c r="E6" s="156">
        <f ca="1">MIN(C6,D6)</f>
        <v>82.176472177776617</v>
      </c>
      <c r="F6" s="156">
        <f ca="1">E6*B6</f>
        <v>219.41118071466357</v>
      </c>
      <c r="G6" s="156">
        <f ca="1">F6*(100%-'Données projet'!$C$24)*(100%-'Données projet'!$C$25)*(100%-'Données projet'!$C$26)*(100%-'Données projet'!$C$27)</f>
        <v>197.47006264319722</v>
      </c>
      <c r="H6" s="157">
        <f>IF(OR('Données projet'!B9="",'Données projet'!C9="",'Données projet'!C9=0%),0,AVERAGE(Calculateur!$AC$3:$AC$33)*B6)</f>
        <v>85.009623495767443</v>
      </c>
      <c r="I6" s="158">
        <f>H6*(100%-'Données projet'!$C$24)*(100%-'Données projet'!$C$25)*(100%-'Données projet'!$C$26)*(100%-'Données projet'!$C$27)</f>
        <v>76.508661146190704</v>
      </c>
      <c r="J6" s="159">
        <f>IF(OR('Données projet'!B9="",'Données projet'!C9="",'Données projet'!C9=0%),0,SUM(Calculateur!$V$3:$V$33)*VLOOKUP('Données projet'!$B$9,Paramètres!$A$1:$I$89,9,0)*B6)</f>
        <v>753.52740000000006</v>
      </c>
      <c r="K6" s="160">
        <f>J6*(100%-'Données projet'!$C$24)*(100%-'Données projet'!$C$25)*(100%-'Données projet'!$C$26)*(100%-'Données projet'!$C$27)</f>
        <v>678.17466000000002</v>
      </c>
      <c r="L6" s="161">
        <f ca="1">G6+I6+K6</f>
        <v>952.15338378938793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219.41118071466357</v>
      </c>
      <c r="G16" s="175">
        <f t="shared" ca="1" si="3"/>
        <v>197.47006264319722</v>
      </c>
      <c r="H16" s="176">
        <f t="shared" si="3"/>
        <v>85.009623495767443</v>
      </c>
      <c r="I16" s="176">
        <f t="shared" si="3"/>
        <v>76.508661146190704</v>
      </c>
      <c r="J16" s="177">
        <f t="shared" si="3"/>
        <v>753.52740000000006</v>
      </c>
      <c r="K16" s="177">
        <f t="shared" si="3"/>
        <v>678.17466000000002</v>
      </c>
      <c r="L16" s="178">
        <f t="shared" ca="1" si="3"/>
        <v>952.15338378938793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Lambro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90" zoomScaleNormal="90" workbookViewId="0">
      <selection activeCell="I7" sqref="I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Lambro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5680.6071776788085</v>
      </c>
      <c r="U10" s="190">
        <f>'Données projet'!D9</f>
        <v>2.67</v>
      </c>
      <c r="V10" s="189">
        <f>U10*T10</f>
        <v>15167.221164402419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Lambro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3746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572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744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274</v>
      </c>
      <c r="C23" s="206">
        <v>50</v>
      </c>
      <c r="D23" s="194">
        <f>B23*C23</f>
        <v>13700</v>
      </c>
      <c r="E23" s="206"/>
      <c r="F23" s="261"/>
      <c r="H23" s="203">
        <v>3</v>
      </c>
      <c r="I23" s="204">
        <v>229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345.69000836545456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229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13838.440420391124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v>229</v>
      </c>
      <c r="K25" s="225"/>
      <c r="L25" s="271" t="s">
        <v>285</v>
      </c>
      <c r="M25" s="271"/>
      <c r="N25" s="271"/>
      <c r="O25" s="271"/>
      <c r="P25" s="205">
        <v>370</v>
      </c>
      <c r="Q25" s="265"/>
      <c r="R25" s="25"/>
      <c r="S25" s="198" t="s">
        <v>266</v>
      </c>
      <c r="T25" s="342">
        <f ca="1">T23-T24</f>
        <v>-13492.750412025669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5182.936487037874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370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354.06698564593302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338.82008195783072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324.22974350031643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310.26769712948953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296.9068872052531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284.1214231629217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271.88652934250882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260.17849697847743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248.97463825691619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238.253242351116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227.99353335035025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218.17563000033522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208.78050717735425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199.7899590213917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191.18656365683412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182.95364943237723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175.07526261471506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167.53613647341157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160.32166169704456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153.4178580832963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2025-01-31T14:20:32Z</dcterms:modified>
</cp:coreProperties>
</file>