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marves (Poitou Touraine Indre)\CHARNIZAY (37) - CADIEU\Dossier déposé le 21 02 2025\"/>
    </mc:Choice>
  </mc:AlternateContent>
  <xr:revisionPtr revIDLastSave="0" documentId="13_ncr:1_{F63C9351-CAAA-46B1-A35A-CE1761468514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<sst xmlns="http://schemas.openxmlformats.org/spreadsheetml/2006/main" count="1167" uniqueCount="324">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</sst>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2.5465439226797426</c:v>
                </c:pt>
                <c:pt idx="2">
                  <c:v>2.9032091531750059</c:v>
                </c:pt>
                <c:pt idx="3">
                  <c:v>3.3100065808191808</c:v>
                </c:pt>
                <c:pt idx="4">
                  <c:v>3.7740063767313257</c:v>
                </c:pt>
                <c:pt idx="5">
                  <c:v>4.3032789587900195</c:v>
                </c:pt>
                <c:pt idx="6">
                  <c:v>4.9070369147725268</c:v>
                </c:pt>
                <c:pt idx="7">
                  <c:v>5.5957971171829728</c:v>
                </c:pt>
                <c:pt idx="8">
                  <c:v>6.3815659096293693</c:v>
                </c:pt>
                <c:pt idx="9">
                  <c:v>7.2780506562875678</c:v>
                </c:pt>
                <c:pt idx="10">
                  <c:v>8.3009014166401585</c:v>
                </c:pt>
                <c:pt idx="11">
                  <c:v>9.4679870457635413</c:v>
                </c:pt>
                <c:pt idx="12">
                  <c:v>10.799710635636943</c:v>
                </c:pt>
                <c:pt idx="13">
                  <c:v>12.319369916335253</c:v>
                </c:pt>
                <c:pt idx="14">
                  <c:v>14.053569040207348</c:v>
                </c:pt>
                <c:pt idx="15">
                  <c:v>16.032689091719423</c:v>
                </c:pt>
                <c:pt idx="16">
                  <c:v>18.291425717128707</c:v>
                </c:pt>
                <c:pt idx="17">
                  <c:v>20.869403470501549</c:v>
                </c:pt>
                <c:pt idx="18">
                  <c:v>23.811877847483618</c:v>
                </c:pt>
                <c:pt idx="19">
                  <c:v>27.170537550472705</c:v>
                </c:pt>
                <c:pt idx="20">
                  <c:v>31.004421326811102</c:v>
                </c:pt>
                <c:pt idx="21">
                  <c:v>35.380965777765134</c:v>
                </c:pt>
                <c:pt idx="22">
                  <c:v>40.377202887530579</c:v>
                </c:pt>
                <c:pt idx="23">
                  <c:v>46.081128710778643</c:v>
                </c:pt>
                <c:pt idx="24">
                  <c:v>52.593267732944405</c:v>
                </c:pt>
                <c:pt idx="25">
                  <c:v>60.028460935167708</c:v>
                </c:pt>
                <c:pt idx="26">
                  <c:v>69.347253894011999</c:v>
                </c:pt>
                <c:pt idx="27">
                  <c:v>78.633838377891195</c:v>
                </c:pt>
                <c:pt idx="28">
                  <c:v>87.892565006654181</c:v>
                </c:pt>
                <c:pt idx="29">
                  <c:v>97.126788761916146</c:v>
                </c:pt>
                <c:pt idx="30">
                  <c:v>106.33917221071194</c:v>
                </c:pt>
                <c:pt idx="31">
                  <c:v>115.91450734523555</c:v>
                </c:pt>
                <c:pt idx="32">
                  <c:v>125.47050294452221</c:v>
                </c:pt>
                <c:pt idx="33">
                  <c:v>135.00884169160111</c:v>
                </c:pt>
                <c:pt idx="34">
                  <c:v>144.53094857798479</c:v>
                </c:pt>
                <c:pt idx="35">
                  <c:v>154.03804513155387</c:v>
                </c:pt>
                <c:pt idx="36">
                  <c:v>139.58139928782876</c:v>
                </c:pt>
                <c:pt idx="37">
                  <c:v>149.85670075971817</c:v>
                </c:pt>
                <c:pt idx="38">
                  <c:v>160.11520400933264</c:v>
                </c:pt>
                <c:pt idx="39">
                  <c:v>170.35813814817604</c:v>
                </c:pt>
                <c:pt idx="40">
                  <c:v>180.58657218998465</c:v>
                </c:pt>
                <c:pt idx="41">
                  <c:v>164.66947441295133</c:v>
                </c:pt>
                <c:pt idx="42">
                  <c:v>175.28468915456583</c:v>
                </c:pt>
                <c:pt idx="43">
                  <c:v>185.88481063386453</c:v>
                </c:pt>
                <c:pt idx="44">
                  <c:v>196.47082163446896</c:v>
                </c:pt>
                <c:pt idx="45">
                  <c:v>207.04359025710684</c:v>
                </c:pt>
                <c:pt idx="46">
                  <c:v>191.17952324014573</c:v>
                </c:pt>
                <c:pt idx="47">
                  <c:v>201.75881092692782</c:v>
                </c:pt>
                <c:pt idx="48">
                  <c:v>212.32525328046395</c:v>
                </c:pt>
                <c:pt idx="49">
                  <c:v>222.87958017562778</c:v>
                </c:pt>
                <c:pt idx="50">
                  <c:v>233.42244664801692</c:v>
                </c:pt>
                <c:pt idx="51">
                  <c:v>217.60388860370392</c:v>
                </c:pt>
                <c:pt idx="52">
                  <c:v>228.15240763897975</c:v>
                </c:pt>
                <c:pt idx="53">
                  <c:v>238.68976915585509</c:v>
                </c:pt>
                <c:pt idx="54">
                  <c:v>249.21653551468967</c:v>
                </c:pt>
                <c:pt idx="55">
                  <c:v>259.73321764902863</c:v>
                </c:pt>
                <c:pt idx="56">
                  <c:v>243.95444367508625</c:v>
                </c:pt>
                <c:pt idx="57">
                  <c:v>254.47610699585894</c:v>
                </c:pt>
                <c:pt idx="58">
                  <c:v>264.98792439409277</c:v>
                </c:pt>
                <c:pt idx="59">
                  <c:v>275.49034176419684</c:v>
                </c:pt>
                <c:pt idx="60">
                  <c:v>285.98376820295493</c:v>
                </c:pt>
                <c:pt idx="61">
                  <c:v>269.49008678800766</c:v>
                </c:pt>
                <c:pt idx="62">
                  <c:v>279.23900597474034</c:v>
                </c:pt>
                <c:pt idx="63">
                  <c:v>288.98029209880139</c:v>
                </c:pt>
                <c:pt idx="64">
                  <c:v>298.71423892515395</c:v>
                </c:pt>
                <c:pt idx="65">
                  <c:v>308.44111949657508</c:v>
                </c:pt>
                <c:pt idx="66">
                  <c:v>291.97612129760995</c:v>
                </c:pt>
                <c:pt idx="67">
                  <c:v>301.70786571384537</c:v>
                </c:pt>
                <c:pt idx="68">
                  <c:v>311.43262404935126</c:v>
                </c:pt>
                <c:pt idx="69">
                  <c:v>321.15064534947834</c:v>
                </c:pt>
                <c:pt idx="70">
                  <c:v>330.86216234726874</c:v>
                </c:pt>
                <c:pt idx="71">
                  <c:v>313.67583358542822</c:v>
                </c:pt>
                <c:pt idx="72">
                  <c:v>322.64514262468708</c:v>
                </c:pt>
                <c:pt idx="73">
                  <c:v>331.60893904924751</c:v>
                </c:pt>
                <c:pt idx="74">
                  <c:v>340.56739298972906</c:v>
                </c:pt>
                <c:pt idx="75">
                  <c:v>349.52066488969575</c:v>
                </c:pt>
                <c:pt idx="76">
                  <c:v>331.98231348363572</c:v>
                </c:pt>
                <c:pt idx="77">
                  <c:v>340.56739298972906</c:v>
                </c:pt>
                <c:pt idx="78">
                  <c:v>349.14771335092109</c:v>
                </c:pt>
                <c:pt idx="79">
                  <c:v>357.72340809979363</c:v>
                </c:pt>
                <c:pt idx="80">
                  <c:v>366.29460383970826</c:v>
                </c:pt>
                <c:pt idx="81">
                  <c:v>348.40178403373926</c:v>
                </c:pt>
                <c:pt idx="82">
                  <c:v>356.60509700107508</c:v>
                </c:pt>
                <c:pt idx="83">
                  <c:v>364.8042789484536</c:v>
                </c:pt>
                <c:pt idx="84">
                  <c:v>372.99943588368336</c:v>
                </c:pt>
                <c:pt idx="85">
                  <c:v>381.19066877305664</c:v>
                </c:pt>
                <c:pt idx="86">
                  <c:v>362.94118566705441</c:v>
                </c:pt>
                <c:pt idx="87">
                  <c:v>370.76478640470486</c:v>
                </c:pt>
                <c:pt idx="88">
                  <c:v>378.58478709988754</c:v>
                </c:pt>
                <c:pt idx="89">
                  <c:v>386.40127265666007</c:v>
                </c:pt>
                <c:pt idx="90">
                  <c:v>394.21432426135408</c:v>
                </c:pt>
                <c:pt idx="91">
                  <c:v>375.23379351840282</c:v>
                </c:pt>
                <c:pt idx="92">
                  <c:v>382.30735640887269</c:v>
                </c:pt>
                <c:pt idx="93">
                  <c:v>389.37807388667051</c:v>
                </c:pt>
                <c:pt idx="94">
                  <c:v>396.44600495131061</c:v>
                </c:pt>
                <c:pt idx="95">
                  <c:v>403.51120632532292</c:v>
                </c:pt>
                <c:pt idx="96">
                  <c:v>384.16834495549625</c:v>
                </c:pt>
                <c:pt idx="97">
                  <c:v>390.86628899650503</c:v>
                </c:pt>
                <c:pt idx="98">
                  <c:v>397.56174311317289</c:v>
                </c:pt>
                <c:pt idx="99">
                  <c:v>404.25475518897241</c:v>
                </c:pt>
                <c:pt idx="100">
                  <c:v>410.94537139118665</c:v>
                </c:pt>
                <c:pt idx="101">
                  <c:v>393.09838129270588</c:v>
                </c:pt>
                <c:pt idx="102">
                  <c:v>399.42115608877901</c:v>
                </c:pt>
                <c:pt idx="103">
                  <c:v>405.74176424723095</c:v>
                </c:pt>
                <c:pt idx="104">
                  <c:v>412.06024430985229</c:v>
                </c:pt>
                <c:pt idx="105">
                  <c:v>418.37663353903207</c:v>
                </c:pt>
                <c:pt idx="106">
                  <c:v>399.79301616201741</c:v>
                </c:pt>
                <c:pt idx="107">
                  <c:v>405.37002304691231</c:v>
                </c:pt>
                <c:pt idx="108">
                  <c:v>410.94537139118671</c:v>
                </c:pt>
                <c:pt idx="109">
                  <c:v>416.51908689232113</c:v>
                </c:pt>
                <c:pt idx="110">
                  <c:v>422.091194503304</c:v>
                </c:pt>
                <c:pt idx="111">
                  <c:v>403.13942078264876</c:v>
                </c:pt>
                <c:pt idx="112">
                  <c:v>408.34374690780282</c:v>
                </c:pt>
                <c:pt idx="113">
                  <c:v>413.54664028818576</c:v>
                </c:pt>
                <c:pt idx="114">
                  <c:v>418.74812151045336</c:v>
                </c:pt>
                <c:pt idx="115">
                  <c:v>423.9482106076087</c:v>
                </c:pt>
                <c:pt idx="116">
                  <c:v>404.25475518897252</c:v>
                </c:pt>
                <c:pt idx="117">
                  <c:v>408.71542941668827</c:v>
                </c:pt>
                <c:pt idx="118">
                  <c:v>413.17505211911867</c:v>
                </c:pt>
                <c:pt idx="119">
                  <c:v>417.63363625997846</c:v>
                </c:pt>
                <c:pt idx="120">
                  <c:v>422.091194503304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1.4510163117544339</c:v>
                </c:pt>
                <c:pt idx="2">
                  <c:v>1.7182720127011295</c:v>
                </c:pt>
                <c:pt idx="3">
                  <c:v>2.0349393412568815</c:v>
                </c:pt>
                <c:pt idx="4">
                  <c:v>2.4101865717740352</c:v>
                </c:pt>
                <c:pt idx="5">
                  <c:v>2.8548888689670626</c:v>
                </c:pt>
                <c:pt idx="6">
                  <c:v>3.3819470622862799</c:v>
                </c:pt>
                <c:pt idx="7">
                  <c:v>4.0066661265715924</c:v>
                </c:pt>
                <c:pt idx="8">
                  <c:v>4.7472045818179396</c:v>
                </c:pt>
                <c:pt idx="9">
                  <c:v>5.6251081358022832</c:v>
                </c:pt>
                <c:pt idx="10">
                  <c:v>6.66594340252517</c:v>
                </c:pt>
                <c:pt idx="11">
                  <c:v>7.9000505122077564</c:v>
                </c:pt>
                <c:pt idx="12">
                  <c:v>9.3634369745195816</c:v>
                </c:pt>
                <c:pt idx="13">
                  <c:v>11.098839372322871</c:v>
                </c:pt>
                <c:pt idx="14">
                  <c:v>13.156984475223274</c:v>
                </c:pt>
                <c:pt idx="15">
                  <c:v>15.598087321351393</c:v>
                </c:pt>
                <c:pt idx="16">
                  <c:v>18.493630901380524</c:v>
                </c:pt>
                <c:pt idx="17">
                  <c:v>21.928480504136356</c:v>
                </c:pt>
                <c:pt idx="18">
                  <c:v>26.003395802062048</c:v>
                </c:pt>
                <c:pt idx="19">
                  <c:v>30.838015669207337</c:v>
                </c:pt>
                <c:pt idx="20">
                  <c:v>36.574404893556029</c:v>
                </c:pt>
                <c:pt idx="21">
                  <c:v>43.381268796828387</c:v>
                </c:pt>
                <c:pt idx="22">
                  <c:v>51.458961816982743</c:v>
                </c:pt>
                <c:pt idx="23">
                  <c:v>61.045439946672957</c:v>
                </c:pt>
                <c:pt idx="24">
                  <c:v>72.423335275022851</c:v>
                </c:pt>
                <c:pt idx="25">
                  <c:v>85.928364607203278</c:v>
                </c:pt>
                <c:pt idx="26">
                  <c:v>101.95932425623626</c:v>
                </c:pt>
                <c:pt idx="27">
                  <c:v>120.98997082782786</c:v>
                </c:pt>
                <c:pt idx="28">
                  <c:v>143.58314459619342</c:v>
                </c:pt>
                <c:pt idx="29">
                  <c:v>170.40755961577079</c:v>
                </c:pt>
                <c:pt idx="30">
                  <c:v>202.25776507632233</c:v>
                </c:pt>
                <c:pt idx="31">
                  <c:v>219.43455992571219</c:v>
                </c:pt>
                <c:pt idx="32">
                  <c:v>236.58047440215805</c:v>
                </c:pt>
                <c:pt idx="33">
                  <c:v>253.69806161385125</c:v>
                </c:pt>
                <c:pt idx="34">
                  <c:v>270.78950182200458</c:v>
                </c:pt>
                <c:pt idx="35">
                  <c:v>287.85667749117107</c:v>
                </c:pt>
                <c:pt idx="36">
                  <c:v>307.47751968587681</c:v>
                </c:pt>
                <c:pt idx="37">
                  <c:v>327.07055190951706</c:v>
                </c:pt>
                <c:pt idx="38">
                  <c:v>346.63767379575575</c:v>
                </c:pt>
                <c:pt idx="39">
                  <c:v>366.18055305066923</c:v>
                </c:pt>
                <c:pt idx="40">
                  <c:v>385.70066489261848</c:v>
                </c:pt>
                <c:pt idx="41">
                  <c:v>405.19932308802726</c:v>
                </c:pt>
                <c:pt idx="42">
                  <c:v>424.67770470015256</c:v>
                </c:pt>
                <c:pt idx="43">
                  <c:v>263.75488986167073</c:v>
                </c:pt>
                <c:pt idx="44">
                  <c:v>281.33374857482306</c:v>
                </c:pt>
                <c:pt idx="45">
                  <c:v>298.88799440275955</c:v>
                </c:pt>
                <c:pt idx="46">
                  <c:v>316.41927606814937</c:v>
                </c:pt>
                <c:pt idx="47">
                  <c:v>333.92904467751265</c:v>
                </c:pt>
                <c:pt idx="48">
                  <c:v>351.41858674477544</c:v>
                </c:pt>
                <c:pt idx="49">
                  <c:v>368.88905029363542</c:v>
                </c:pt>
                <c:pt idx="50">
                  <c:v>285.84997848413349</c:v>
                </c:pt>
                <c:pt idx="51">
                  <c:v>302.89711380319778</c:v>
                </c:pt>
                <c:pt idx="52">
                  <c:v>319.92290747907685</c:v>
                </c:pt>
                <c:pt idx="53">
                  <c:v>336.92865492077641</c:v>
                </c:pt>
                <c:pt idx="54">
                  <c:v>353.91551010384433</c:v>
                </c:pt>
                <c:pt idx="55">
                  <c:v>370.8845072011041</c:v>
                </c:pt>
                <c:pt idx="56">
                  <c:v>387.83657804664409</c:v>
                </c:pt>
                <c:pt idx="57">
                  <c:v>323.92601839985667</c:v>
                </c:pt>
                <c:pt idx="58">
                  <c:v>340.5940472434072</c:v>
                </c:pt>
                <c:pt idx="59">
                  <c:v>357.24414130207191</c:v>
                </c:pt>
                <c:pt idx="60">
                  <c:v>373.87725393504792</c:v>
                </c:pt>
                <c:pt idx="61">
                  <c:v>390.49424676672476</c:v>
                </c:pt>
                <c:pt idx="62">
                  <c:v>407.09590212284866</c:v>
                </c:pt>
                <c:pt idx="63">
                  <c:v>423.68293333202695</c:v>
                </c:pt>
                <c:pt idx="64">
                  <c:v>360.90485169292782</c:v>
                </c:pt>
                <c:pt idx="65">
                  <c:v>377.01195254107012</c:v>
                </c:pt>
                <c:pt idx="66">
                  <c:v>393.10407505348206</c:v>
                </c:pt>
                <c:pt idx="67">
                  <c:v>409.18191855919605</c:v>
                </c:pt>
                <c:pt idx="68">
                  <c:v>425.24612295883844</c:v>
                </c:pt>
                <c:pt idx="69">
                  <c:v>441.29727587562394</c:v>
                </c:pt>
                <c:pt idx="70">
                  <c:v>457.33591871178055</c:v>
                </c:pt>
                <c:pt idx="71">
                  <c:v>473.36255181121805</c:v>
                </c:pt>
                <c:pt idx="72">
                  <c:v>397.80082102983096</c:v>
                </c:pt>
                <c:pt idx="73">
                  <c:v>412.87929311615432</c:v>
                </c:pt>
                <c:pt idx="74">
                  <c:v>427.9458868443873</c:v>
                </c:pt>
                <c:pt idx="75">
                  <c:v>443.00107921654762</c:v>
                </c:pt>
                <c:pt idx="76">
                  <c:v>458.04531217587032</c:v>
                </c:pt>
                <c:pt idx="77">
                  <c:v>473.07899627438695</c:v>
                </c:pt>
                <c:pt idx="78">
                  <c:v>488.10251385009468</c:v>
                </c:pt>
                <c:pt idx="79">
                  <c:v>503.11622179266891</c:v>
                </c:pt>
                <c:pt idx="80">
                  <c:v>430.64528450788265</c:v>
                </c:pt>
                <c:pt idx="81">
                  <c:v>444.70474213522584</c:v>
                </c:pt>
                <c:pt idx="82">
                  <c:v>458.75468217404813</c:v>
                </c:pt>
                <c:pt idx="83">
                  <c:v>472.79543711904148</c:v>
                </c:pt>
                <c:pt idx="84">
                  <c:v>486.82731810980704</c:v>
                </c:pt>
                <c:pt idx="85">
                  <c:v>500.85061689127627</c:v>
                </c:pt>
                <c:pt idx="86">
                  <c:v>514.86560754318418</c:v>
                </c:pt>
                <c:pt idx="87">
                  <c:v>528.87254801147901</c:v>
                </c:pt>
                <c:pt idx="88">
                  <c:v>454.4981093621966</c:v>
                </c:pt>
                <c:pt idx="89">
                  <c:v>467.40712233198633</c:v>
                </c:pt>
                <c:pt idx="90">
                  <c:v>480.30853891265838</c:v>
                </c:pt>
                <c:pt idx="91">
                  <c:v>493.20259187340326</c:v>
                </c:pt>
                <c:pt idx="92">
                  <c:v>506.08950082174624</c:v>
                </c:pt>
                <c:pt idx="93">
                  <c:v>518.96947327099576</c:v>
                </c:pt>
                <c:pt idx="94">
                  <c:v>531.84270559622928</c:v>
                </c:pt>
                <c:pt idx="95">
                  <c:v>544.70938389292303</c:v>
                </c:pt>
                <c:pt idx="96">
                  <c:v>287.85667749117147</c:v>
                </c:pt>
                <c:pt idx="97">
                  <c:v>296.43738794697089</c:v>
                </c:pt>
                <c:pt idx="98">
                  <c:v>305.01256073997416</c:v>
                </c:pt>
                <c:pt idx="99">
                  <c:v>313.58237364476804</c:v>
                </c:pt>
                <c:pt idx="100">
                  <c:v>322.14699391797217</c:v>
                </c:pt>
                <c:pt idx="101">
                  <c:v>330.70657918974769</c:v>
                </c:pt>
                <c:pt idx="102">
                  <c:v>339.2612782581262</c:v>
                </c:pt>
                <c:pt idx="103">
                  <c:v>347.81123179898628</c:v>
                </c:pt>
                <c:pt idx="104">
                  <c:v>356.35657300253342</c:v>
                </c:pt>
                <c:pt idx="105">
                  <c:v>364.89742814550806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E11" sqref="E1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21</v>
      </c>
      <c r="C9" s="35">
        <v>0.2</v>
      </c>
      <c r="D9" s="36">
        <f t="shared" ref="D9:D18" si="0">C9*$C$5</f>
        <v>0.62000000000000011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0.8</v>
      </c>
      <c r="D10" s="36">
        <f t="shared" si="0"/>
        <v>2.4800000000000004</v>
      </c>
      <c r="E10" s="37">
        <v>105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3.1000000000000005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Erable champêtre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30</v>
      </c>
      <c r="C36" s="63">
        <v>1</v>
      </c>
      <c r="D36" s="63">
        <v>0</v>
      </c>
      <c r="E36" s="54"/>
      <c r="F36" s="54"/>
      <c r="G36" s="54"/>
      <c r="H36" s="54">
        <v>1</v>
      </c>
      <c r="I36" s="52">
        <f>IFERROR(B36/A36,"")</f>
        <v>1.2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54</v>
      </c>
      <c r="C37" s="63">
        <v>2</v>
      </c>
      <c r="D37" s="63">
        <v>0</v>
      </c>
      <c r="E37" s="54"/>
      <c r="F37" s="54"/>
      <c r="G37" s="54"/>
      <c r="H37" s="54">
        <v>1</v>
      </c>
      <c r="I37" s="56">
        <f t="shared" ref="I37:I55" si="1">IF(A37&lt;&gt;0,(B37-(B36-D36))/(A37-A36),"")</f>
        <v>4.8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79</v>
      </c>
      <c r="C38" s="63">
        <v>3</v>
      </c>
      <c r="D38" s="63">
        <v>13</v>
      </c>
      <c r="E38" s="54"/>
      <c r="F38" s="54"/>
      <c r="G38" s="54"/>
      <c r="H38" s="54"/>
      <c r="I38" s="56">
        <f t="shared" si="1"/>
        <v>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93</v>
      </c>
      <c r="C39" s="63">
        <v>4</v>
      </c>
      <c r="D39" s="63">
        <v>14</v>
      </c>
      <c r="E39" s="54"/>
      <c r="F39" s="54"/>
      <c r="G39" s="54"/>
      <c r="H39" s="54"/>
      <c r="I39" s="52">
        <f t="shared" si="1"/>
        <v>5.4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107</v>
      </c>
      <c r="C40" s="63">
        <v>5</v>
      </c>
      <c r="D40" s="63">
        <v>14</v>
      </c>
      <c r="E40" s="54"/>
      <c r="F40" s="54"/>
      <c r="G40" s="54"/>
      <c r="H40" s="54"/>
      <c r="I40" s="52">
        <f t="shared" si="1"/>
        <v>5.6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121</v>
      </c>
      <c r="C41" s="63">
        <v>6</v>
      </c>
      <c r="D41" s="63">
        <v>14</v>
      </c>
      <c r="E41" s="54"/>
      <c r="F41" s="54"/>
      <c r="G41" s="54"/>
      <c r="H41" s="54"/>
      <c r="I41" s="56">
        <f t="shared" si="1"/>
        <v>5.6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135</v>
      </c>
      <c r="C42" s="63">
        <v>7</v>
      </c>
      <c r="D42" s="63">
        <v>14</v>
      </c>
      <c r="E42" s="54"/>
      <c r="F42" s="54"/>
      <c r="G42" s="54"/>
      <c r="H42" s="54"/>
      <c r="I42" s="56">
        <f t="shared" si="1"/>
        <v>5.6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149</v>
      </c>
      <c r="C43" s="63">
        <v>8</v>
      </c>
      <c r="D43" s="63">
        <v>14</v>
      </c>
      <c r="E43" s="54"/>
      <c r="F43" s="54"/>
      <c r="G43" s="54"/>
      <c r="H43" s="54"/>
      <c r="I43" s="52">
        <f t="shared" si="1"/>
        <v>5.6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161</v>
      </c>
      <c r="C44" s="63">
        <v>9</v>
      </c>
      <c r="D44" s="63">
        <v>14</v>
      </c>
      <c r="E44" s="54"/>
      <c r="F44" s="54"/>
      <c r="G44" s="54"/>
      <c r="H44" s="54"/>
      <c r="I44" s="52">
        <f t="shared" si="1"/>
        <v>5.2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173</v>
      </c>
      <c r="C45" s="63">
        <v>10</v>
      </c>
      <c r="D45" s="63">
        <v>14</v>
      </c>
      <c r="E45" s="54"/>
      <c r="F45" s="54"/>
      <c r="G45" s="54"/>
      <c r="H45" s="54"/>
      <c r="I45" s="52">
        <f t="shared" si="1"/>
        <v>5.2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183</v>
      </c>
      <c r="C46" s="63">
        <v>11</v>
      </c>
      <c r="D46" s="63">
        <v>14</v>
      </c>
      <c r="E46" s="54"/>
      <c r="F46" s="54"/>
      <c r="G46" s="54"/>
      <c r="H46" s="54"/>
      <c r="I46" s="52">
        <f t="shared" si="1"/>
        <v>4.8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192</v>
      </c>
      <c r="C47" s="63">
        <v>12</v>
      </c>
      <c r="D47" s="63">
        <v>14</v>
      </c>
      <c r="E47" s="54"/>
      <c r="F47" s="54"/>
      <c r="G47" s="54"/>
      <c r="H47" s="54"/>
      <c r="I47" s="52">
        <f t="shared" si="1"/>
        <v>4.5999999999999996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200</v>
      </c>
      <c r="C48" s="63">
        <v>13</v>
      </c>
      <c r="D48" s="63">
        <v>14</v>
      </c>
      <c r="E48" s="54"/>
      <c r="F48" s="54"/>
      <c r="G48" s="54"/>
      <c r="H48" s="54"/>
      <c r="I48" s="52">
        <f t="shared" si="1"/>
        <v>4.4000000000000004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207</v>
      </c>
      <c r="C49" s="63">
        <v>14</v>
      </c>
      <c r="D49" s="63">
        <v>14</v>
      </c>
      <c r="E49" s="54"/>
      <c r="F49" s="54"/>
      <c r="G49" s="54"/>
      <c r="H49" s="54"/>
      <c r="I49" s="52">
        <f t="shared" si="1"/>
        <v>4.2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212</v>
      </c>
      <c r="C50" s="53">
        <v>15</v>
      </c>
      <c r="D50" s="53">
        <v>14</v>
      </c>
      <c r="E50" s="54"/>
      <c r="F50" s="54"/>
      <c r="G50" s="54"/>
      <c r="H50" s="54"/>
      <c r="I50" s="52">
        <f t="shared" si="1"/>
        <v>3.8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216</v>
      </c>
      <c r="C51" s="53">
        <v>16</v>
      </c>
      <c r="D51" s="53">
        <v>13</v>
      </c>
      <c r="E51" s="54"/>
      <c r="F51" s="54"/>
      <c r="G51" s="54"/>
      <c r="H51" s="54"/>
      <c r="I51" s="52">
        <f t="shared" si="1"/>
        <v>3.6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220</v>
      </c>
      <c r="C52" s="53">
        <v>17</v>
      </c>
      <c r="D52" s="53">
        <v>13</v>
      </c>
      <c r="E52" s="54"/>
      <c r="F52" s="54"/>
      <c r="G52" s="54"/>
      <c r="H52" s="54"/>
      <c r="I52" s="52">
        <f t="shared" si="1"/>
        <v>3.4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222</v>
      </c>
      <c r="C53" s="53">
        <v>18</v>
      </c>
      <c r="D53" s="53">
        <v>13</v>
      </c>
      <c r="E53" s="54"/>
      <c r="F53" s="54"/>
      <c r="G53" s="54"/>
      <c r="H53" s="54"/>
      <c r="I53" s="52">
        <f t="shared" si="1"/>
        <v>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223</v>
      </c>
      <c r="C54" s="53">
        <v>19</v>
      </c>
      <c r="D54" s="53">
        <v>13</v>
      </c>
      <c r="E54" s="54"/>
      <c r="F54" s="54"/>
      <c r="G54" s="54"/>
      <c r="H54" s="54"/>
      <c r="I54" s="52">
        <f t="shared" si="1"/>
        <v>2.8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222</v>
      </c>
      <c r="C55" s="53">
        <v>20</v>
      </c>
      <c r="D55" s="53">
        <v>222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30</v>
      </c>
      <c r="B62" s="63">
        <v>195</v>
      </c>
      <c r="C62" s="63">
        <v>1</v>
      </c>
      <c r="D62" s="63">
        <v>0</v>
      </c>
      <c r="E62" s="54">
        <v>0.4</v>
      </c>
      <c r="F62" s="54">
        <v>0.45</v>
      </c>
      <c r="G62" s="54">
        <v>0.15</v>
      </c>
      <c r="H62" s="54"/>
      <c r="I62" s="56">
        <f>IFERROR(B62/A62,"")</f>
        <v>6.5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35</v>
      </c>
      <c r="B63" s="63">
        <v>280</v>
      </c>
      <c r="C63" s="63">
        <v>2</v>
      </c>
      <c r="D63" s="63">
        <v>0</v>
      </c>
      <c r="E63" s="54"/>
      <c r="F63" s="54"/>
      <c r="G63" s="54"/>
      <c r="H63" s="54"/>
      <c r="I63" s="52">
        <f>IF(A63&lt;&gt;0,(B63-(B62-D62))/(A63-A62),"")</f>
        <v>17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42</v>
      </c>
      <c r="B64" s="63">
        <v>417</v>
      </c>
      <c r="C64" s="63">
        <v>3</v>
      </c>
      <c r="D64" s="63">
        <v>182</v>
      </c>
      <c r="E64" s="54"/>
      <c r="F64" s="54"/>
      <c r="G64" s="54"/>
      <c r="H64" s="54"/>
      <c r="I64" s="52">
        <f>IF(A64&lt;&gt;0,(B64-(B63-D63))/(A64-A63),"")</f>
        <v>19.571428571428573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43</v>
      </c>
      <c r="B65" s="63">
        <v>256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21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49</v>
      </c>
      <c r="B66" s="63">
        <v>361</v>
      </c>
      <c r="C66" s="63">
        <v>5</v>
      </c>
      <c r="D66" s="63">
        <v>100</v>
      </c>
      <c r="E66" s="54"/>
      <c r="F66" s="54"/>
      <c r="G66" s="54"/>
      <c r="H66" s="54"/>
      <c r="I66" s="52">
        <f t="shared" ref="I66:I81" si="2">IF(A66&lt;&gt;0,(B66-(B65-D65))/(A66-A65),"")</f>
        <v>17.5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278</v>
      </c>
      <c r="C67" s="63">
        <v>6</v>
      </c>
      <c r="D67" s="63">
        <v>0</v>
      </c>
      <c r="E67" s="54"/>
      <c r="F67" s="54"/>
      <c r="G67" s="54"/>
      <c r="H67" s="54"/>
      <c r="I67" s="52">
        <f t="shared" si="2"/>
        <v>17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56</v>
      </c>
      <c r="B68" s="63">
        <v>380</v>
      </c>
      <c r="C68" s="63">
        <v>7</v>
      </c>
      <c r="D68" s="63">
        <v>79</v>
      </c>
      <c r="E68" s="54"/>
      <c r="F68" s="54"/>
      <c r="G68" s="54"/>
      <c r="H68" s="54"/>
      <c r="I68" s="52">
        <f t="shared" si="2"/>
        <v>17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57</v>
      </c>
      <c r="B69" s="53">
        <v>316</v>
      </c>
      <c r="C69" s="53">
        <v>8</v>
      </c>
      <c r="D69" s="53">
        <v>0</v>
      </c>
      <c r="E69" s="54"/>
      <c r="F69" s="54"/>
      <c r="G69" s="54"/>
      <c r="H69" s="54"/>
      <c r="I69" s="52">
        <f t="shared" si="2"/>
        <v>15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63</v>
      </c>
      <c r="B70" s="53">
        <v>416</v>
      </c>
      <c r="C70" s="53">
        <v>9</v>
      </c>
      <c r="D70" s="53">
        <v>79</v>
      </c>
      <c r="E70" s="54"/>
      <c r="F70" s="54"/>
      <c r="G70" s="54"/>
      <c r="H70" s="54"/>
      <c r="I70" s="52">
        <f t="shared" si="2"/>
        <v>16.666666666666668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64</v>
      </c>
      <c r="B71" s="53">
        <v>353</v>
      </c>
      <c r="C71" s="53">
        <v>10</v>
      </c>
      <c r="D71" s="53">
        <v>0</v>
      </c>
      <c r="E71" s="54"/>
      <c r="F71" s="54"/>
      <c r="G71" s="54"/>
      <c r="H71" s="54"/>
      <c r="I71" s="52">
        <f t="shared" si="2"/>
        <v>16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71</v>
      </c>
      <c r="B72" s="53">
        <v>466</v>
      </c>
      <c r="C72" s="53">
        <v>11</v>
      </c>
      <c r="D72" s="53">
        <v>91</v>
      </c>
      <c r="E72" s="54"/>
      <c r="F72" s="54"/>
      <c r="G72" s="54"/>
      <c r="H72" s="54"/>
      <c r="I72" s="52">
        <f t="shared" si="2"/>
        <v>16.142857142857142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72</v>
      </c>
      <c r="B73" s="53">
        <v>390</v>
      </c>
      <c r="C73" s="53">
        <v>12</v>
      </c>
      <c r="D73" s="53">
        <v>0</v>
      </c>
      <c r="E73" s="54"/>
      <c r="F73" s="54"/>
      <c r="G73" s="54"/>
      <c r="H73" s="54"/>
      <c r="I73" s="52">
        <f t="shared" si="2"/>
        <v>15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79</v>
      </c>
      <c r="B74" s="53">
        <v>496</v>
      </c>
      <c r="C74" s="53">
        <v>13</v>
      </c>
      <c r="D74" s="53">
        <v>88</v>
      </c>
      <c r="E74" s="54"/>
      <c r="F74" s="54"/>
      <c r="G74" s="54"/>
      <c r="H74" s="54"/>
      <c r="I74" s="52">
        <f t="shared" si="2"/>
        <v>15.142857142857142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80</v>
      </c>
      <c r="B75" s="53">
        <v>423</v>
      </c>
      <c r="C75" s="53">
        <v>14</v>
      </c>
      <c r="D75" s="53">
        <v>0</v>
      </c>
      <c r="E75" s="54"/>
      <c r="F75" s="54"/>
      <c r="G75" s="54"/>
      <c r="H75" s="54"/>
      <c r="I75" s="52">
        <f t="shared" si="2"/>
        <v>15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87</v>
      </c>
      <c r="B76" s="53">
        <v>522</v>
      </c>
      <c r="C76" s="53">
        <v>15</v>
      </c>
      <c r="D76" s="53">
        <v>89</v>
      </c>
      <c r="E76" s="54"/>
      <c r="F76" s="54"/>
      <c r="G76" s="54"/>
      <c r="H76" s="54"/>
      <c r="I76" s="52">
        <f t="shared" si="2"/>
        <v>14.142857142857142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88</v>
      </c>
      <c r="B77" s="53">
        <v>447</v>
      </c>
      <c r="C77" s="53">
        <v>16</v>
      </c>
      <c r="D77" s="53">
        <v>0</v>
      </c>
      <c r="E77" s="54"/>
      <c r="F77" s="54"/>
      <c r="G77" s="54"/>
      <c r="H77" s="54"/>
      <c r="I77" s="52">
        <f t="shared" si="2"/>
        <v>14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94</v>
      </c>
      <c r="B78" s="53">
        <v>525</v>
      </c>
      <c r="C78" s="53">
        <v>17</v>
      </c>
      <c r="D78" s="53">
        <v>0</v>
      </c>
      <c r="E78" s="54"/>
      <c r="F78" s="54"/>
      <c r="G78" s="54"/>
      <c r="H78" s="54"/>
      <c r="I78" s="52">
        <f t="shared" si="2"/>
        <v>13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95</v>
      </c>
      <c r="B79" s="53">
        <v>538</v>
      </c>
      <c r="C79" s="53">
        <v>18</v>
      </c>
      <c r="D79" s="53">
        <v>269</v>
      </c>
      <c r="E79" s="54"/>
      <c r="F79" s="54"/>
      <c r="G79" s="54"/>
      <c r="H79" s="54"/>
      <c r="I79" s="52">
        <f t="shared" si="2"/>
        <v>13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96</v>
      </c>
      <c r="B80" s="53">
        <v>280</v>
      </c>
      <c r="C80" s="53">
        <v>19</v>
      </c>
      <c r="D80" s="53">
        <v>0</v>
      </c>
      <c r="E80" s="54"/>
      <c r="F80" s="54"/>
      <c r="G80" s="54"/>
      <c r="H80" s="54"/>
      <c r="I80" s="52">
        <f t="shared" si="2"/>
        <v>11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105</v>
      </c>
      <c r="B81" s="53">
        <v>357</v>
      </c>
      <c r="C81" s="53">
        <v>20</v>
      </c>
      <c r="D81" s="53">
        <v>357</v>
      </c>
      <c r="E81" s="54"/>
      <c r="F81" s="54"/>
      <c r="G81" s="54"/>
      <c r="H81" s="54"/>
      <c r="I81" s="52">
        <f t="shared" si="2"/>
        <v>8.5555555555555554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Erable champêtre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Cèdre de l'Atlas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307.92857962968247</v>
      </c>
      <c r="T3" s="62">
        <f>IF('Données projet'!E9&gt;30,$R$33-$H$33,LOOKUP('Données projet'!$E$9,$A$3:$A$203,R3:R203)-LOOKUP('Données projet'!$E$9,$A$3:$A$203,$H$3:$H$203))</f>
        <v>162.11326381042059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348.82557854576123</v>
      </c>
      <c r="AO3" s="62">
        <f>IF('Données projet'!E10&gt;30,$AM$33-$H$33,LOOKUP('Données projet'!$E$10,$A$3:$A$203,AM3:AM203)-LOOKUP('Données projet'!$E$10,$A$3:$A$203,$H$3:$H$203))</f>
        <v>258.031856676031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1.2</v>
      </c>
      <c r="N4" s="14">
        <f>IF('Données projet'!$A$36&gt;35,N3+M4-V3,IF(A4&lt;'Données projet'!$A$36,$K$205^A4,IF(A4='Données projet'!$A$36,'Données projet'!$B$36,N3+M4-V3)))</f>
        <v>1.1457367676485573</v>
      </c>
      <c r="O4" s="14">
        <f>N4*VLOOKUP('Données projet'!$B$9,Paramètres!$A$1:$I$89,3,0)*VLOOKUP('Données projet'!$B$9,Paramètres!$A$1:$I$89,5,0)</f>
        <v>1.0009156402177797</v>
      </c>
      <c r="P4" s="14">
        <f>EXP(-1.0587+0.8836*LN(O4)+0.284)</f>
        <v>0.46121484170360399</v>
      </c>
      <c r="Q4" s="22">
        <f t="shared" ref="Q4:Q34" si="2">(O4+P4)*0.475*44/12</f>
        <v>2.5465439226797426</v>
      </c>
      <c r="R4" s="62">
        <f t="shared" si="0"/>
        <v>170.35897787560359</v>
      </c>
      <c r="S4" s="62">
        <f ca="1">AVERAGE(OFFSET($R$3,0,0,'Données projet'!$E$9+1,1))-AVERAGE(OFFSET($H$3,0,0,'Données projet'!$E$9+1,1))</f>
        <v>307.92857962968247</v>
      </c>
      <c r="T4" s="62">
        <f>$T$3</f>
        <v>162.11326381042059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6.5</v>
      </c>
      <c r="AI4" s="14">
        <f>IF('Données projet'!$A$62&gt;35,AI3+AH4-AQ3,IF(A4&lt;'Données projet'!$A$62,$AF$205^A4,IF(A4='Données projet'!$A$62,'Données projet'!$B$62,AI3+AH4-AQ3)))</f>
        <v>1.1921598380198544</v>
      </c>
      <c r="AJ4" s="14">
        <f>AI4*VLOOKUP('Données projet'!$B$10,Paramètres!$A$1:$I$89,3,0)*VLOOKUP('Données projet'!$B$10,Paramètres!$A$1:$I$89,5,0)</f>
        <v>0.55793080419329188</v>
      </c>
      <c r="AK4" s="14">
        <f>EXP(-1.0587+0.8836*LN(AJ4)+0.284)</f>
        <v>0.27518860925423011</v>
      </c>
      <c r="AL4" s="22">
        <f t="shared" ref="AL4:AL67" si="4">(AJ4+AK4)*0.475*44/12</f>
        <v>1.4510163117544339</v>
      </c>
      <c r="AM4" s="62">
        <f t="shared" ref="AM4:AM67" si="5">AL4+(AD4+AE4)*44/12</f>
        <v>169.26345026467828</v>
      </c>
      <c r="AN4" s="62">
        <f ca="1">AVERAGE(OFFSET($AM$3,0,0,'Données projet'!$E$10+1,1))-AVERAGE(OFFSET($H$3,0,0,'Données projet'!$E$10+1,1))</f>
        <v>348.82557854576123</v>
      </c>
      <c r="AO4" s="62">
        <f>$AO$3</f>
        <v>258.031856676031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1.2</v>
      </c>
      <c r="N5" s="14">
        <f>IF('Données projet'!$A$36&gt;35,N4+M5-V4,IF(A5&lt;'Données projet'!$A$36,$K$205^A5,IF(A5='Données projet'!$A$36,'Données projet'!$B$36,N4+M5-V4)))</f>
        <v>1.312712740741764</v>
      </c>
      <c r="O5" s="14">
        <f>N5*VLOOKUP('Données projet'!$B$9,Paramètres!$A$1:$I$89,3,0)*VLOOKUP('Données projet'!$B$9,Paramètres!$A$1:$I$89,5,0)</f>
        <v>1.1467858503120052</v>
      </c>
      <c r="P5" s="14">
        <f t="shared" ref="P5:P68" si="33">EXP(-1.0587+0.8836*LN(O5)+0.284)</f>
        <v>0.52012849600857258</v>
      </c>
      <c r="Q5" s="22">
        <f t="shared" si="2"/>
        <v>2.9032091531750059</v>
      </c>
      <c r="R5" s="62">
        <f t="shared" si="0"/>
        <v>173.50049044067583</v>
      </c>
      <c r="S5" s="62">
        <f ca="1">AVERAGE(OFFSET($R$3,0,0,'Données projet'!$E$9+1,1))-AVERAGE(OFFSET($H$3,0,0,'Données projet'!$E$9+1,1))</f>
        <v>307.92857962968247</v>
      </c>
      <c r="T5" s="62">
        <f t="shared" ref="T5:T68" si="34">$T$3</f>
        <v>162.11326381042059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6.5</v>
      </c>
      <c r="AI5" s="14">
        <f>IF('Données projet'!$A$62&gt;35,AI4+AH5-AQ4,IF(A5&lt;'Données projet'!$A$62,$AF$205^A5,IF(A5='Données projet'!$A$62,'Données projet'!$B$62,AI4+AH5-AQ4)))</f>
        <v>1.4212450793875253</v>
      </c>
      <c r="AJ5" s="14">
        <f>AI5*VLOOKUP('Données projet'!$B$10,Paramètres!$A$1:$I$89,3,0)*VLOOKUP('Données projet'!$B$10,Paramètres!$A$1:$I$89,5,0)</f>
        <v>0.66514269715336183</v>
      </c>
      <c r="AK5" s="14">
        <f t="shared" ref="AK5:AK68" si="35">EXP(-1.0587+0.8836*LN(AJ5)+0.284)</f>
        <v>0.3214249656415451</v>
      </c>
      <c r="AL5" s="22">
        <f t="shared" si="4"/>
        <v>1.7182720127011295</v>
      </c>
      <c r="AM5" s="62">
        <f t="shared" si="5"/>
        <v>172.31555330020197</v>
      </c>
      <c r="AN5" s="62">
        <f ca="1">AVERAGE(OFFSET($AM$3,0,0,'Données projet'!$E$10+1,1))-AVERAGE(OFFSET($H$3,0,0,'Données projet'!$E$10+1,1))</f>
        <v>348.82557854576123</v>
      </c>
      <c r="AO5" s="62">
        <f t="shared" ref="AO5:AO68" si="36">$AO$3</f>
        <v>258.031856676031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1.2</v>
      </c>
      <c r="N6" s="14">
        <f>IF('Données projet'!$A$36&gt;35,N5+M6-V5,IF(A6&lt;'Données projet'!$A$36,$K$205^A6,IF(A6='Données projet'!$A$36,'Données projet'!$B$36,N5+M6-V5)))</f>
        <v>1.5040232524285473</v>
      </c>
      <c r="O6" s="14">
        <f>N6*VLOOKUP('Données projet'!$B$9,Paramètres!$A$1:$I$89,3,0)*VLOOKUP('Données projet'!$B$9,Paramètres!$A$1:$I$89,5,0)</f>
        <v>1.3139147133215792</v>
      </c>
      <c r="P6" s="14">
        <f t="shared" si="33"/>
        <v>0.58656753403871609</v>
      </c>
      <c r="Q6" s="22">
        <f t="shared" si="2"/>
        <v>3.3100065808191808</v>
      </c>
      <c r="R6" s="62">
        <f t="shared" si="0"/>
        <v>176.66502715070408</v>
      </c>
      <c r="S6" s="62">
        <f ca="1">AVERAGE(OFFSET($R$3,0,0,'Données projet'!$E$9+1,1))-AVERAGE(OFFSET($H$3,0,0,'Données projet'!$E$9+1,1))</f>
        <v>307.92857962968247</v>
      </c>
      <c r="T6" s="62">
        <f t="shared" si="34"/>
        <v>162.11326381042059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6.5</v>
      </c>
      <c r="AI6" s="14">
        <f>IF('Données projet'!$A$62&gt;35,AI5+AH6-AQ5,IF(A6&lt;'Données projet'!$A$62,$AF$205^A6,IF(A6='Données projet'!$A$62,'Données projet'!$B$62,AI5+AH6-AQ5)))</f>
        <v>1.6943513036291473</v>
      </c>
      <c r="AJ6" s="14">
        <f>AI6*VLOOKUP('Données projet'!$B$10,Paramètres!$A$1:$I$89,3,0)*VLOOKUP('Données projet'!$B$10,Paramètres!$A$1:$I$89,5,0)</f>
        <v>0.79295641009844098</v>
      </c>
      <c r="AK6" s="14">
        <f t="shared" si="35"/>
        <v>0.37542981454665864</v>
      </c>
      <c r="AL6" s="22">
        <f t="shared" si="4"/>
        <v>2.0349393412568815</v>
      </c>
      <c r="AM6" s="62">
        <f t="shared" si="5"/>
        <v>175.38995991114177</v>
      </c>
      <c r="AN6" s="62">
        <f ca="1">AVERAGE(OFFSET($AM$3,0,0,'Données projet'!$E$10+1,1))-AVERAGE(OFFSET($H$3,0,0,'Données projet'!$E$10+1,1))</f>
        <v>348.82557854576123</v>
      </c>
      <c r="AO6" s="62">
        <f t="shared" si="36"/>
        <v>258.031856676031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1.2</v>
      </c>
      <c r="N7" s="14">
        <f>IF('Données projet'!$A$36&gt;35,N6+M7-V6,IF(A7&lt;'Données projet'!$A$36,$K$205^A7,IF(A7='Données projet'!$A$36,'Données projet'!$B$36,N6+M7-V6)))</f>
        <v>1.7232147397057538</v>
      </c>
      <c r="O7" s="14">
        <f>N7*VLOOKUP('Données projet'!$B$9,Paramètres!$A$1:$I$89,3,0)*VLOOKUP('Données projet'!$B$9,Paramètres!$A$1:$I$89,5,0)</f>
        <v>1.5054003966069467</v>
      </c>
      <c r="P7" s="14">
        <f t="shared" si="33"/>
        <v>0.66149321682730777</v>
      </c>
      <c r="Q7" s="22">
        <f t="shared" si="2"/>
        <v>3.7740063767313257</v>
      </c>
      <c r="R7" s="62">
        <f t="shared" si="0"/>
        <v>179.86012844090828</v>
      </c>
      <c r="S7" s="62">
        <f ca="1">AVERAGE(OFFSET($R$3,0,0,'Données projet'!$E$9+1,1))-AVERAGE(OFFSET($H$3,0,0,'Données projet'!$E$9+1,1))</f>
        <v>307.92857962968247</v>
      </c>
      <c r="T7" s="62">
        <f t="shared" si="34"/>
        <v>162.11326381042059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6.5</v>
      </c>
      <c r="AI7" s="14">
        <f>IF('Données projet'!$A$62&gt;35,AI6+AH7-AQ6,IF(A7&lt;'Données projet'!$A$62,$AF$205^A7,IF(A7='Données projet'!$A$62,'Données projet'!$B$62,AI6+AH7-AQ6)))</f>
        <v>2.0199375756832532</v>
      </c>
      <c r="AJ7" s="14">
        <f>AI7*VLOOKUP('Données projet'!$B$10,Paramètres!$A$1:$I$89,3,0)*VLOOKUP('Données projet'!$B$10,Paramètres!$A$1:$I$89,5,0)</f>
        <v>0.94533078541976245</v>
      </c>
      <c r="AK7" s="14">
        <f t="shared" si="35"/>
        <v>0.43850839454619067</v>
      </c>
      <c r="AL7" s="22">
        <f t="shared" si="4"/>
        <v>2.4101865717740352</v>
      </c>
      <c r="AM7" s="62">
        <f t="shared" si="5"/>
        <v>178.49630863595098</v>
      </c>
      <c r="AN7" s="62">
        <f ca="1">AVERAGE(OFFSET($AM$3,0,0,'Données projet'!$E$10+1,1))-AVERAGE(OFFSET($H$3,0,0,'Données projet'!$E$10+1,1))</f>
        <v>348.82557854576123</v>
      </c>
      <c r="AO7" s="62">
        <f t="shared" si="36"/>
        <v>258.031856676031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1.2</v>
      </c>
      <c r="N8" s="14">
        <f>IF('Données projet'!$A$36&gt;35,N7+M8-V7,IF(A8&lt;'Données projet'!$A$36,$K$205^A8,IF(A8='Données projet'!$A$36,'Données projet'!$B$36,N7+M8-V7)))</f>
        <v>1.9743504858348202</v>
      </c>
      <c r="O8" s="14">
        <f>N8*VLOOKUP('Données projet'!$B$9,Paramètres!$A$1:$I$89,3,0)*VLOOKUP('Données projet'!$B$9,Paramètres!$A$1:$I$89,5,0)</f>
        <v>1.7247925844252991</v>
      </c>
      <c r="P8" s="14">
        <f t="shared" si="33"/>
        <v>0.74598959287040578</v>
      </c>
      <c r="Q8" s="22">
        <f t="shared" si="2"/>
        <v>4.3032789587900195</v>
      </c>
      <c r="R8" s="62">
        <f t="shared" si="0"/>
        <v>183.09432683523738</v>
      </c>
      <c r="S8" s="62">
        <f ca="1">AVERAGE(OFFSET($R$3,0,0,'Données projet'!$E$9+1,1))-AVERAGE(OFFSET($H$3,0,0,'Données projet'!$E$9+1,1))</f>
        <v>307.92857962968247</v>
      </c>
      <c r="T8" s="62">
        <f t="shared" si="34"/>
        <v>162.11326381042059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6.5</v>
      </c>
      <c r="AI8" s="14">
        <f>IF('Données projet'!$A$62&gt;35,AI7+AH8-AQ7,IF(A8&lt;'Données projet'!$A$62,$AF$205^A8,IF(A8='Données projet'!$A$62,'Données projet'!$B$62,AI7+AH8-AQ7)))</f>
        <v>2.4080884530367643</v>
      </c>
      <c r="AJ8" s="14">
        <f>AI8*VLOOKUP('Données projet'!$B$10,Paramètres!$A$1:$I$89,3,0)*VLOOKUP('Données projet'!$B$10,Paramètres!$A$1:$I$89,5,0)</f>
        <v>1.1269853960212057</v>
      </c>
      <c r="AK8" s="14">
        <f t="shared" si="35"/>
        <v>0.51218524644792107</v>
      </c>
      <c r="AL8" s="22">
        <f t="shared" si="4"/>
        <v>2.8548888689670626</v>
      </c>
      <c r="AM8" s="62">
        <f t="shared" si="5"/>
        <v>181.64593674541442</v>
      </c>
      <c r="AN8" s="62">
        <f ca="1">AVERAGE(OFFSET($AM$3,0,0,'Données projet'!$E$10+1,1))-AVERAGE(OFFSET($H$3,0,0,'Données projet'!$E$10+1,1))</f>
        <v>348.82557854576123</v>
      </c>
      <c r="AO8" s="62">
        <f t="shared" si="36"/>
        <v>258.031856676031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1.2</v>
      </c>
      <c r="N9" s="14">
        <f>IF('Données projet'!$A$36&gt;35,N8+M9-V8,IF(A9&lt;'Données projet'!$A$36,$K$205^A9,IF(A9='Données projet'!$A$36,'Données projet'!$B$36,N8+M9-V8)))</f>
        <v>2.2620859438457455</v>
      </c>
      <c r="O9" s="14">
        <f>N9*VLOOKUP('Données projet'!$B$9,Paramètres!$A$1:$I$89,3,0)*VLOOKUP('Données projet'!$B$9,Paramètres!$A$1:$I$89,5,0)</f>
        <v>1.9761582805436435</v>
      </c>
      <c r="P9" s="14">
        <f t="shared" si="33"/>
        <v>0.84127918248364475</v>
      </c>
      <c r="Q9" s="22">
        <f t="shared" si="2"/>
        <v>4.9070369147725268</v>
      </c>
      <c r="R9" s="62">
        <f t="shared" si="0"/>
        <v>186.37728901103151</v>
      </c>
      <c r="S9" s="62">
        <f ca="1">AVERAGE(OFFSET($R$3,0,0,'Données projet'!$E$9+1,1))-AVERAGE(OFFSET($H$3,0,0,'Données projet'!$E$9+1,1))</f>
        <v>307.92857962968247</v>
      </c>
      <c r="T9" s="62">
        <f t="shared" si="34"/>
        <v>162.11326381042059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6.5</v>
      </c>
      <c r="AI9" s="14">
        <f>IF('Données projet'!$A$62&gt;35,AI8+AH9-AQ8,IF(A9&lt;'Données projet'!$A$62,$AF$205^A9,IF(A9='Données projet'!$A$62,'Données projet'!$B$62,AI8+AH9-AQ8)))</f>
        <v>2.8708263401097907</v>
      </c>
      <c r="AJ9" s="14">
        <f>AI9*VLOOKUP('Données projet'!$B$10,Paramètres!$A$1:$I$89,3,0)*VLOOKUP('Données projet'!$B$10,Paramètres!$A$1:$I$89,5,0)</f>
        <v>1.3435467271713821</v>
      </c>
      <c r="AK9" s="14">
        <f t="shared" si="35"/>
        <v>0.59824105978724762</v>
      </c>
      <c r="AL9" s="22">
        <f t="shared" si="4"/>
        <v>3.3819470622862799</v>
      </c>
      <c r="AM9" s="62">
        <f t="shared" si="5"/>
        <v>184.85219915854526</v>
      </c>
      <c r="AN9" s="62">
        <f ca="1">AVERAGE(OFFSET($AM$3,0,0,'Données projet'!$E$10+1,1))-AVERAGE(OFFSET($H$3,0,0,'Données projet'!$E$10+1,1))</f>
        <v>348.82557854576123</v>
      </c>
      <c r="AO9" s="62">
        <f t="shared" si="36"/>
        <v>258.031856676031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1.2</v>
      </c>
      <c r="N10" s="14">
        <f>IF('Données projet'!$A$36&gt;35,N9+M10-V9,IF(A10&lt;'Données projet'!$A$36,$K$205^A10,IF(A10='Données projet'!$A$36,'Données projet'!$B$36,N9+M10-V9)))</f>
        <v>2.5917550374450604</v>
      </c>
      <c r="O10" s="14">
        <f>N10*VLOOKUP('Données projet'!$B$9,Paramètres!$A$1:$I$89,3,0)*VLOOKUP('Données projet'!$B$9,Paramètres!$A$1:$I$89,5,0)</f>
        <v>2.2641572007120048</v>
      </c>
      <c r="P10" s="14">
        <f t="shared" si="33"/>
        <v>0.94874066561314729</v>
      </c>
      <c r="Q10" s="22">
        <f t="shared" si="2"/>
        <v>5.5957971171829728</v>
      </c>
      <c r="R10" s="62">
        <f t="shared" si="0"/>
        <v>189.7199780529192</v>
      </c>
      <c r="S10" s="62">
        <f ca="1">AVERAGE(OFFSET($R$3,0,0,'Données projet'!$E$9+1,1))-AVERAGE(OFFSET($H$3,0,0,'Données projet'!$E$9+1,1))</f>
        <v>307.92857962968247</v>
      </c>
      <c r="T10" s="62">
        <f t="shared" si="34"/>
        <v>162.11326381042059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6.5</v>
      </c>
      <c r="AI10" s="14">
        <f>IF('Données projet'!$A$62&gt;35,AI9+AH10-AQ9,IF(A10&lt;'Données projet'!$A$62,$AF$205^A10,IF(A10='Données projet'!$A$62,'Données projet'!$B$62,AI9+AH10-AQ9)))</f>
        <v>3.4224838646084192</v>
      </c>
      <c r="AJ10" s="14">
        <f>AI10*VLOOKUP('Données projet'!$B$10,Paramètres!$A$1:$I$89,3,0)*VLOOKUP('Données projet'!$B$10,Paramètres!$A$1:$I$89,5,0)</f>
        <v>1.6017224486367401</v>
      </c>
      <c r="AK10" s="14">
        <f t="shared" si="35"/>
        <v>0.69875571016034643</v>
      </c>
      <c r="AL10" s="22">
        <f t="shared" si="4"/>
        <v>4.0066661265715924</v>
      </c>
      <c r="AM10" s="62">
        <f t="shared" si="5"/>
        <v>188.13084706230782</v>
      </c>
      <c r="AN10" s="62">
        <f ca="1">AVERAGE(OFFSET($AM$3,0,0,'Données projet'!$E$10+1,1))-AVERAGE(OFFSET($H$3,0,0,'Données projet'!$E$10+1,1))</f>
        <v>348.82557854576123</v>
      </c>
      <c r="AO10" s="62">
        <f t="shared" si="36"/>
        <v>258.031856676031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1.2</v>
      </c>
      <c r="N11" s="14">
        <f>IF('Données projet'!$A$36&gt;35,N10+M11-V10,IF(A11&lt;'Données projet'!$A$36,$K$205^A11,IF(A11='Données projet'!$A$36,'Données projet'!$B$36,N10+M11-V10)))</f>
        <v>2.9694690391391689</v>
      </c>
      <c r="O11" s="14">
        <f>N11*VLOOKUP('Données projet'!$B$9,Paramètres!$A$1:$I$89,3,0)*VLOOKUP('Données projet'!$B$9,Paramètres!$A$1:$I$89,5,0)</f>
        <v>2.5941281525919782</v>
      </c>
      <c r="P11" s="14">
        <f t="shared" si="33"/>
        <v>1.0699288290134017</v>
      </c>
      <c r="Q11" s="22">
        <f t="shared" si="2"/>
        <v>6.3815659096293693</v>
      </c>
      <c r="R11" s="62">
        <f t="shared" si="0"/>
        <v>193.13483877584991</v>
      </c>
      <c r="S11" s="62">
        <f ca="1">AVERAGE(OFFSET($R$3,0,0,'Données projet'!$E$9+1,1))-AVERAGE(OFFSET($H$3,0,0,'Données projet'!$E$9+1,1))</f>
        <v>307.92857962968247</v>
      </c>
      <c r="T11" s="62">
        <f t="shared" si="34"/>
        <v>162.11326381042059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6.5</v>
      </c>
      <c r="AI11" s="14">
        <f>IF('Données projet'!$A$62&gt;35,AI10+AH11-AQ10,IF(A11&lt;'Données projet'!$A$62,$AF$205^A11,IF(A11='Données projet'!$A$62,'Données projet'!$B$62,AI10+AH11-AQ10)))</f>
        <v>4.080147809657138</v>
      </c>
      <c r="AJ11" s="14">
        <f>AI11*VLOOKUP('Données projet'!$B$10,Paramètres!$A$1:$I$89,3,0)*VLOOKUP('Données projet'!$B$10,Paramètres!$A$1:$I$89,5,0)</f>
        <v>1.9095091749195405</v>
      </c>
      <c r="AK11" s="14">
        <f t="shared" si="35"/>
        <v>0.81615852755965934</v>
      </c>
      <c r="AL11" s="22">
        <f t="shared" si="4"/>
        <v>4.7472045818179396</v>
      </c>
      <c r="AM11" s="62">
        <f t="shared" si="5"/>
        <v>191.50047744803851</v>
      </c>
      <c r="AN11" s="62">
        <f ca="1">AVERAGE(OFFSET($AM$3,0,0,'Données projet'!$E$10+1,1))-AVERAGE(OFFSET($H$3,0,0,'Données projet'!$E$10+1,1))</f>
        <v>348.82557854576123</v>
      </c>
      <c r="AO11" s="62">
        <f t="shared" si="36"/>
        <v>258.031856676031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1.2</v>
      </c>
      <c r="N12" s="14">
        <f>IF('Données projet'!$A$36&gt;35,N11+M12-V11,IF(A12&lt;'Données projet'!$A$36,$K$205^A12,IF(A12='Données projet'!$A$36,'Données projet'!$B$36,N11+M12-V11)))</f>
        <v>3.4022298585357786</v>
      </c>
      <c r="O12" s="14">
        <f>N12*VLOOKUP('Données projet'!$B$9,Paramètres!$A$1:$I$89,3,0)*VLOOKUP('Données projet'!$B$9,Paramètres!$A$1:$I$89,5,0)</f>
        <v>2.9721880044168567</v>
      </c>
      <c r="P12" s="14">
        <f t="shared" si="33"/>
        <v>1.2065970613941874</v>
      </c>
      <c r="Q12" s="22">
        <f t="shared" si="2"/>
        <v>7.2780506562875678</v>
      </c>
      <c r="R12" s="62">
        <f t="shared" si="0"/>
        <v>196.63600940884365</v>
      </c>
      <c r="S12" s="62">
        <f ca="1">AVERAGE(OFFSET($R$3,0,0,'Données projet'!$E$9+1,1))-AVERAGE(OFFSET($H$3,0,0,'Données projet'!$E$9+1,1))</f>
        <v>307.92857962968247</v>
      </c>
      <c r="T12" s="62">
        <f t="shared" si="34"/>
        <v>162.11326381042059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6.5</v>
      </c>
      <c r="AI12" s="14">
        <f>IF('Données projet'!$A$62&gt;35,AI11+AH12-AQ11,IF(A12&lt;'Données projet'!$A$62,$AF$205^A12,IF(A12='Données projet'!$A$62,'Données projet'!$B$62,AI11+AH12-AQ11)))</f>
        <v>4.8641883518579174</v>
      </c>
      <c r="AJ12" s="14">
        <f>AI12*VLOOKUP('Données projet'!$B$10,Paramètres!$A$1:$I$89,3,0)*VLOOKUP('Données projet'!$B$10,Paramètres!$A$1:$I$89,5,0)</f>
        <v>2.2764401486695052</v>
      </c>
      <c r="AK12" s="14">
        <f t="shared" si="35"/>
        <v>0.95328701064281096</v>
      </c>
      <c r="AL12" s="22">
        <f t="shared" si="4"/>
        <v>5.6251081358022832</v>
      </c>
      <c r="AM12" s="62">
        <f t="shared" si="5"/>
        <v>194.98306688835837</v>
      </c>
      <c r="AN12" s="62">
        <f ca="1">AVERAGE(OFFSET($AM$3,0,0,'Données projet'!$E$10+1,1))-AVERAGE(OFFSET($H$3,0,0,'Données projet'!$E$10+1,1))</f>
        <v>348.82557854576123</v>
      </c>
      <c r="AO12" s="62">
        <f t="shared" si="36"/>
        <v>258.031856676031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1.2</v>
      </c>
      <c r="N13" s="14">
        <f>IF('Données projet'!$A$36&gt;35,N12+M13-V12,IF(A13&lt;'Données projet'!$A$36,$K$205^A13,IF(A13='Données projet'!$A$36,'Données projet'!$B$36,N12+M13-V12)))</f>
        <v>3.8980598409161908</v>
      </c>
      <c r="O13" s="14">
        <f>N13*VLOOKUP('Données projet'!$B$9,Paramètres!$A$1:$I$89,3,0)*VLOOKUP('Données projet'!$B$9,Paramètres!$A$1:$I$89,5,0)</f>
        <v>3.4053450770243847</v>
      </c>
      <c r="P13" s="14">
        <f t="shared" si="33"/>
        <v>1.3607227220034579</v>
      </c>
      <c r="Q13" s="22">
        <f t="shared" si="2"/>
        <v>8.3009014166401585</v>
      </c>
      <c r="R13" s="62">
        <f t="shared" si="0"/>
        <v>200.23956340168505</v>
      </c>
      <c r="S13" s="62">
        <f ca="1">AVERAGE(OFFSET($R$3,0,0,'Données projet'!$E$9+1,1))-AVERAGE(OFFSET($H$3,0,0,'Données projet'!$E$9+1,1))</f>
        <v>307.92857962968247</v>
      </c>
      <c r="T13" s="62">
        <f t="shared" si="34"/>
        <v>162.11326381042059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6.5</v>
      </c>
      <c r="AI13" s="14">
        <f>IF('Données projet'!$A$62&gt;35,AI12+AH13-AQ12,IF(A13&lt;'Données projet'!$A$62,$AF$205^A13,IF(A13='Données projet'!$A$62,'Données projet'!$B$62,AI12+AH13-AQ12)))</f>
        <v>5.7988899976489963</v>
      </c>
      <c r="AJ13" s="14">
        <f>AI13*VLOOKUP('Données projet'!$B$10,Paramètres!$A$1:$I$89,3,0)*VLOOKUP('Données projet'!$B$10,Paramètres!$A$1:$I$89,5,0)</f>
        <v>2.7138805188997304</v>
      </c>
      <c r="AK13" s="14">
        <f t="shared" si="35"/>
        <v>1.1134554059951043</v>
      </c>
      <c r="AL13" s="22">
        <f t="shared" si="4"/>
        <v>6.66594340252517</v>
      </c>
      <c r="AM13" s="62">
        <f t="shared" si="5"/>
        <v>198.60460538757005</v>
      </c>
      <c r="AN13" s="62">
        <f ca="1">AVERAGE(OFFSET($AM$3,0,0,'Données projet'!$E$10+1,1))-AVERAGE(OFFSET($H$3,0,0,'Données projet'!$E$10+1,1))</f>
        <v>348.82557854576123</v>
      </c>
      <c r="AO13" s="62">
        <f t="shared" si="36"/>
        <v>258.031856676031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1.2</v>
      </c>
      <c r="N14" s="14">
        <f>IF('Données projet'!$A$36&gt;35,N13+M14-V13,IF(A14&lt;'Données projet'!$A$36,$K$205^A14,IF(A14='Données projet'!$A$36,'Données projet'!$B$36,N13+M14-V13)))</f>
        <v>4.4661504822319662</v>
      </c>
      <c r="O14" s="14">
        <f>N14*VLOOKUP('Données projet'!$B$9,Paramètres!$A$1:$I$89,3,0)*VLOOKUP('Données projet'!$B$9,Paramètres!$A$1:$I$89,5,0)</f>
        <v>3.9016290612778461</v>
      </c>
      <c r="P14" s="14">
        <f t="shared" si="33"/>
        <v>1.534535749686867</v>
      </c>
      <c r="Q14" s="22">
        <f t="shared" si="2"/>
        <v>9.4679870457635413</v>
      </c>
      <c r="R14" s="62">
        <f t="shared" si="0"/>
        <v>203.96378565487768</v>
      </c>
      <c r="S14" s="62">
        <f ca="1">AVERAGE(OFFSET($R$3,0,0,'Données projet'!$E$9+1,1))-AVERAGE(OFFSET($H$3,0,0,'Données projet'!$E$9+1,1))</f>
        <v>307.92857962968247</v>
      </c>
      <c r="T14" s="62">
        <f t="shared" si="34"/>
        <v>162.11326381042059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6.5</v>
      </c>
      <c r="AI14" s="14">
        <f>IF('Données projet'!$A$62&gt;35,AI13+AH14-AQ13,IF(A14&lt;'Données projet'!$A$62,$AF$205^A14,IF(A14='Données projet'!$A$62,'Données projet'!$B$62,AI13+AH14-AQ13)))</f>
        <v>6.9132037602921814</v>
      </c>
      <c r="AJ14" s="14">
        <f>AI14*VLOOKUP('Données projet'!$B$10,Paramètres!$A$1:$I$89,3,0)*VLOOKUP('Données projet'!$B$10,Paramètres!$A$1:$I$89,5,0)</f>
        <v>3.2353793598167409</v>
      </c>
      <c r="AK14" s="14">
        <f t="shared" si="35"/>
        <v>1.3005348098719234</v>
      </c>
      <c r="AL14" s="22">
        <f t="shared" si="4"/>
        <v>7.9000505122077564</v>
      </c>
      <c r="AM14" s="62">
        <f t="shared" si="5"/>
        <v>202.3958491213219</v>
      </c>
      <c r="AN14" s="62">
        <f ca="1">AVERAGE(OFFSET($AM$3,0,0,'Données projet'!$E$10+1,1))-AVERAGE(OFFSET($H$3,0,0,'Données projet'!$E$10+1,1))</f>
        <v>348.82557854576123</v>
      </c>
      <c r="AO14" s="62">
        <f t="shared" si="36"/>
        <v>258.031856676031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1.2</v>
      </c>
      <c r="N15" s="14">
        <f>IF('Données projet'!$A$36&gt;35,N14+M15-V14,IF(A15&lt;'Données projet'!$A$36,$K$205^A15,IF(A15='Données projet'!$A$36,'Données projet'!$B$36,N14+M15-V14)))</f>
        <v>5.1170328173444979</v>
      </c>
      <c r="O15" s="14">
        <f>N15*VLOOKUP('Données projet'!$B$9,Paramètres!$A$1:$I$89,3,0)*VLOOKUP('Données projet'!$B$9,Paramètres!$A$1:$I$89,5,0)</f>
        <v>4.4702398692321541</v>
      </c>
      <c r="P15" s="14">
        <f t="shared" si="33"/>
        <v>1.7305509263488663</v>
      </c>
      <c r="Q15" s="22">
        <f t="shared" si="2"/>
        <v>10.799710635636943</v>
      </c>
      <c r="R15" s="62">
        <f t="shared" si="0"/>
        <v>207.82948808836983</v>
      </c>
      <c r="S15" s="62">
        <f ca="1">AVERAGE(OFFSET($R$3,0,0,'Données projet'!$E$9+1,1))-AVERAGE(OFFSET($H$3,0,0,'Données projet'!$E$9+1,1))</f>
        <v>307.92857962968247</v>
      </c>
      <c r="T15" s="62">
        <f t="shared" si="34"/>
        <v>162.11326381042059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6.5</v>
      </c>
      <c r="AI15" s="14">
        <f>IF('Données projet'!$A$62&gt;35,AI14+AH15-AQ14,IF(A15&lt;'Données projet'!$A$62,$AF$205^A15,IF(A15='Données projet'!$A$62,'Données projet'!$B$62,AI14+AH15-AQ14)))</f>
        <v>8.2416438750681742</v>
      </c>
      <c r="AJ15" s="14">
        <f>AI15*VLOOKUP('Données projet'!$B$10,Paramètres!$A$1:$I$89,3,0)*VLOOKUP('Données projet'!$B$10,Paramètres!$A$1:$I$89,5,0)</f>
        <v>3.8570893335319059</v>
      </c>
      <c r="AK15" s="14">
        <f t="shared" si="35"/>
        <v>1.5190467283932132</v>
      </c>
      <c r="AL15" s="22">
        <f t="shared" si="4"/>
        <v>9.3634369745195816</v>
      </c>
      <c r="AM15" s="62">
        <f t="shared" si="5"/>
        <v>206.39321442725245</v>
      </c>
      <c r="AN15" s="62">
        <f ca="1">AVERAGE(OFFSET($AM$3,0,0,'Données projet'!$E$10+1,1))-AVERAGE(OFFSET($H$3,0,0,'Données projet'!$E$10+1,1))</f>
        <v>348.82557854576123</v>
      </c>
      <c r="AO15" s="62">
        <f t="shared" si="36"/>
        <v>258.031856676031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1.2</v>
      </c>
      <c r="N16" s="14">
        <f>IF('Données projet'!$A$36&gt;35,N15+M16-V15,IF(A16&lt;'Données projet'!$A$36,$K$205^A16,IF(A16='Données projet'!$A$36,'Données projet'!$B$36,N15+M16-V15)))</f>
        <v>5.8627726400958746</v>
      </c>
      <c r="O16" s="14">
        <f>N16*VLOOKUP('Données projet'!$B$9,Paramètres!$A$1:$I$89,3,0)*VLOOKUP('Données projet'!$B$9,Paramètres!$A$1:$I$89,5,0)</f>
        <v>5.1217181783877566</v>
      </c>
      <c r="P16" s="14">
        <f t="shared" si="33"/>
        <v>1.9516042616133449</v>
      </c>
      <c r="Q16" s="22">
        <f t="shared" si="2"/>
        <v>12.319369916335253</v>
      </c>
      <c r="R16" s="62">
        <f t="shared" si="0"/>
        <v>211.86037016795407</v>
      </c>
      <c r="S16" s="62">
        <f ca="1">AVERAGE(OFFSET($R$3,0,0,'Données projet'!$E$9+1,1))-AVERAGE(OFFSET($H$3,0,0,'Données projet'!$E$9+1,1))</f>
        <v>307.92857962968247</v>
      </c>
      <c r="T16" s="62">
        <f t="shared" si="34"/>
        <v>162.11326381042059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6.5</v>
      </c>
      <c r="AI16" s="14">
        <f>IF('Données projet'!$A$62&gt;35,AI15+AH16-AQ15,IF(A16&lt;'Données projet'!$A$62,$AF$205^A16,IF(A16='Données projet'!$A$62,'Données projet'!$B$62,AI15+AH16-AQ15)))</f>
        <v>9.8253568271186005</v>
      </c>
      <c r="AJ16" s="14">
        <f>AI16*VLOOKUP('Données projet'!$B$10,Paramètres!$A$1:$I$89,3,0)*VLOOKUP('Données projet'!$B$10,Paramètres!$A$1:$I$89,5,0)</f>
        <v>4.5982669950915049</v>
      </c>
      <c r="AK16" s="14">
        <f t="shared" si="35"/>
        <v>1.7742723574383734</v>
      </c>
      <c r="AL16" s="22">
        <f t="shared" si="4"/>
        <v>11.098839372322871</v>
      </c>
      <c r="AM16" s="62">
        <f t="shared" si="5"/>
        <v>210.63983962394167</v>
      </c>
      <c r="AN16" s="62">
        <f ca="1">AVERAGE(OFFSET($AM$3,0,0,'Données projet'!$E$10+1,1))-AVERAGE(OFFSET($H$3,0,0,'Données projet'!$E$10+1,1))</f>
        <v>348.82557854576123</v>
      </c>
      <c r="AO16" s="62">
        <f t="shared" si="36"/>
        <v>258.031856676031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1.2</v>
      </c>
      <c r="N17" s="14">
        <f>IF('Données projet'!$A$36&gt;35,N16+M17-V16,IF(A17&lt;'Données projet'!$A$36,$K$205^A17,IF(A17='Données projet'!$A$36,'Données projet'!$B$36,N16+M17-V16)))</f>
        <v>6.7171941741218459</v>
      </c>
      <c r="O17" s="14">
        <f>N17*VLOOKUP('Données projet'!$B$9,Paramètres!$A$1:$I$89,3,0)*VLOOKUP('Données projet'!$B$9,Paramètres!$A$1:$I$89,5,0)</f>
        <v>5.8681408305128455</v>
      </c>
      <c r="P17" s="14">
        <f t="shared" si="33"/>
        <v>2.2008940251085987</v>
      </c>
      <c r="Q17" s="22">
        <f t="shared" si="2"/>
        <v>14.053569040207348</v>
      </c>
      <c r="R17" s="62">
        <f t="shared" si="0"/>
        <v>216.08343081248054</v>
      </c>
      <c r="S17" s="62">
        <f ca="1">AVERAGE(OFFSET($R$3,0,0,'Données projet'!$E$9+1,1))-AVERAGE(OFFSET($H$3,0,0,'Données projet'!$E$9+1,1))</f>
        <v>307.92857962968247</v>
      </c>
      <c r="T17" s="62">
        <f t="shared" si="34"/>
        <v>162.11326381042059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6.5</v>
      </c>
      <c r="AI17" s="14">
        <f>IF('Données projet'!$A$62&gt;35,AI16+AH17-AQ16,IF(A17&lt;'Données projet'!$A$62,$AF$205^A17,IF(A17='Données projet'!$A$62,'Données projet'!$B$62,AI16+AH17-AQ16)))</f>
        <v>11.71339580350498</v>
      </c>
      <c r="AJ17" s="14">
        <f>AI17*VLOOKUP('Données projet'!$B$10,Paramètres!$A$1:$I$89,3,0)*VLOOKUP('Données projet'!$B$10,Paramètres!$A$1:$I$89,5,0)</f>
        <v>5.4818692360403301</v>
      </c>
      <c r="AK17" s="14">
        <f t="shared" si="35"/>
        <v>2.0723802234180093</v>
      </c>
      <c r="AL17" s="22">
        <f t="shared" si="4"/>
        <v>13.156984475223274</v>
      </c>
      <c r="AM17" s="62">
        <f t="shared" si="5"/>
        <v>215.18684624749648</v>
      </c>
      <c r="AN17" s="62">
        <f ca="1">AVERAGE(OFFSET($AM$3,0,0,'Données projet'!$E$10+1,1))-AVERAGE(OFFSET($H$3,0,0,'Données projet'!$E$10+1,1))</f>
        <v>348.82557854576123</v>
      </c>
      <c r="AO17" s="62">
        <f t="shared" si="36"/>
        <v>258.031856676031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1.2</v>
      </c>
      <c r="N18" s="14">
        <f>IF('Données projet'!$A$36&gt;35,N17+M18-V17,IF(A18&lt;'Données projet'!$A$36,$K$205^A18,IF(A18='Données projet'!$A$36,'Données projet'!$B$36,N17+M18-V17)))</f>
        <v>7.6961363407260848</v>
      </c>
      <c r="O18" s="14">
        <f>N18*VLOOKUP('Données projet'!$B$9,Paramètres!$A$1:$I$89,3,0)*VLOOKUP('Données projet'!$B$9,Paramètres!$A$1:$I$89,5,0)</f>
        <v>6.7233447072583079</v>
      </c>
      <c r="P18" s="14">
        <f t="shared" si="33"/>
        <v>2.4820270200447099</v>
      </c>
      <c r="Q18" s="22">
        <f t="shared" si="2"/>
        <v>16.032689091719423</v>
      </c>
      <c r="R18" s="62">
        <f t="shared" si="0"/>
        <v>220.52943902460046</v>
      </c>
      <c r="S18" s="62">
        <f ca="1">AVERAGE(OFFSET($R$3,0,0,'Données projet'!$E$9+1,1))-AVERAGE(OFFSET($H$3,0,0,'Données projet'!$E$9+1,1))</f>
        <v>307.92857962968247</v>
      </c>
      <c r="T18" s="62">
        <f t="shared" si="34"/>
        <v>162.11326381042059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6.5</v>
      </c>
      <c r="AI18" s="14">
        <f>IF('Données projet'!$A$62&gt;35,AI17+AH18-AQ17,IF(A18&lt;'Données projet'!$A$62,$AF$205^A18,IF(A18='Données projet'!$A$62,'Données projet'!$B$62,AI17+AH18-AQ17)))</f>
        <v>13.964240043768939</v>
      </c>
      <c r="AJ18" s="14">
        <f>AI18*VLOOKUP('Données projet'!$B$10,Paramètres!$A$1:$I$89,3,0)*VLOOKUP('Données projet'!$B$10,Paramètres!$A$1:$I$89,5,0)</f>
        <v>6.5352643404838631</v>
      </c>
      <c r="AK18" s="14">
        <f t="shared" si="35"/>
        <v>2.4205752698614362</v>
      </c>
      <c r="AL18" s="22">
        <f t="shared" si="4"/>
        <v>15.598087321351393</v>
      </c>
      <c r="AM18" s="62">
        <f t="shared" si="5"/>
        <v>220.09483725423243</v>
      </c>
      <c r="AN18" s="62">
        <f ca="1">AVERAGE(OFFSET($AM$3,0,0,'Données projet'!$E$10+1,1))-AVERAGE(OFFSET($H$3,0,0,'Données projet'!$E$10+1,1))</f>
        <v>348.82557854576123</v>
      </c>
      <c r="AO18" s="62">
        <f t="shared" si="36"/>
        <v>258.031856676031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1.2</v>
      </c>
      <c r="N19" s="14">
        <f>IF('Données projet'!$A$36&gt;35,N18+M19-V18,IF(A19&lt;'Données projet'!$A$36,$K$205^A19,IF(A19='Données projet'!$A$36,'Données projet'!$B$36,N18+M19-V18)))</f>
        <v>8.8177463744060987</v>
      </c>
      <c r="O19" s="14">
        <f>N19*VLOOKUP('Données projet'!$B$9,Paramètres!$A$1:$I$89,3,0)*VLOOKUP('Données projet'!$B$9,Paramètres!$A$1:$I$89,5,0)</f>
        <v>7.7031832326811687</v>
      </c>
      <c r="P19" s="14">
        <f t="shared" si="33"/>
        <v>2.799070767584118</v>
      </c>
      <c r="Q19" s="22">
        <f t="shared" si="2"/>
        <v>18.291425717128707</v>
      </c>
      <c r="R19" s="62">
        <f t="shared" si="0"/>
        <v>225.23347163924277</v>
      </c>
      <c r="S19" s="62">
        <f ca="1">AVERAGE(OFFSET($R$3,0,0,'Données projet'!$E$9+1,1))-AVERAGE(OFFSET($H$3,0,0,'Données projet'!$E$9+1,1))</f>
        <v>307.92857962968247</v>
      </c>
      <c r="T19" s="62">
        <f t="shared" si="34"/>
        <v>162.11326381042059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6.5</v>
      </c>
      <c r="AI19" s="14">
        <f>IF('Données projet'!$A$62&gt;35,AI18+AH19-AQ18,IF(A19&lt;'Données projet'!$A$62,$AF$205^A19,IF(A19='Données projet'!$A$62,'Données projet'!$B$62,AI18+AH19-AQ18)))</f>
        <v>16.647606148649942</v>
      </c>
      <c r="AJ19" s="14">
        <f>AI19*VLOOKUP('Données projet'!$B$10,Paramètres!$A$1:$I$89,3,0)*VLOOKUP('Données projet'!$B$10,Paramètres!$A$1:$I$89,5,0)</f>
        <v>7.791079677568173</v>
      </c>
      <c r="AK19" s="14">
        <f t="shared" si="35"/>
        <v>2.8272729930809319</v>
      </c>
      <c r="AL19" s="22">
        <f t="shared" si="4"/>
        <v>18.493630901380524</v>
      </c>
      <c r="AM19" s="62">
        <f t="shared" si="5"/>
        <v>225.43567682349459</v>
      </c>
      <c r="AN19" s="62">
        <f ca="1">AVERAGE(OFFSET($AM$3,0,0,'Données projet'!$E$10+1,1))-AVERAGE(OFFSET($H$3,0,0,'Données projet'!$E$10+1,1))</f>
        <v>348.82557854576123</v>
      </c>
      <c r="AO19" s="62">
        <f t="shared" si="36"/>
        <v>258.031856676031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1.2</v>
      </c>
      <c r="N20" s="14">
        <f>IF('Données projet'!$A$36&gt;35,N19+M20-V19,IF(A20&lt;'Données projet'!$A$36,$K$205^A20,IF(A20='Données projet'!$A$36,'Données projet'!$B$36,N19+M20-V19)))</f>
        <v>10.102816228956828</v>
      </c>
      <c r="O20" s="14">
        <f>N20*VLOOKUP('Données projet'!$B$9,Paramètres!$A$1:$I$89,3,0)*VLOOKUP('Données projet'!$B$9,Paramètres!$A$1:$I$89,5,0)</f>
        <v>8.8258202576166855</v>
      </c>
      <c r="P20" s="14">
        <f t="shared" si="33"/>
        <v>3.1566123570253519</v>
      </c>
      <c r="Q20" s="22">
        <f t="shared" si="2"/>
        <v>20.869403470501549</v>
      </c>
      <c r="R20" s="62">
        <f t="shared" si="0"/>
        <v>230.23552778637426</v>
      </c>
      <c r="S20" s="62">
        <f ca="1">AVERAGE(OFFSET($R$3,0,0,'Données projet'!$E$9+1,1))-AVERAGE(OFFSET($H$3,0,0,'Données projet'!$E$9+1,1))</f>
        <v>307.92857962968247</v>
      </c>
      <c r="T20" s="62">
        <f t="shared" si="34"/>
        <v>162.11326381042059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6.5</v>
      </c>
      <c r="AI20" s="14">
        <f>IF('Données projet'!$A$62&gt;35,AI19+AH20-AQ19,IF(A20&lt;'Données projet'!$A$62,$AF$205^A20,IF(A20='Données projet'!$A$62,'Données projet'!$B$62,AI19+AH20-AQ19)))</f>
        <v>19.846607449592845</v>
      </c>
      <c r="AJ20" s="14">
        <f>AI20*VLOOKUP('Données projet'!$B$10,Paramètres!$A$1:$I$89,3,0)*VLOOKUP('Données projet'!$B$10,Paramètres!$A$1:$I$89,5,0)</f>
        <v>9.2882122864094523</v>
      </c>
      <c r="AK20" s="14">
        <f t="shared" si="35"/>
        <v>3.3023028355827138</v>
      </c>
      <c r="AL20" s="22">
        <f t="shared" si="4"/>
        <v>21.928480504136356</v>
      </c>
      <c r="AM20" s="62">
        <f t="shared" si="5"/>
        <v>231.29460482000908</v>
      </c>
      <c r="AN20" s="62">
        <f ca="1">AVERAGE(OFFSET($AM$3,0,0,'Données projet'!$E$10+1,1))-AVERAGE(OFFSET($H$3,0,0,'Données projet'!$E$10+1,1))</f>
        <v>348.82557854576123</v>
      </c>
      <c r="AO20" s="62">
        <f t="shared" si="36"/>
        <v>258.031856676031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1.2</v>
      </c>
      <c r="N21" s="14">
        <f>IF('Données projet'!$A$36&gt;35,N20+M21-V20,IF(A21&lt;'Données projet'!$A$36,$K$205^A21,IF(A21='Données projet'!$A$36,'Données projet'!$B$36,N20+M21-V20)))</f>
        <v>11.575168010312384</v>
      </c>
      <c r="O21" s="14">
        <f>N21*VLOOKUP('Données projet'!$B$9,Paramètres!$A$1:$I$89,3,0)*VLOOKUP('Données projet'!$B$9,Paramètres!$A$1:$I$89,5,0)</f>
        <v>10.1120667738089</v>
      </c>
      <c r="P21" s="14">
        <f t="shared" si="33"/>
        <v>3.559824813263035</v>
      </c>
      <c r="Q21" s="22">
        <f t="shared" si="2"/>
        <v>23.811877847483618</v>
      </c>
      <c r="R21" s="62">
        <f t="shared" si="0"/>
        <v>235.58123103948674</v>
      </c>
      <c r="S21" s="62">
        <f ca="1">AVERAGE(OFFSET($R$3,0,0,'Données projet'!$E$9+1,1))-AVERAGE(OFFSET($H$3,0,0,'Données projet'!$E$9+1,1))</f>
        <v>307.92857962968247</v>
      </c>
      <c r="T21" s="62">
        <f t="shared" si="34"/>
        <v>162.11326381042059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6.5</v>
      </c>
      <c r="AI21" s="14">
        <f>IF('Données projet'!$A$62&gt;35,AI20+AH21-AQ20,IF(A21&lt;'Données projet'!$A$62,$AF$205^A21,IF(A21='Données projet'!$A$62,'Données projet'!$B$62,AI20+AH21-AQ20)))</f>
        <v>23.660328322350242</v>
      </c>
      <c r="AJ21" s="14">
        <f>AI21*VLOOKUP('Données projet'!$B$10,Paramètres!$A$1:$I$89,3,0)*VLOOKUP('Données projet'!$B$10,Paramètres!$A$1:$I$89,5,0)</f>
        <v>11.073033654859913</v>
      </c>
      <c r="AK21" s="14">
        <f t="shared" si="35"/>
        <v>3.8571457530226052</v>
      </c>
      <c r="AL21" s="22">
        <f t="shared" si="4"/>
        <v>26.003395802062048</v>
      </c>
      <c r="AM21" s="62">
        <f t="shared" si="5"/>
        <v>237.77274899406515</v>
      </c>
      <c r="AN21" s="62">
        <f ca="1">AVERAGE(OFFSET($AM$3,0,0,'Données projet'!$E$10+1,1))-AVERAGE(OFFSET($H$3,0,0,'Données projet'!$E$10+1,1))</f>
        <v>348.82557854576123</v>
      </c>
      <c r="AO21" s="62">
        <f t="shared" si="36"/>
        <v>258.031856676031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1.2</v>
      </c>
      <c r="N22" s="14">
        <f>IF('Données projet'!$A$36&gt;35,N21+M22-V21,IF(A22&lt;'Données projet'!$A$36,$K$205^A22,IF(A22='Données projet'!$A$36,'Données projet'!$B$36,N21+M22-V21)))</f>
        <v>13.262095581124292</v>
      </c>
      <c r="O22" s="14">
        <f>N22*VLOOKUP('Données projet'!$B$9,Paramètres!$A$1:$I$89,3,0)*VLOOKUP('Données projet'!$B$9,Paramètres!$A$1:$I$89,5,0)</f>
        <v>11.585766699670183</v>
      </c>
      <c r="P22" s="14">
        <f t="shared" si="33"/>
        <v>4.0145419417495543</v>
      </c>
      <c r="Q22" s="22">
        <f t="shared" si="2"/>
        <v>27.170537550472705</v>
      </c>
      <c r="R22" s="62">
        <f t="shared" si="0"/>
        <v>241.32263179349624</v>
      </c>
      <c r="S22" s="62">
        <f ca="1">AVERAGE(OFFSET($R$3,0,0,'Données projet'!$E$9+1,1))-AVERAGE(OFFSET($H$3,0,0,'Données projet'!$E$9+1,1))</f>
        <v>307.92857962968247</v>
      </c>
      <c r="T22" s="62">
        <f t="shared" si="34"/>
        <v>162.11326381042059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6.5</v>
      </c>
      <c r="AI22" s="14">
        <f>IF('Données projet'!$A$62&gt;35,AI21+AH22-AQ21,IF(A22&lt;'Données projet'!$A$62,$AF$205^A22,IF(A22='Données projet'!$A$62,'Données projet'!$B$62,AI21+AH22-AQ21)))</f>
        <v>28.206893180269638</v>
      </c>
      <c r="AJ22" s="14">
        <f>AI22*VLOOKUP('Données projet'!$B$10,Paramètres!$A$1:$I$89,3,0)*VLOOKUP('Données projet'!$B$10,Paramètres!$A$1:$I$89,5,0)</f>
        <v>13.200826008366192</v>
      </c>
      <c r="AK22" s="14">
        <f t="shared" si="35"/>
        <v>4.5052116964418483</v>
      </c>
      <c r="AL22" s="22">
        <f t="shared" si="4"/>
        <v>30.838015669207337</v>
      </c>
      <c r="AM22" s="62">
        <f t="shared" si="5"/>
        <v>244.99010991223088</v>
      </c>
      <c r="AN22" s="62">
        <f ca="1">AVERAGE(OFFSET($AM$3,0,0,'Données projet'!$E$10+1,1))-AVERAGE(OFFSET($H$3,0,0,'Données projet'!$E$10+1,1))</f>
        <v>348.82557854576123</v>
      </c>
      <c r="AO22" s="62">
        <f t="shared" si="36"/>
        <v>258.031856676031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1.2</v>
      </c>
      <c r="N23" s="14">
        <f>IF('Données projet'!$A$36&gt;35,N22+M23-V22,IF(A23&lt;'Données projet'!$A$36,$K$205^A23,IF(A23='Données projet'!$A$36,'Données projet'!$B$36,N22+M23-V22)))</f>
        <v>15.194870523363559</v>
      </c>
      <c r="O23" s="14">
        <f>N23*VLOOKUP('Données projet'!$B$9,Paramètres!$A$1:$I$89,3,0)*VLOOKUP('Données projet'!$B$9,Paramètres!$A$1:$I$89,5,0)</f>
        <v>13.274238889210405</v>
      </c>
      <c r="P23" s="14">
        <f t="shared" si="33"/>
        <v>4.5273427338390313</v>
      </c>
      <c r="Q23" s="22">
        <f t="shared" si="2"/>
        <v>31.004421326811102</v>
      </c>
      <c r="R23" s="62">
        <f t="shared" si="0"/>
        <v>247.51912421370682</v>
      </c>
      <c r="S23" s="62">
        <f ca="1">AVERAGE(OFFSET($R$3,0,0,'Données projet'!$E$9+1,1))-AVERAGE(OFFSET($H$3,0,0,'Données projet'!$E$9+1,1))</f>
        <v>307.92857962968247</v>
      </c>
      <c r="T23" s="62">
        <f t="shared" si="34"/>
        <v>162.11326381042059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6.5</v>
      </c>
      <c r="AI23" s="14">
        <f>IF('Données projet'!$A$62&gt;35,AI22+AH23-AQ22,IF(A23&lt;'Données projet'!$A$62,$AF$205^A23,IF(A23='Données projet'!$A$62,'Données projet'!$B$62,AI22+AH23-AQ22)))</f>
        <v>33.627125204833582</v>
      </c>
      <c r="AJ23" s="14">
        <f>AI23*VLOOKUP('Données projet'!$B$10,Paramètres!$A$1:$I$89,3,0)*VLOOKUP('Données projet'!$B$10,Paramètres!$A$1:$I$89,5,0)</f>
        <v>15.737494595862117</v>
      </c>
      <c r="AK23" s="14">
        <f t="shared" si="35"/>
        <v>5.2621637162274721</v>
      </c>
      <c r="AL23" s="22">
        <f t="shared" si="4"/>
        <v>36.574404893556029</v>
      </c>
      <c r="AM23" s="62">
        <f t="shared" si="5"/>
        <v>253.08910778045174</v>
      </c>
      <c r="AN23" s="62">
        <f ca="1">AVERAGE(OFFSET($AM$3,0,0,'Données projet'!$E$10+1,1))-AVERAGE(OFFSET($H$3,0,0,'Données projet'!$E$10+1,1))</f>
        <v>348.82557854576123</v>
      </c>
      <c r="AO23" s="62">
        <f t="shared" si="36"/>
        <v>258.031856676031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1.2</v>
      </c>
      <c r="N24" s="14">
        <f>IF('Données projet'!$A$36&gt;35,N23+M24-V23,IF(A24&lt;'Données projet'!$A$36,$K$205^A24,IF(A24='Données projet'!$A$36,'Données projet'!$B$36,N23+M24-V23)))</f>
        <v>17.409321838276906</v>
      </c>
      <c r="O24" s="14">
        <f>N24*VLOOKUP('Données projet'!$B$9,Paramètres!$A$1:$I$89,3,0)*VLOOKUP('Données projet'!$B$9,Paramètres!$A$1:$I$89,5,0)</f>
        <v>15.208783557918705</v>
      </c>
      <c r="P24" s="14">
        <f t="shared" si="33"/>
        <v>5.1056465537167783</v>
      </c>
      <c r="Q24" s="22">
        <f t="shared" si="2"/>
        <v>35.380965777765134</v>
      </c>
      <c r="R24" s="62">
        <f t="shared" si="0"/>
        <v>254.23849415363952</v>
      </c>
      <c r="S24" s="62">
        <f ca="1">AVERAGE(OFFSET($R$3,0,0,'Données projet'!$E$9+1,1))-AVERAGE(OFFSET($H$3,0,0,'Données projet'!$E$9+1,1))</f>
        <v>307.92857962968247</v>
      </c>
      <c r="T24" s="62">
        <f t="shared" si="34"/>
        <v>162.11326381042059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6.5</v>
      </c>
      <c r="AI24" s="14">
        <f>IF('Données projet'!$A$62&gt;35,AI23+AH24-AQ23,IF(A24&lt;'Données projet'!$A$62,$AF$205^A24,IF(A24='Données projet'!$A$62,'Données projet'!$B$62,AI23+AH24-AQ23)))</f>
        <v>40.088908137267765</v>
      </c>
      <c r="AJ24" s="14">
        <f>AI24*VLOOKUP('Données projet'!$B$10,Paramètres!$A$1:$I$89,3,0)*VLOOKUP('Données projet'!$B$10,Paramètres!$A$1:$I$89,5,0)</f>
        <v>18.761609008241315</v>
      </c>
      <c r="AK24" s="14">
        <f t="shared" si="35"/>
        <v>6.1462965210381464</v>
      </c>
      <c r="AL24" s="22">
        <f t="shared" si="4"/>
        <v>43.381268796828387</v>
      </c>
      <c r="AM24" s="62">
        <f t="shared" si="5"/>
        <v>262.23879717270279</v>
      </c>
      <c r="AN24" s="62">
        <f ca="1">AVERAGE(OFFSET($AM$3,0,0,'Données projet'!$E$10+1,1))-AVERAGE(OFFSET($H$3,0,0,'Données projet'!$E$10+1,1))</f>
        <v>348.82557854576123</v>
      </c>
      <c r="AO24" s="62">
        <f t="shared" si="36"/>
        <v>258.031856676031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1.2</v>
      </c>
      <c r="N25" s="14">
        <f>IF('Données projet'!$A$36&gt;35,N24+M25-V24,IF(A25&lt;'Données projet'!$A$36,$K$205^A25,IF(A25='Données projet'!$A$36,'Données projet'!$B$36,N24+M25-V24)))</f>
        <v>19.946500129940819</v>
      </c>
      <c r="O25" s="14">
        <f>N25*VLOOKUP('Données projet'!$B$9,Paramètres!$A$1:$I$89,3,0)*VLOOKUP('Données projet'!$B$9,Paramètres!$A$1:$I$89,5,0)</f>
        <v>17.425262513516302</v>
      </c>
      <c r="P25" s="14">
        <f t="shared" si="33"/>
        <v>5.7578204841089118</v>
      </c>
      <c r="Q25" s="22">
        <f t="shared" si="2"/>
        <v>40.377202887530579</v>
      </c>
      <c r="R25" s="62">
        <f t="shared" si="0"/>
        <v>261.55811679099895</v>
      </c>
      <c r="S25" s="62">
        <f ca="1">AVERAGE(OFFSET($R$3,0,0,'Données projet'!$E$9+1,1))-AVERAGE(OFFSET($H$3,0,0,'Données projet'!$E$9+1,1))</f>
        <v>307.92857962968247</v>
      </c>
      <c r="T25" s="62">
        <f t="shared" si="34"/>
        <v>162.11326381042059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6.5</v>
      </c>
      <c r="AI25" s="14">
        <f>IF('Données projet'!$A$62&gt;35,AI24+AH25-AQ24,IF(A25&lt;'Données projet'!$A$62,$AF$205^A25,IF(A25='Données projet'!$A$62,'Données projet'!$B$62,AI24+AH25-AQ24)))</f>
        <v>47.792386231317963</v>
      </c>
      <c r="AJ25" s="14">
        <f>AI25*VLOOKUP('Données projet'!$B$10,Paramètres!$A$1:$I$89,3,0)*VLOOKUP('Données projet'!$B$10,Paramètres!$A$1:$I$89,5,0)</f>
        <v>22.366836756256806</v>
      </c>
      <c r="AK25" s="14">
        <f t="shared" si="35"/>
        <v>7.178978641053865</v>
      </c>
      <c r="AL25" s="22">
        <f t="shared" si="4"/>
        <v>51.458961816982743</v>
      </c>
      <c r="AM25" s="62">
        <f t="shared" si="5"/>
        <v>272.63987572045113</v>
      </c>
      <c r="AN25" s="62">
        <f ca="1">AVERAGE(OFFSET($AM$3,0,0,'Données projet'!$E$10+1,1))-AVERAGE(OFFSET($H$3,0,0,'Données projet'!$E$10+1,1))</f>
        <v>348.82557854576123</v>
      </c>
      <c r="AO25" s="62">
        <f t="shared" si="36"/>
        <v>258.031856676031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1.2</v>
      </c>
      <c r="N26" s="14">
        <f>IF('Données projet'!$A$36&gt;35,N25+M26-V25,IF(A26&lt;'Données projet'!$A$36,$K$205^A26,IF(A26='Données projet'!$A$36,'Données projet'!$B$36,N25+M26-V25)))</f>
        <v>22.853438584779923</v>
      </c>
      <c r="O26" s="14">
        <f>N26*VLOOKUP('Données projet'!$B$9,Paramètres!$A$1:$I$89,3,0)*VLOOKUP('Données projet'!$B$9,Paramètres!$A$1:$I$89,5,0)</f>
        <v>19.964763947663744</v>
      </c>
      <c r="P26" s="14">
        <f t="shared" si="33"/>
        <v>6.4933003838838017</v>
      </c>
      <c r="Q26" s="22">
        <f t="shared" si="2"/>
        <v>46.081128710778643</v>
      </c>
      <c r="R26" s="62">
        <f t="shared" si="0"/>
        <v>269.56632542032514</v>
      </c>
      <c r="S26" s="62">
        <f ca="1">AVERAGE(OFFSET($R$3,0,0,'Données projet'!$E$9+1,1))-AVERAGE(OFFSET($H$3,0,0,'Données projet'!$E$9+1,1))</f>
        <v>307.92857962968247</v>
      </c>
      <c r="T26" s="62">
        <f t="shared" si="34"/>
        <v>162.11326381042059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6.5</v>
      </c>
      <c r="AI26" s="14">
        <f>IF('Données projet'!$A$62&gt;35,AI25+AH26-AQ25,IF(A26&lt;'Données projet'!$A$62,$AF$205^A26,IF(A26='Données projet'!$A$62,'Données projet'!$B$62,AI25+AH26-AQ25)))</f>
        <v>56.976163428110333</v>
      </c>
      <c r="AJ26" s="14">
        <f>AI26*VLOOKUP('Données projet'!$B$10,Paramètres!$A$1:$I$89,3,0)*VLOOKUP('Données projet'!$B$10,Paramètres!$A$1:$I$89,5,0)</f>
        <v>26.664844484355637</v>
      </c>
      <c r="AK26" s="14">
        <f t="shared" si="35"/>
        <v>8.3851688821551527</v>
      </c>
      <c r="AL26" s="22">
        <f t="shared" si="4"/>
        <v>61.045439946672957</v>
      </c>
      <c r="AM26" s="62">
        <f t="shared" si="5"/>
        <v>284.53063665621949</v>
      </c>
      <c r="AN26" s="62">
        <f ca="1">AVERAGE(OFFSET($AM$3,0,0,'Données projet'!$E$10+1,1))-AVERAGE(OFFSET($H$3,0,0,'Données projet'!$E$10+1,1))</f>
        <v>348.82557854576123</v>
      </c>
      <c r="AO26" s="62">
        <f t="shared" si="36"/>
        <v>258.031856676031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1.2</v>
      </c>
      <c r="N27" s="14">
        <f>IF('Données projet'!$A$36&gt;35,N26+M27-V26,IF(A27&lt;'Données projet'!$A$36,$K$205^A27,IF(A27='Données projet'!$A$36,'Données projet'!$B$36,N26+M27-V26)))</f>
        <v>26.184024853780567</v>
      </c>
      <c r="O27" s="14">
        <f>N27*VLOOKUP('Données projet'!$B$9,Paramètres!$A$1:$I$89,3,0)*VLOOKUP('Données projet'!$B$9,Paramètres!$A$1:$I$89,5,0)</f>
        <v>22.874364112262707</v>
      </c>
      <c r="P27" s="14">
        <f t="shared" si="33"/>
        <v>7.3227274090450818</v>
      </c>
      <c r="Q27" s="22">
        <f t="shared" si="2"/>
        <v>52.593267732944405</v>
      </c>
      <c r="R27" s="62">
        <f t="shared" si="0"/>
        <v>278.36397591656419</v>
      </c>
      <c r="S27" s="62">
        <f ca="1">AVERAGE(OFFSET($R$3,0,0,'Données projet'!$E$9+1,1))-AVERAGE(OFFSET($H$3,0,0,'Données projet'!$E$9+1,1))</f>
        <v>307.92857962968247</v>
      </c>
      <c r="T27" s="62">
        <f t="shared" si="34"/>
        <v>162.11326381042059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6.5</v>
      </c>
      <c r="AI27" s="14">
        <f>IF('Données projet'!$A$62&gt;35,AI26+AH27-AQ26,IF(A27&lt;'Données projet'!$A$62,$AF$205^A27,IF(A27='Données projet'!$A$62,'Données projet'!$B$62,AI26+AH27-AQ26)))</f>
        <v>67.924693763448758</v>
      </c>
      <c r="AJ27" s="14">
        <f>AI27*VLOOKUP('Données projet'!$B$10,Paramètres!$A$1:$I$89,3,0)*VLOOKUP('Données projet'!$B$10,Paramètres!$A$1:$I$89,5,0)</f>
        <v>31.788756681294021</v>
      </c>
      <c r="AK27" s="14">
        <f t="shared" si="35"/>
        <v>9.7940195531688623</v>
      </c>
      <c r="AL27" s="22">
        <f t="shared" si="4"/>
        <v>72.423335275022851</v>
      </c>
      <c r="AM27" s="62">
        <f t="shared" si="5"/>
        <v>298.19404345864268</v>
      </c>
      <c r="AN27" s="62">
        <f ca="1">AVERAGE(OFFSET($AM$3,0,0,'Données projet'!$E$10+1,1))-AVERAGE(OFFSET($H$3,0,0,'Données projet'!$E$10+1,1))</f>
        <v>348.82557854576123</v>
      </c>
      <c r="AO27" s="62">
        <f t="shared" si="36"/>
        <v>258.031856676031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30</v>
      </c>
      <c r="L28" s="13">
        <f>VLOOKUP(A28,'Données projet'!$A$35:$I$55,9,0)</f>
        <v>1.2</v>
      </c>
      <c r="M28" s="13">
        <f t="array" ref="M28">INDEX(L:L,MIN(IF(ISNUMBER(L28:L224),ROW(L28:L224),"")))</f>
        <v>1.2</v>
      </c>
      <c r="N28" s="14">
        <f>IF('Données projet'!$A$36&gt;35,N27+M28-V27,IF(A28&lt;'Données projet'!$A$36,$K$205^A28,IF(A28='Données projet'!$A$36,'Données projet'!$B$36,N27+M28-V27)))</f>
        <v>30</v>
      </c>
      <c r="O28" s="14">
        <f>N28*VLOOKUP('Données projet'!$B$9,Paramètres!$A$1:$I$89,3,0)*VLOOKUP('Données projet'!$B$9,Paramètres!$A$1:$I$89,5,0)</f>
        <v>26.208000000000002</v>
      </c>
      <c r="P28" s="14">
        <f t="shared" si="33"/>
        <v>8.2581019723450986</v>
      </c>
      <c r="Q28" s="22">
        <f t="shared" si="2"/>
        <v>60.028460935167708</v>
      </c>
      <c r="R28" s="62">
        <f t="shared" si="0"/>
        <v>288.0662349014998</v>
      </c>
      <c r="S28" s="62">
        <f ca="1">AVERAGE(OFFSET($R$3,0,0,'Données projet'!$E$9+1,1))-AVERAGE(OFFSET($H$3,0,0,'Données projet'!$E$9+1,1))</f>
        <v>307.92857962968247</v>
      </c>
      <c r="T28" s="62">
        <f t="shared" si="34"/>
        <v>162.11326381042059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6.5</v>
      </c>
      <c r="AI28" s="14">
        <f>IF('Données projet'!$A$62&gt;35,AI27+AH28-AQ27,IF(A28&lt;'Données projet'!$A$62,$AF$205^A28,IF(A28='Données projet'!$A$62,'Données projet'!$B$62,AI27+AH28-AQ27)))</f>
        <v>80.977091914581294</v>
      </c>
      <c r="AJ28" s="14">
        <f>AI28*VLOOKUP('Données projet'!$B$10,Paramètres!$A$1:$I$89,3,0)*VLOOKUP('Données projet'!$B$10,Paramètres!$A$1:$I$89,5,0)</f>
        <v>37.897279016024044</v>
      </c>
      <c r="AK28" s="14">
        <f t="shared" si="35"/>
        <v>11.43958104552808</v>
      </c>
      <c r="AL28" s="22">
        <f t="shared" si="4"/>
        <v>85.928364607203278</v>
      </c>
      <c r="AM28" s="62">
        <f t="shared" si="5"/>
        <v>313.96613857353537</v>
      </c>
      <c r="AN28" s="62">
        <f ca="1">AVERAGE(OFFSET($AM$3,0,0,'Données projet'!$E$10+1,1))-AVERAGE(OFFSET($H$3,0,0,'Données projet'!$E$10+1,1))</f>
        <v>348.82557854576123</v>
      </c>
      <c r="AO28" s="62">
        <f t="shared" si="36"/>
        <v>258.031856676031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4.8</v>
      </c>
      <c r="N29" s="14">
        <f>IF('Données projet'!$A$36&gt;35,N28+M29-V28,IF(A29&lt;'Données projet'!$A$36,$K$205^A29,IF(A29='Données projet'!$A$36,'Données projet'!$B$36,N28+M29-V28)))</f>
        <v>34.799999999999997</v>
      </c>
      <c r="O29" s="14">
        <f>N29*VLOOKUP('Données projet'!$B$9,Paramètres!$A$1:$I$89,3,0)*VLOOKUP('Données projet'!$B$9,Paramètres!$A$1:$I$89,5,0)</f>
        <v>30.40128</v>
      </c>
      <c r="P29" s="14">
        <f t="shared" si="33"/>
        <v>9.415325106609755</v>
      </c>
      <c r="Q29" s="22">
        <f t="shared" si="2"/>
        <v>69.347253894011999</v>
      </c>
      <c r="R29" s="62">
        <f t="shared" si="0"/>
        <v>299.63396794320215</v>
      </c>
      <c r="S29" s="62">
        <f ca="1">AVERAGE(OFFSET($R$3,0,0,'Données projet'!$E$9+1,1))-AVERAGE(OFFSET($H$3,0,0,'Données projet'!$E$9+1,1))</f>
        <v>307.92857962968247</v>
      </c>
      <c r="T29" s="62">
        <f t="shared" si="34"/>
        <v>162.11326381042059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6.5</v>
      </c>
      <c r="AI29" s="14">
        <f>IF('Données projet'!$A$62&gt;35,AI28+AH29-AQ28,IF(A29&lt;'Données projet'!$A$62,$AF$205^A29,IF(A29='Données projet'!$A$62,'Données projet'!$B$62,AI28+AH29-AQ28)))</f>
        <v>96.537636780206071</v>
      </c>
      <c r="AJ29" s="14">
        <f>AI29*VLOOKUP('Données projet'!$B$10,Paramètres!$A$1:$I$89,3,0)*VLOOKUP('Données projet'!$B$10,Paramètres!$A$1:$I$89,5,0)</f>
        <v>45.179614013136444</v>
      </c>
      <c r="AK29" s="14">
        <f t="shared" si="35"/>
        <v>13.361624794271938</v>
      </c>
      <c r="AL29" s="22">
        <f t="shared" si="4"/>
        <v>101.95932425623626</v>
      </c>
      <c r="AM29" s="62">
        <f t="shared" si="5"/>
        <v>332.24603830542645</v>
      </c>
      <c r="AN29" s="62">
        <f ca="1">AVERAGE(OFFSET($AM$3,0,0,'Données projet'!$E$10+1,1))-AVERAGE(OFFSET($H$3,0,0,'Données projet'!$E$10+1,1))</f>
        <v>348.82557854576123</v>
      </c>
      <c r="AO29" s="62">
        <f t="shared" si="36"/>
        <v>258.031856676031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4.8</v>
      </c>
      <c r="N30" s="14">
        <f>IF('Données projet'!$A$36&gt;35,N29+M30-V29,IF(A30&lt;'Données projet'!$A$36,$K$205^A30,IF(A30='Données projet'!$A$36,'Données projet'!$B$36,N29+M30-V29)))</f>
        <v>39.599999999999994</v>
      </c>
      <c r="O30" s="14">
        <f>N30*VLOOKUP('Données projet'!$B$9,Paramètres!$A$1:$I$89,3,0)*VLOOKUP('Données projet'!$B$9,Paramètres!$A$1:$I$89,5,0)</f>
        <v>34.594560000000001</v>
      </c>
      <c r="P30" s="14">
        <f t="shared" si="33"/>
        <v>10.554055336588245</v>
      </c>
      <c r="Q30" s="22">
        <f t="shared" si="2"/>
        <v>78.633838377891195</v>
      </c>
      <c r="R30" s="62">
        <f t="shared" si="0"/>
        <v>311.15168125045471</v>
      </c>
      <c r="S30" s="62">
        <f ca="1">AVERAGE(OFFSET($R$3,0,0,'Données projet'!$E$9+1,1))-AVERAGE(OFFSET($H$3,0,0,'Données projet'!$E$9+1,1))</f>
        <v>307.92857962968247</v>
      </c>
      <c r="T30" s="62">
        <f t="shared" si="34"/>
        <v>162.11326381042059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6.5</v>
      </c>
      <c r="AI30" s="14">
        <f>IF('Données projet'!$A$62&gt;35,AI29+AH30-AQ29,IF(A30&lt;'Données projet'!$A$62,$AF$205^A30,IF(A30='Données projet'!$A$62,'Données projet'!$B$62,AI29+AH30-AQ29)))</f>
        <v>115.08829342671002</v>
      </c>
      <c r="AJ30" s="14">
        <f>AI30*VLOOKUP('Données projet'!$B$10,Paramètres!$A$1:$I$89,3,0)*VLOOKUP('Données projet'!$B$10,Paramètres!$A$1:$I$89,5,0)</f>
        <v>53.861321323700288</v>
      </c>
      <c r="AK30" s="14">
        <f t="shared" si="35"/>
        <v>15.606604510459258</v>
      </c>
      <c r="AL30" s="22">
        <f t="shared" si="4"/>
        <v>120.98997082782786</v>
      </c>
      <c r="AM30" s="62">
        <f t="shared" si="5"/>
        <v>353.50781370039135</v>
      </c>
      <c r="AN30" s="62">
        <f ca="1">AVERAGE(OFFSET($AM$3,0,0,'Données projet'!$E$10+1,1))-AVERAGE(OFFSET($H$3,0,0,'Données projet'!$E$10+1,1))</f>
        <v>348.82557854576123</v>
      </c>
      <c r="AO30" s="62">
        <f t="shared" si="36"/>
        <v>258.031856676031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4.8</v>
      </c>
      <c r="N31" s="14">
        <f>IF('Données projet'!$A$36&gt;35,N30+M31-V30,IF(A31&lt;'Données projet'!$A$36,$K$205^A31,IF(A31='Données projet'!$A$36,'Données projet'!$B$36,N30+M31-V30)))</f>
        <v>44.399999999999991</v>
      </c>
      <c r="O31" s="14">
        <f>N31*VLOOKUP('Données projet'!$B$9,Paramètres!$A$1:$I$89,3,0)*VLOOKUP('Données projet'!$B$9,Paramètres!$A$1:$I$89,5,0)</f>
        <v>38.787839999999996</v>
      </c>
      <c r="P31" s="14">
        <f t="shared" si="33"/>
        <v>11.676790625830154</v>
      </c>
      <c r="Q31" s="22">
        <f t="shared" si="2"/>
        <v>87.892565006654181</v>
      </c>
      <c r="R31" s="62">
        <f t="shared" si="0"/>
        <v>322.62403442863825</v>
      </c>
      <c r="S31" s="62">
        <f ca="1">AVERAGE(OFFSET($R$3,0,0,'Données projet'!$E$9+1,1))-AVERAGE(OFFSET($H$3,0,0,'Données projet'!$E$9+1,1))</f>
        <v>307.92857962968247</v>
      </c>
      <c r="T31" s="62">
        <f t="shared" si="34"/>
        <v>162.11326381042059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6.5</v>
      </c>
      <c r="AI31" s="14">
        <f>IF('Données projet'!$A$62&gt;35,AI30+AH31-AQ30,IF(A31&lt;'Données projet'!$A$62,$AF$205^A31,IF(A31='Données projet'!$A$62,'Données projet'!$B$62,AI30+AH31-AQ30)))</f>
        <v>137.20364124956808</v>
      </c>
      <c r="AJ31" s="14">
        <f>AI31*VLOOKUP('Données projet'!$B$10,Paramètres!$A$1:$I$89,3,0)*VLOOKUP('Données projet'!$B$10,Paramètres!$A$1:$I$89,5,0)</f>
        <v>64.211304104797861</v>
      </c>
      <c r="AK31" s="14">
        <f t="shared" si="35"/>
        <v>18.228778916940001</v>
      </c>
      <c r="AL31" s="22">
        <f t="shared" si="4"/>
        <v>143.58314459619342</v>
      </c>
      <c r="AM31" s="62">
        <f t="shared" si="5"/>
        <v>378.31461401817751</v>
      </c>
      <c r="AN31" s="62">
        <f ca="1">AVERAGE(OFFSET($AM$3,0,0,'Données projet'!$E$10+1,1))-AVERAGE(OFFSET($H$3,0,0,'Données projet'!$E$10+1,1))</f>
        <v>348.82557854576123</v>
      </c>
      <c r="AO31" s="62">
        <f t="shared" si="36"/>
        <v>258.031856676031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4.8</v>
      </c>
      <c r="N32" s="14">
        <f>IF('Données projet'!$A$36&gt;35,N31+M32-V31,IF(A32&lt;'Données projet'!$A$36,$K$205^A32,IF(A32='Données projet'!$A$36,'Données projet'!$B$36,N31+M32-V31)))</f>
        <v>49.199999999999989</v>
      </c>
      <c r="O32" s="14">
        <f>N32*VLOOKUP('Données projet'!$B$9,Paramètres!$A$1:$I$89,3,0)*VLOOKUP('Données projet'!$B$9,Paramètres!$A$1:$I$89,5,0)</f>
        <v>42.981119999999997</v>
      </c>
      <c r="P32" s="14">
        <f t="shared" si="33"/>
        <v>12.785457279569085</v>
      </c>
      <c r="Q32" s="22">
        <f t="shared" si="2"/>
        <v>97.126788761916146</v>
      </c>
      <c r="R32" s="62">
        <f t="shared" si="0"/>
        <v>334.05468608469198</v>
      </c>
      <c r="S32" s="62">
        <f ca="1">AVERAGE(OFFSET($R$3,0,0,'Données projet'!$E$9+1,1))-AVERAGE(OFFSET($H$3,0,0,'Données projet'!$E$9+1,1))</f>
        <v>307.92857962968247</v>
      </c>
      <c r="T32" s="62">
        <f t="shared" si="34"/>
        <v>162.11326381042059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6.5</v>
      </c>
      <c r="AI32" s="14">
        <f>IF('Données projet'!$A$62&gt;35,AI31+AH32-AQ31,IF(A32&lt;'Données projet'!$A$62,$AF$205^A32,IF(A32='Données projet'!$A$62,'Données projet'!$B$62,AI31+AH32-AQ31)))</f>
        <v>163.5686707278193</v>
      </c>
      <c r="AJ32" s="14">
        <f>AI32*VLOOKUP('Données projet'!$B$10,Paramètres!$A$1:$I$89,3,0)*VLOOKUP('Données projet'!$B$10,Paramètres!$A$1:$I$89,5,0)</f>
        <v>76.550137900619433</v>
      </c>
      <c r="AK32" s="14">
        <f t="shared" si="35"/>
        <v>21.291523122789648</v>
      </c>
      <c r="AL32" s="22">
        <f t="shared" si="4"/>
        <v>170.40755961577079</v>
      </c>
      <c r="AM32" s="62">
        <f t="shared" si="5"/>
        <v>407.3354569385466</v>
      </c>
      <c r="AN32" s="62">
        <f ca="1">AVERAGE(OFFSET($AM$3,0,0,'Données projet'!$E$10+1,1))-AVERAGE(OFFSET($H$3,0,0,'Données projet'!$E$10+1,1))</f>
        <v>348.82557854576123</v>
      </c>
      <c r="AO32" s="62">
        <f t="shared" si="36"/>
        <v>258.031856676031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54</v>
      </c>
      <c r="L33" s="13">
        <f>VLOOKUP(A33,'Données projet'!$A$35:$I$55,9,0)</f>
        <v>4.8</v>
      </c>
      <c r="M33" s="13">
        <f t="array" ref="M33">INDEX(L:L,MIN(IF(ISNUMBER(L33:L229),ROW(L33:L229),"")))</f>
        <v>4.8</v>
      </c>
      <c r="N33" s="14">
        <f>IF('Données projet'!$A$36&gt;35,N32+M33-V32,IF(A33&lt;'Données projet'!$A$36,$K$205^A33,IF(A33='Données projet'!$A$36,'Données projet'!$B$36,N32+M33-V32)))</f>
        <v>53.999999999999986</v>
      </c>
      <c r="O33" s="14">
        <f>N33*VLOOKUP('Données projet'!$B$9,Paramètres!$A$1:$I$89,3,0)*VLOOKUP('Données projet'!$B$9,Paramètres!$A$1:$I$89,5,0)</f>
        <v>47.174399999999991</v>
      </c>
      <c r="P33" s="14">
        <f t="shared" si="33"/>
        <v>13.881584044427926</v>
      </c>
      <c r="Q33" s="22">
        <f t="shared" si="2"/>
        <v>106.33917221071194</v>
      </c>
      <c r="R33" s="62">
        <f t="shared" si="0"/>
        <v>345.44659714375393</v>
      </c>
      <c r="S33" s="62">
        <f ca="1">AVERAGE(OFFSET($R$3,0,0,'Données projet'!$E$9+1,1))-AVERAGE(OFFSET($H$3,0,0,'Données projet'!$E$9+1,1))</f>
        <v>307.92857962968247</v>
      </c>
      <c r="T33" s="62">
        <f t="shared" si="34"/>
        <v>162.11326381042059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195</v>
      </c>
      <c r="AG33" s="13">
        <f>VLOOKUP(A33,'Données projet'!$A$61:$I$81,9,0)</f>
        <v>6.5</v>
      </c>
      <c r="AH33" s="13">
        <f t="array" ref="AH33">INDEX(AG:AG,MIN(IF(ISNUMBER(AG33:AG229),ROW(AG33:AG229),"")))</f>
        <v>6.5</v>
      </c>
      <c r="AI33" s="14">
        <f>IF('Données projet'!$A$62&gt;35,AI32+AH33-AQ32,IF(A33&lt;'Données projet'!$A$62,$AF$205^A33,IF(A33='Données projet'!$A$62,'Données projet'!$B$62,AI32+AH33-AQ32)))</f>
        <v>195</v>
      </c>
      <c r="AJ33" s="14">
        <f>AI33*VLOOKUP('Données projet'!$B$10,Paramètres!$A$1:$I$89,3,0)*VLOOKUP('Données projet'!$B$10,Paramètres!$A$1:$I$89,5,0)</f>
        <v>91.26</v>
      </c>
      <c r="AK33" s="14">
        <f t="shared" si="35"/>
        <v>24.868860330902777</v>
      </c>
      <c r="AL33" s="22">
        <f t="shared" si="4"/>
        <v>202.25776507632233</v>
      </c>
      <c r="AM33" s="62">
        <f t="shared" si="5"/>
        <v>441.36519000936431</v>
      </c>
      <c r="AN33" s="62">
        <f ca="1">AVERAGE(OFFSET($AM$3,0,0,'Données projet'!$E$10+1,1))-AVERAGE(OFFSET($H$3,0,0,'Données projet'!$E$10+1,1))</f>
        <v>348.82557854576123</v>
      </c>
      <c r="AO33" s="62">
        <f t="shared" si="36"/>
        <v>258.031856676031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0.22000000000000003</v>
      </c>
      <c r="AS33" s="17">
        <f>IF(ISNA(VLOOKUP(A33,'Données projet'!$A$61:$I$81,6,0)),0%,VLOOKUP(A33,'Données projet'!$A$61:$I$81,6,0)*VLOOKUP('Données projet'!$B$10,Paramètres!$A$1:$I$89,7,0))</f>
        <v>0.24750000000000003</v>
      </c>
      <c r="AT33" s="17">
        <f>IF(ISNA(VLOOKUP(A33,'Données projet'!$A$61:$I$81,7,0)),0%,VLOOKUP(A33,'Données projet'!$A$61:$I$81,7,0))</f>
        <v>0.15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5</v>
      </c>
      <c r="N34" s="14">
        <f>IF('Données projet'!$A$36&gt;35,N33+M34-V33,IF(A34&lt;'Données projet'!$A$36,$K$205^A34,IF(A34='Données projet'!$A$36,'Données projet'!$B$36,N33+M34-V33)))</f>
        <v>58.999999999999986</v>
      </c>
      <c r="O34" s="14">
        <f>N34*VLOOKUP('Données projet'!$B$9,Paramètres!$A$1:$I$89,3,0)*VLOOKUP('Données projet'!$B$9,Paramètres!$A$1:$I$89,5,0)</f>
        <v>51.542399999999986</v>
      </c>
      <c r="P34" s="14">
        <f t="shared" si="33"/>
        <v>15.011384121666353</v>
      </c>
      <c r="Q34" s="22">
        <f t="shared" si="2"/>
        <v>115.91450734523555</v>
      </c>
      <c r="R34" s="62">
        <f t="shared" si="0"/>
        <v>355.96263055805309</v>
      </c>
      <c r="S34" s="62">
        <f ca="1">AVERAGE(OFFSET($R$3,0,0,'Données projet'!$E$9+1,1))-AVERAGE(OFFSET($H$3,0,0,'Données projet'!$E$9+1,1))</f>
        <v>307.92857962968247</v>
      </c>
      <c r="T34" s="62">
        <f t="shared" si="34"/>
        <v>162.11326381042059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17</v>
      </c>
      <c r="AI34" s="14">
        <f>IF('Données projet'!$A$62&gt;35,AI33+AH34-AQ33,IF(A34&lt;'Données projet'!$A$62,$AF$205^A34,IF(A34='Données projet'!$A$62,'Données projet'!$B$62,AI33+AH34-AQ33)))</f>
        <v>212</v>
      </c>
      <c r="AJ34" s="14">
        <f>AI34*VLOOKUP('Données projet'!$B$10,Paramètres!$A$1:$I$89,3,0)*VLOOKUP('Données projet'!$B$10,Paramètres!$A$1:$I$89,5,0)</f>
        <v>99.215999999999994</v>
      </c>
      <c r="AK34" s="14">
        <f t="shared" si="35"/>
        <v>26.775134885576414</v>
      </c>
      <c r="AL34" s="22">
        <f t="shared" si="4"/>
        <v>219.43455992571219</v>
      </c>
      <c r="AM34" s="62">
        <f t="shared" si="5"/>
        <v>459.48268313852975</v>
      </c>
      <c r="AN34" s="62">
        <f ca="1">AVERAGE(OFFSET($AM$3,0,0,'Données projet'!$E$10+1,1))-AVERAGE(OFFSET($H$3,0,0,'Données projet'!$E$10+1,1))</f>
        <v>348.82557854576123</v>
      </c>
      <c r="AO34" s="62">
        <f t="shared" si="36"/>
        <v>258.031856676031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5</v>
      </c>
      <c r="N35" s="14">
        <f>IF('Données projet'!$A$36&gt;35,N34+M35-V34,IF(A35&lt;'Données projet'!$A$36,$K$205^A35,IF(A35='Données projet'!$A$36,'Données projet'!$B$36,N34+M35-V34)))</f>
        <v>63.999999999999986</v>
      </c>
      <c r="O35" s="14">
        <f>N35*VLOOKUP('Données projet'!$B$9,Paramètres!$A$1:$I$89,3,0)*VLOOKUP('Données projet'!$B$9,Paramètres!$A$1:$I$89,5,0)</f>
        <v>55.910399999999996</v>
      </c>
      <c r="P35" s="14">
        <f t="shared" si="33"/>
        <v>16.130080159534298</v>
      </c>
      <c r="Q35" s="22">
        <f t="shared" ref="Q35:Q66" si="53">(O35+P35)*0.475*44/12</f>
        <v>125.47050294452221</v>
      </c>
      <c r="R35" s="62">
        <f t="shared" si="0"/>
        <v>366.44300542504755</v>
      </c>
      <c r="S35" s="62">
        <f ca="1">AVERAGE(OFFSET($R$3,0,0,'Données projet'!$E$9+1,1))-AVERAGE(OFFSET($H$3,0,0,'Données projet'!$E$9+1,1))</f>
        <v>307.92857962968247</v>
      </c>
      <c r="T35" s="62">
        <f t="shared" si="34"/>
        <v>162.11326381042059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17</v>
      </c>
      <c r="AI35" s="14">
        <f>IF('Données projet'!$A$62&gt;35,AI34+AH35-AQ34,IF(A35&lt;'Données projet'!$A$62,$AF$205^A35,IF(A35='Données projet'!$A$62,'Données projet'!$B$62,AI34+AH35-AQ34)))</f>
        <v>229</v>
      </c>
      <c r="AJ35" s="14">
        <f>AI35*VLOOKUP('Données projet'!$B$10,Paramètres!$A$1:$I$89,3,0)*VLOOKUP('Données projet'!$B$10,Paramètres!$A$1:$I$89,5,0)</f>
        <v>107.172</v>
      </c>
      <c r="AK35" s="14">
        <f t="shared" si="35"/>
        <v>28.663679082578788</v>
      </c>
      <c r="AL35" s="22">
        <f t="shared" si="4"/>
        <v>236.58047440215805</v>
      </c>
      <c r="AM35" s="62">
        <f t="shared" si="5"/>
        <v>477.55297688268337</v>
      </c>
      <c r="AN35" s="62">
        <f ca="1">AVERAGE(OFFSET($AM$3,0,0,'Données projet'!$E$10+1,1))-AVERAGE(OFFSET($H$3,0,0,'Données projet'!$E$10+1,1))</f>
        <v>348.82557854576123</v>
      </c>
      <c r="AO35" s="62">
        <f t="shared" si="36"/>
        <v>258.031856676031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5</v>
      </c>
      <c r="N36" s="14">
        <f>IF('Données projet'!$A$36&gt;35,N35+M36-V35,IF(A36&lt;'Données projet'!$A$36,$K$205^A36,IF(A36='Données projet'!$A$36,'Données projet'!$B$36,N35+M36-V35)))</f>
        <v>68.999999999999986</v>
      </c>
      <c r="O36" s="14">
        <f>N36*VLOOKUP('Données projet'!$B$9,Paramètres!$A$1:$I$89,3,0)*VLOOKUP('Données projet'!$B$9,Paramètres!$A$1:$I$89,5,0)</f>
        <v>60.278399999999991</v>
      </c>
      <c r="P36" s="14">
        <f t="shared" si="33"/>
        <v>17.238638291828391</v>
      </c>
      <c r="Q36" s="22">
        <f t="shared" si="53"/>
        <v>135.00884169160111</v>
      </c>
      <c r="R36" s="62">
        <f t="shared" si="0"/>
        <v>376.88968752614187</v>
      </c>
      <c r="S36" s="62">
        <f ca="1">AVERAGE(OFFSET($R$3,0,0,'Données projet'!$E$9+1,1))-AVERAGE(OFFSET($H$3,0,0,'Données projet'!$E$9+1,1))</f>
        <v>307.92857962968247</v>
      </c>
      <c r="T36" s="62">
        <f t="shared" si="34"/>
        <v>162.11326381042059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17</v>
      </c>
      <c r="AI36" s="14">
        <f>IF('Données projet'!$A$62&gt;35,AI35+AH36-AQ35,IF(A36&lt;'Données projet'!$A$62,$AF$205^A36,IF(A36='Données projet'!$A$62,'Données projet'!$B$62,AI35+AH36-AQ35)))</f>
        <v>246</v>
      </c>
      <c r="AJ36" s="14">
        <f>AI36*VLOOKUP('Données projet'!$B$10,Paramètres!$A$1:$I$89,3,0)*VLOOKUP('Données projet'!$B$10,Paramètres!$A$1:$I$89,5,0)</f>
        <v>115.128</v>
      </c>
      <c r="AK36" s="14">
        <f t="shared" si="35"/>
        <v>30.53595882135</v>
      </c>
      <c r="AL36" s="22">
        <f t="shared" si="4"/>
        <v>253.69806161385125</v>
      </c>
      <c r="AM36" s="62">
        <f t="shared" si="5"/>
        <v>495.57890744839199</v>
      </c>
      <c r="AN36" s="62">
        <f ca="1">AVERAGE(OFFSET($AM$3,0,0,'Données projet'!$E$10+1,1))-AVERAGE(OFFSET($H$3,0,0,'Données projet'!$E$10+1,1))</f>
        <v>348.82557854576123</v>
      </c>
      <c r="AO36" s="62">
        <f t="shared" si="36"/>
        <v>258.031856676031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5</v>
      </c>
      <c r="N37" s="14">
        <f>IF('Données projet'!$A$36&gt;35,N36+M37-V36,IF(A37&lt;'Données projet'!$A$36,$K$205^A37,IF(A37='Données projet'!$A$36,'Données projet'!$B$36,N36+M37-V36)))</f>
        <v>73.999999999999986</v>
      </c>
      <c r="O37" s="14">
        <f>N37*VLOOKUP('Données projet'!$B$9,Paramètres!$A$1:$I$89,3,0)*VLOOKUP('Données projet'!$B$9,Paramètres!$A$1:$I$89,5,0)</f>
        <v>64.6464</v>
      </c>
      <c r="P37" s="14">
        <f t="shared" si="33"/>
        <v>18.337876695493666</v>
      </c>
      <c r="Q37" s="22">
        <f t="shared" si="53"/>
        <v>144.53094857798479</v>
      </c>
      <c r="R37" s="62">
        <f t="shared" si="0"/>
        <v>387.30438004010034</v>
      </c>
      <c r="S37" s="62">
        <f ca="1">AVERAGE(OFFSET($R$3,0,0,'Données projet'!$E$9+1,1))-AVERAGE(OFFSET($H$3,0,0,'Données projet'!$E$9+1,1))</f>
        <v>307.92857962968247</v>
      </c>
      <c r="T37" s="62">
        <f t="shared" si="34"/>
        <v>162.11326381042059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17</v>
      </c>
      <c r="AI37" s="14">
        <f>IF('Données projet'!$A$62&gt;35,AI36+AH37-AQ36,IF(A37&lt;'Données projet'!$A$62,$AF$205^A37,IF(A37='Données projet'!$A$62,'Données projet'!$B$62,AI36+AH37-AQ36)))</f>
        <v>263</v>
      </c>
      <c r="AJ37" s="14">
        <f>AI37*VLOOKUP('Données projet'!$B$10,Paramètres!$A$1:$I$89,3,0)*VLOOKUP('Données projet'!$B$10,Paramètres!$A$1:$I$89,5,0)</f>
        <v>123.08399999999999</v>
      </c>
      <c r="AK37" s="14">
        <f t="shared" si="35"/>
        <v>32.393225926509828</v>
      </c>
      <c r="AL37" s="22">
        <f t="shared" si="4"/>
        <v>270.78950182200458</v>
      </c>
      <c r="AM37" s="62">
        <f t="shared" si="5"/>
        <v>513.56293328412016</v>
      </c>
      <c r="AN37" s="62">
        <f ca="1">AVERAGE(OFFSET($AM$3,0,0,'Données projet'!$E$10+1,1))-AVERAGE(OFFSET($H$3,0,0,'Données projet'!$E$10+1,1))</f>
        <v>348.82557854576123</v>
      </c>
      <c r="AO37" s="62">
        <f t="shared" si="36"/>
        <v>258.031856676031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79</v>
      </c>
      <c r="L38" s="13">
        <f>VLOOKUP(A38,'Données projet'!$A$35:$I$55,9,0)</f>
        <v>5</v>
      </c>
      <c r="M38" s="13">
        <f t="array" ref="M38">INDEX(L:L,MIN(IF(ISNUMBER(L38:L234),ROW(L38:L234),"")))</f>
        <v>5</v>
      </c>
      <c r="N38" s="14">
        <f>IF('Données projet'!$A$36&gt;35,N37+M38-V37,IF(A38&lt;'Données projet'!$A$36,$K$205^A38,IF(A38='Données projet'!$A$36,'Données projet'!$B$36,N37+M38-V37)))</f>
        <v>78.999999999999986</v>
      </c>
      <c r="O38" s="14">
        <f>N38*VLOOKUP('Données projet'!$B$9,Paramètres!$A$1:$I$89,3,0)*VLOOKUP('Données projet'!$B$9,Paramètres!$A$1:$I$89,5,0)</f>
        <v>69.014399999999995</v>
      </c>
      <c r="P38" s="14">
        <f t="shared" si="33"/>
        <v>19.428496726251037</v>
      </c>
      <c r="Q38" s="22">
        <f t="shared" si="53"/>
        <v>154.03804513155387</v>
      </c>
      <c r="R38" s="62">
        <f t="shared" si="0"/>
        <v>397.6885778561284</v>
      </c>
      <c r="S38" s="62">
        <f ca="1">AVERAGE(OFFSET($R$3,0,0,'Données projet'!$E$9+1,1))-AVERAGE(OFFSET($H$3,0,0,'Données projet'!$E$9+1,1))</f>
        <v>307.92857962968247</v>
      </c>
      <c r="T38" s="62">
        <f t="shared" si="34"/>
        <v>162.11326381042059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13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280</v>
      </c>
      <c r="AG38" s="13">
        <f>VLOOKUP(A38,'Données projet'!$A$61:$I$81,9,0)</f>
        <v>17</v>
      </c>
      <c r="AH38" s="13">
        <f t="array" ref="AH38">INDEX(AG:AG,MIN(IF(ISNUMBER(AG38:AG234),ROW(AG38:AG234),"")))</f>
        <v>17</v>
      </c>
      <c r="AI38" s="14">
        <f>IF('Données projet'!$A$62&gt;35,AI37+AH38-AQ37,IF(A38&lt;'Données projet'!$A$62,$AF$205^A38,IF(A38='Données projet'!$A$62,'Données projet'!$B$62,AI37+AH38-AQ37)))</f>
        <v>280</v>
      </c>
      <c r="AJ38" s="14">
        <f>AI38*VLOOKUP('Données projet'!$B$10,Paramètres!$A$1:$I$89,3,0)*VLOOKUP('Données projet'!$B$10,Paramètres!$A$1:$I$89,5,0)</f>
        <v>131.04</v>
      </c>
      <c r="AK38" s="14">
        <f t="shared" si="35"/>
        <v>34.236561238949918</v>
      </c>
      <c r="AL38" s="22">
        <f t="shared" si="4"/>
        <v>287.85667749117107</v>
      </c>
      <c r="AM38" s="62">
        <f t="shared" si="5"/>
        <v>531.50721021574554</v>
      </c>
      <c r="AN38" s="62">
        <f ca="1">AVERAGE(OFFSET($AM$3,0,0,'Données projet'!$E$10+1,1))-AVERAGE(OFFSET($H$3,0,0,'Données projet'!$E$10+1,1))</f>
        <v>348.82557854576123</v>
      </c>
      <c r="AO38" s="62">
        <f t="shared" si="36"/>
        <v>258.031856676031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5.4</v>
      </c>
      <c r="N39" s="14">
        <f>IF('Données projet'!$A$36&gt;35,N38+M39-V38,IF(A39&lt;'Données projet'!$A$36,$K$205^A39,IF(A39='Données projet'!$A$36,'Données projet'!$B$36,N38+M39-V38)))</f>
        <v>71.399999999999991</v>
      </c>
      <c r="O39" s="14">
        <f>N39*VLOOKUP('Données projet'!$B$9,Paramètres!$A$1:$I$89,3,0)*VLOOKUP('Données projet'!$B$9,Paramètres!$A$1:$I$89,5,0)</f>
        <v>62.375040000000006</v>
      </c>
      <c r="P39" s="14">
        <f t="shared" si="33"/>
        <v>17.767390213107426</v>
      </c>
      <c r="Q39" s="22">
        <f t="shared" si="53"/>
        <v>139.58139928782876</v>
      </c>
      <c r="R39" s="62">
        <f t="shared" si="0"/>
        <v>384.09381752886316</v>
      </c>
      <c r="S39" s="62">
        <f ca="1">AVERAGE(OFFSET($R$3,0,0,'Données projet'!$E$9+1,1))-AVERAGE(OFFSET($H$3,0,0,'Données projet'!$E$9+1,1))</f>
        <v>307.92857962968247</v>
      </c>
      <c r="T39" s="62">
        <f t="shared" si="34"/>
        <v>162.11326381042059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19.571428571428573</v>
      </c>
      <c r="AI39" s="14">
        <f>IF('Données projet'!$A$62&gt;35,AI38+AH39-AQ38,IF(A39&lt;'Données projet'!$A$62,$AF$205^A39,IF(A39='Données projet'!$A$62,'Données projet'!$B$62,AI38+AH39-AQ38)))</f>
        <v>299.57142857142856</v>
      </c>
      <c r="AJ39" s="14">
        <f>AI39*VLOOKUP('Données projet'!$B$10,Paramètres!$A$1:$I$89,3,0)*VLOOKUP('Données projet'!$B$10,Paramètres!$A$1:$I$89,5,0)</f>
        <v>140.19942857142857</v>
      </c>
      <c r="AK39" s="14">
        <f t="shared" si="35"/>
        <v>36.342687994625102</v>
      </c>
      <c r="AL39" s="22">
        <f t="shared" si="4"/>
        <v>307.47751968587681</v>
      </c>
      <c r="AM39" s="62">
        <f t="shared" si="5"/>
        <v>551.98993792691124</v>
      </c>
      <c r="AN39" s="62">
        <f ca="1">AVERAGE(OFFSET($AM$3,0,0,'Données projet'!$E$10+1,1))-AVERAGE(OFFSET($H$3,0,0,'Données projet'!$E$10+1,1))</f>
        <v>348.82557854576123</v>
      </c>
      <c r="AO39" s="62">
        <f t="shared" si="36"/>
        <v>258.031856676031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5.4</v>
      </c>
      <c r="N40" s="14">
        <f>IF('Données projet'!$A$36&gt;35,N39+M40-V39,IF(A40&lt;'Données projet'!$A$36,$K$205^A40,IF(A40='Données projet'!$A$36,'Données projet'!$B$36,N39+M40-V39)))</f>
        <v>76.8</v>
      </c>
      <c r="O40" s="14">
        <f>N40*VLOOKUP('Données projet'!$B$9,Paramètres!$A$1:$I$89,3,0)*VLOOKUP('Données projet'!$B$9,Paramètres!$A$1:$I$89,5,0)</f>
        <v>67.092480000000009</v>
      </c>
      <c r="P40" s="14">
        <f t="shared" si="33"/>
        <v>18.949644838115688</v>
      </c>
      <c r="Q40" s="22">
        <f t="shared" si="53"/>
        <v>149.85670075971817</v>
      </c>
      <c r="R40" s="62">
        <f t="shared" si="0"/>
        <v>395.21605273038926</v>
      </c>
      <c r="S40" s="62">
        <f ca="1">AVERAGE(OFFSET($R$3,0,0,'Données projet'!$E$9+1,1))-AVERAGE(OFFSET($H$3,0,0,'Données projet'!$E$9+1,1))</f>
        <v>307.92857962968247</v>
      </c>
      <c r="T40" s="62">
        <f t="shared" si="34"/>
        <v>162.11326381042059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19.571428571428573</v>
      </c>
      <c r="AI40" s="14">
        <f>IF('Données projet'!$A$62&gt;35,AI39+AH40-AQ39,IF(A40&lt;'Données projet'!$A$62,$AF$205^A40,IF(A40='Données projet'!$A$62,'Données projet'!$B$62,AI39+AH40-AQ39)))</f>
        <v>319.14285714285711</v>
      </c>
      <c r="AJ40" s="14">
        <f>AI40*VLOOKUP('Données projet'!$B$10,Paramètres!$A$1:$I$89,3,0)*VLOOKUP('Données projet'!$B$10,Paramètres!$A$1:$I$89,5,0)</f>
        <v>149.35885714285715</v>
      </c>
      <c r="AK40" s="14">
        <f t="shared" si="35"/>
        <v>38.432847302798578</v>
      </c>
      <c r="AL40" s="22">
        <f t="shared" si="4"/>
        <v>327.07055190951706</v>
      </c>
      <c r="AM40" s="62">
        <f t="shared" si="5"/>
        <v>572.42990388018814</v>
      </c>
      <c r="AN40" s="62">
        <f ca="1">AVERAGE(OFFSET($AM$3,0,0,'Données projet'!$E$10+1,1))-AVERAGE(OFFSET($H$3,0,0,'Données projet'!$E$10+1,1))</f>
        <v>348.82557854576123</v>
      </c>
      <c r="AO40" s="62">
        <f t="shared" si="36"/>
        <v>258.031856676031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5.4</v>
      </c>
      <c r="N41" s="14">
        <f>IF('Données projet'!$A$36&gt;35,N40+M41-V40,IF(A41&lt;'Données projet'!$A$36,$K$205^A41,IF(A41='Données projet'!$A$36,'Données projet'!$B$36,N40+M41-V40)))</f>
        <v>82.2</v>
      </c>
      <c r="O41" s="14">
        <f>N41*VLOOKUP('Données projet'!$B$9,Paramètres!$A$1:$I$89,3,0)*VLOOKUP('Données projet'!$B$9,Paramètres!$A$1:$I$89,5,0)</f>
        <v>71.809920000000005</v>
      </c>
      <c r="P41" s="14">
        <f t="shared" si="33"/>
        <v>20.122254550812993</v>
      </c>
      <c r="Q41" s="22">
        <f t="shared" si="53"/>
        <v>160.11520400933264</v>
      </c>
      <c r="R41" s="62">
        <f t="shared" si="0"/>
        <v>406.30679730289137</v>
      </c>
      <c r="S41" s="62">
        <f ca="1">AVERAGE(OFFSET($R$3,0,0,'Données projet'!$E$9+1,1))-AVERAGE(OFFSET($H$3,0,0,'Données projet'!$E$9+1,1))</f>
        <v>307.92857962968247</v>
      </c>
      <c r="T41" s="62">
        <f t="shared" si="34"/>
        <v>162.11326381042059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19.571428571428573</v>
      </c>
      <c r="AI41" s="14">
        <f>IF('Données projet'!$A$62&gt;35,AI40+AH41-AQ40,IF(A41&lt;'Données projet'!$A$62,$AF$205^A41,IF(A41='Données projet'!$A$62,'Données projet'!$B$62,AI40+AH41-AQ40)))</f>
        <v>338.71428571428567</v>
      </c>
      <c r="AJ41" s="14">
        <f>AI41*VLOOKUP('Données projet'!$B$10,Paramètres!$A$1:$I$89,3,0)*VLOOKUP('Données projet'!$B$10,Paramètres!$A$1:$I$89,5,0)</f>
        <v>158.5182857142857</v>
      </c>
      <c r="AK41" s="14">
        <f t="shared" si="35"/>
        <v>40.508129862224799</v>
      </c>
      <c r="AL41" s="22">
        <f t="shared" si="4"/>
        <v>346.63767379575575</v>
      </c>
      <c r="AM41" s="62">
        <f t="shared" si="5"/>
        <v>592.8292670893145</v>
      </c>
      <c r="AN41" s="62">
        <f ca="1">AVERAGE(OFFSET($AM$3,0,0,'Données projet'!$E$10+1,1))-AVERAGE(OFFSET($H$3,0,0,'Données projet'!$E$10+1,1))</f>
        <v>348.82557854576123</v>
      </c>
      <c r="AO41" s="62">
        <f t="shared" si="36"/>
        <v>258.031856676031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5.4</v>
      </c>
      <c r="N42" s="14">
        <f>IF('Données projet'!$A$36&gt;35,N41+M42-V41,IF(A42&lt;'Données projet'!$A$36,$K$205^A42,IF(A42='Données projet'!$A$36,'Données projet'!$B$36,N41+M42-V41)))</f>
        <v>87.600000000000009</v>
      </c>
      <c r="O42" s="14">
        <f>N42*VLOOKUP('Données projet'!$B$9,Paramètres!$A$1:$I$89,3,0)*VLOOKUP('Données projet'!$B$9,Paramètres!$A$1:$I$89,5,0)</f>
        <v>76.527360000000016</v>
      </c>
      <c r="P42" s="14">
        <f t="shared" si="33"/>
        <v>21.285925061153698</v>
      </c>
      <c r="Q42" s="22">
        <f t="shared" si="53"/>
        <v>170.35813814817604</v>
      </c>
      <c r="R42" s="62">
        <f t="shared" si="0"/>
        <v>417.36753523828315</v>
      </c>
      <c r="S42" s="62">
        <f ca="1">AVERAGE(OFFSET($R$3,0,0,'Données projet'!$E$9+1,1))-AVERAGE(OFFSET($H$3,0,0,'Données projet'!$E$9+1,1))</f>
        <v>307.92857962968247</v>
      </c>
      <c r="T42" s="62">
        <f t="shared" si="34"/>
        <v>162.11326381042059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19.571428571428573</v>
      </c>
      <c r="AI42" s="14">
        <f>IF('Données projet'!$A$62&gt;35,AI41+AH42-AQ41,IF(A42&lt;'Données projet'!$A$62,$AF$205^A42,IF(A42='Données projet'!$A$62,'Données projet'!$B$62,AI41+AH42-AQ41)))</f>
        <v>358.28571428571422</v>
      </c>
      <c r="AJ42" s="14">
        <f>AI42*VLOOKUP('Données projet'!$B$10,Paramètres!$A$1:$I$89,3,0)*VLOOKUP('Données projet'!$B$10,Paramètres!$A$1:$I$89,5,0)</f>
        <v>167.67771428571425</v>
      </c>
      <c r="AK42" s="14">
        <f t="shared" si="35"/>
        <v>42.569493207492975</v>
      </c>
      <c r="AL42" s="22">
        <f t="shared" si="4"/>
        <v>366.18055305066923</v>
      </c>
      <c r="AM42" s="62">
        <f t="shared" si="5"/>
        <v>613.18995014077632</v>
      </c>
      <c r="AN42" s="62">
        <f ca="1">AVERAGE(OFFSET($AM$3,0,0,'Données projet'!$E$10+1,1))-AVERAGE(OFFSET($H$3,0,0,'Données projet'!$E$10+1,1))</f>
        <v>348.82557854576123</v>
      </c>
      <c r="AO42" s="62">
        <f t="shared" si="36"/>
        <v>258.031856676031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93</v>
      </c>
      <c r="L43" s="13">
        <f>VLOOKUP(A43,'Données projet'!$A$35:$I$55,9,0)</f>
        <v>5.4</v>
      </c>
      <c r="M43" s="13">
        <f t="array" ref="M43">INDEX(L:L,MIN(IF(ISNUMBER(L43:L239),ROW(L43:L239),"")))</f>
        <v>5.4</v>
      </c>
      <c r="N43" s="14">
        <f>IF('Données projet'!$A$36&gt;35,N42+M43-V42,IF(A43&lt;'Données projet'!$A$36,$K$205^A43,IF(A43='Données projet'!$A$36,'Données projet'!$B$36,N42+M43-V42)))</f>
        <v>93.000000000000014</v>
      </c>
      <c r="O43" s="14">
        <f>N43*VLOOKUP('Données projet'!$B$9,Paramètres!$A$1:$I$89,3,0)*VLOOKUP('Données projet'!$B$9,Paramètres!$A$1:$I$89,5,0)</f>
        <v>81.244800000000026</v>
      </c>
      <c r="P43" s="14">
        <f t="shared" si="33"/>
        <v>22.441270156928962</v>
      </c>
      <c r="Q43" s="22">
        <f t="shared" si="53"/>
        <v>180.58657218998465</v>
      </c>
      <c r="R43" s="62">
        <f t="shared" si="0"/>
        <v>428.39958600910546</v>
      </c>
      <c r="S43" s="62">
        <f ca="1">AVERAGE(OFFSET($R$3,0,0,'Données projet'!$E$9+1,1))-AVERAGE(OFFSET($H$3,0,0,'Données projet'!$E$9+1,1))</f>
        <v>307.92857962968247</v>
      </c>
      <c r="T43" s="62">
        <f t="shared" si="34"/>
        <v>162.11326381042059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14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19.571428571428573</v>
      </c>
      <c r="AI43" s="14">
        <f>IF('Données projet'!$A$62&gt;35,AI42+AH43-AQ42,IF(A43&lt;'Données projet'!$A$62,$AF$205^A43,IF(A43='Données projet'!$A$62,'Données projet'!$B$62,AI42+AH43-AQ42)))</f>
        <v>377.85714285714278</v>
      </c>
      <c r="AJ43" s="14">
        <f>AI43*VLOOKUP('Données projet'!$B$10,Paramètres!$A$1:$I$89,3,0)*VLOOKUP('Données projet'!$B$10,Paramètres!$A$1:$I$89,5,0)</f>
        <v>176.83714285714279</v>
      </c>
      <c r="AK43" s="14">
        <f t="shared" si="35"/>
        <v>44.617784353930041</v>
      </c>
      <c r="AL43" s="22">
        <f t="shared" si="4"/>
        <v>385.70066489261848</v>
      </c>
      <c r="AM43" s="62">
        <f t="shared" si="5"/>
        <v>633.51367871173932</v>
      </c>
      <c r="AN43" s="62">
        <f ca="1">AVERAGE(OFFSET($AM$3,0,0,'Données projet'!$E$10+1,1))-AVERAGE(OFFSET($H$3,0,0,'Données projet'!$E$10+1,1))</f>
        <v>348.82557854576123</v>
      </c>
      <c r="AO43" s="62">
        <f t="shared" si="36"/>
        <v>258.031856676031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5.6</v>
      </c>
      <c r="N44" s="14">
        <f>IF('Données projet'!$A$36&gt;35,N43+M44-V43,IF(A44&lt;'Données projet'!$A$36,$K$205^A44,IF(A44='Données projet'!$A$36,'Données projet'!$B$36,N43+M44-V43)))</f>
        <v>84.600000000000009</v>
      </c>
      <c r="O44" s="14">
        <f>N44*VLOOKUP('Données projet'!$B$9,Paramètres!$A$1:$I$89,3,0)*VLOOKUP('Données projet'!$B$9,Paramètres!$A$1:$I$89,5,0)</f>
        <v>73.906560000000027</v>
      </c>
      <c r="P44" s="14">
        <f t="shared" si="33"/>
        <v>20.640506648584481</v>
      </c>
      <c r="Q44" s="22">
        <f t="shared" si="53"/>
        <v>164.66947441295133</v>
      </c>
      <c r="R44" s="62">
        <f t="shared" si="0"/>
        <v>413.27216400745533</v>
      </c>
      <c r="S44" s="62">
        <f ca="1">AVERAGE(OFFSET($R$3,0,0,'Données projet'!$E$9+1,1))-AVERAGE(OFFSET($H$3,0,0,'Données projet'!$E$9+1,1))</f>
        <v>307.92857962968247</v>
      </c>
      <c r="T44" s="62">
        <f t="shared" si="34"/>
        <v>162.11326381042059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19.571428571428573</v>
      </c>
      <c r="AI44" s="14">
        <f>IF('Données projet'!$A$62&gt;35,AI43+AH44-AQ43,IF(A44&lt;'Données projet'!$A$62,$AF$205^A44,IF(A44='Données projet'!$A$62,'Données projet'!$B$62,AI43+AH44-AQ43)))</f>
        <v>397.42857142857133</v>
      </c>
      <c r="AJ44" s="14">
        <f>AI44*VLOOKUP('Données projet'!$B$10,Paramètres!$A$1:$I$89,3,0)*VLOOKUP('Données projet'!$B$10,Paramètres!$A$1:$I$89,5,0)</f>
        <v>185.9965714285714</v>
      </c>
      <c r="AK44" s="14">
        <f t="shared" si="35"/>
        <v>46.653757617185917</v>
      </c>
      <c r="AL44" s="22">
        <f t="shared" si="4"/>
        <v>405.19932308802726</v>
      </c>
      <c r="AM44" s="62">
        <f t="shared" si="5"/>
        <v>653.8020126825312</v>
      </c>
      <c r="AN44" s="62">
        <f ca="1">AVERAGE(OFFSET($AM$3,0,0,'Données projet'!$E$10+1,1))-AVERAGE(OFFSET($H$3,0,0,'Données projet'!$E$10+1,1))</f>
        <v>348.82557854576123</v>
      </c>
      <c r="AO44" s="62">
        <f t="shared" si="36"/>
        <v>258.031856676031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5.6</v>
      </c>
      <c r="N45" s="14">
        <f>IF('Données projet'!$A$36&gt;35,N44+M45-V44,IF(A45&lt;'Données projet'!$A$36,$K$205^A45,IF(A45='Données projet'!$A$36,'Données projet'!$B$36,N44+M45-V44)))</f>
        <v>90.2</v>
      </c>
      <c r="O45" s="14">
        <f>N45*VLOOKUP('Données projet'!$B$9,Paramètres!$A$1:$I$89,3,0)*VLOOKUP('Données projet'!$B$9,Paramètres!$A$1:$I$89,5,0)</f>
        <v>78.798720000000017</v>
      </c>
      <c r="P45" s="14">
        <f t="shared" si="33"/>
        <v>21.843206787310493</v>
      </c>
      <c r="Q45" s="22">
        <f t="shared" si="53"/>
        <v>175.28468915456583</v>
      </c>
      <c r="R45" s="62">
        <f t="shared" si="0"/>
        <v>424.66335541520056</v>
      </c>
      <c r="S45" s="62">
        <f ca="1">AVERAGE(OFFSET($R$3,0,0,'Données projet'!$E$9+1,1))-AVERAGE(OFFSET($H$3,0,0,'Données projet'!$E$9+1,1))</f>
        <v>307.92857962968247</v>
      </c>
      <c r="T45" s="62">
        <f t="shared" si="34"/>
        <v>162.11326381042059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417</v>
      </c>
      <c r="AG45" s="13">
        <f>VLOOKUP(A45,'Données projet'!$A$61:$I$81,9,0)</f>
        <v>19.571428571428573</v>
      </c>
      <c r="AH45" s="13">
        <f t="array" ref="AH45">INDEX(AG:AG,MIN(IF(ISNUMBER(AG45:AG241),ROW(AG45:AG241),"")))</f>
        <v>19.571428571428573</v>
      </c>
      <c r="AI45" s="14">
        <f>IF('Données projet'!$A$62&gt;35,AI44+AH45-AQ44,IF(A45&lt;'Données projet'!$A$62,$AF$205^A45,IF(A45='Données projet'!$A$62,'Données projet'!$B$62,AI44+AH45-AQ44)))</f>
        <v>416.99999999999989</v>
      </c>
      <c r="AJ45" s="14">
        <f>AI45*VLOOKUP('Données projet'!$B$10,Paramètres!$A$1:$I$89,3,0)*VLOOKUP('Données projet'!$B$10,Paramètres!$A$1:$I$89,5,0)</f>
        <v>195.15599999999995</v>
      </c>
      <c r="AK45" s="14">
        <f t="shared" si="35"/>
        <v>48.678088823054175</v>
      </c>
      <c r="AL45" s="22">
        <f t="shared" si="4"/>
        <v>424.67770470015256</v>
      </c>
      <c r="AM45" s="62">
        <f t="shared" si="5"/>
        <v>674.05637096078726</v>
      </c>
      <c r="AN45" s="62">
        <f ca="1">AVERAGE(OFFSET($AM$3,0,0,'Données projet'!$E$10+1,1))-AVERAGE(OFFSET($H$3,0,0,'Données projet'!$E$10+1,1))</f>
        <v>348.82557854576123</v>
      </c>
      <c r="AO45" s="62">
        <f t="shared" si="36"/>
        <v>258.031856676031</v>
      </c>
      <c r="AP45" s="16">
        <f>IF(ISNA(VLOOKUP(A45,'Données projet'!$A$61:$I$81,3,0)),0,VLOOKUP(A45,'Données projet'!$A$61:$I$81,3,0))</f>
        <v>3</v>
      </c>
      <c r="AQ45" s="16">
        <f>IF(ISNA(VLOOKUP(A45,'Données projet'!$A$61:$I$81,4,0)),0,VLOOKUP(A45,'Données projet'!$A$61:$I$81,4,0))</f>
        <v>182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5.6</v>
      </c>
      <c r="N46" s="14">
        <f>IF('Données projet'!$A$36&gt;35,N45+M46-V45,IF(A46&lt;'Données projet'!$A$36,$K$205^A46,IF(A46='Données projet'!$A$36,'Données projet'!$B$36,N45+M46-V45)))</f>
        <v>95.8</v>
      </c>
      <c r="O46" s="14">
        <f>N46*VLOOKUP('Données projet'!$B$9,Paramètres!$A$1:$I$89,3,0)*VLOOKUP('Données projet'!$B$9,Paramètres!$A$1:$I$89,5,0)</f>
        <v>83.690880000000007</v>
      </c>
      <c r="P46" s="14">
        <f t="shared" si="33"/>
        <v>23.037240938104041</v>
      </c>
      <c r="Q46" s="22">
        <f t="shared" si="53"/>
        <v>185.88481063386453</v>
      </c>
      <c r="R46" s="62">
        <f t="shared" si="0"/>
        <v>436.02599210029655</v>
      </c>
      <c r="S46" s="62">
        <f ca="1">AVERAGE(OFFSET($R$3,0,0,'Données projet'!$E$9+1,1))-AVERAGE(OFFSET($H$3,0,0,'Données projet'!$E$9+1,1))</f>
        <v>307.92857962968247</v>
      </c>
      <c r="T46" s="62">
        <f t="shared" si="34"/>
        <v>162.11326381042059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>
        <f>VLOOKUP(A46,'Données projet'!$A$61:$I$81,2,0)</f>
        <v>256</v>
      </c>
      <c r="AG46" s="13">
        <f>VLOOKUP(A46,'Données projet'!$A$61:$I$81,9,0)</f>
        <v>21</v>
      </c>
      <c r="AH46" s="13">
        <f t="array" ref="AH46">INDEX(AG:AG,MIN(IF(ISNUMBER(AG46:AG242),ROW(AG46:AG242),"")))</f>
        <v>21</v>
      </c>
      <c r="AI46" s="14">
        <f>IF('Données projet'!$A$62&gt;35,AI45+AH46-AQ45,IF(A46&lt;'Données projet'!$A$62,$AF$205^A46,IF(A46='Données projet'!$A$62,'Données projet'!$B$62,AI45+AH46-AQ45)))</f>
        <v>255.99999999999989</v>
      </c>
      <c r="AJ46" s="14">
        <f>AI46*VLOOKUP('Données projet'!$B$10,Paramètres!$A$1:$I$89,3,0)*VLOOKUP('Données projet'!$B$10,Paramètres!$A$1:$I$89,5,0)</f>
        <v>119.80799999999995</v>
      </c>
      <c r="AK46" s="14">
        <f t="shared" si="35"/>
        <v>31.630214274643535</v>
      </c>
      <c r="AL46" s="22">
        <f t="shared" si="4"/>
        <v>263.75488986167073</v>
      </c>
      <c r="AM46" s="62">
        <f t="shared" si="5"/>
        <v>513.89607132810283</v>
      </c>
      <c r="AN46" s="62">
        <f ca="1">AVERAGE(OFFSET($AM$3,0,0,'Données projet'!$E$10+1,1))-AVERAGE(OFFSET($H$3,0,0,'Données projet'!$E$10+1,1))</f>
        <v>348.82557854576123</v>
      </c>
      <c r="AO46" s="62">
        <f t="shared" si="36"/>
        <v>258.031856676031</v>
      </c>
      <c r="AP46" s="16">
        <f>IF(ISNA(VLOOKUP(A46,'Données projet'!$A$61:$I$81,3,0)),0,VLOOKUP(A46,'Données projet'!$A$61:$I$81,3,0))</f>
        <v>4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5.6</v>
      </c>
      <c r="N47" s="14">
        <f>IF('Données projet'!$A$36&gt;35,N46+M47-V46,IF(A47&lt;'Données projet'!$A$36,$K$205^A47,IF(A47='Données projet'!$A$36,'Données projet'!$B$36,N46+M47-V46)))</f>
        <v>101.39999999999999</v>
      </c>
      <c r="O47" s="14">
        <f>N47*VLOOKUP('Données projet'!$B$9,Paramètres!$A$1:$I$89,3,0)*VLOOKUP('Données projet'!$B$9,Paramètres!$A$1:$I$89,5,0)</f>
        <v>88.583039999999997</v>
      </c>
      <c r="P47" s="14">
        <f t="shared" si="33"/>
        <v>24.223173378642482</v>
      </c>
      <c r="Q47" s="22">
        <f t="shared" si="53"/>
        <v>196.47082163446896</v>
      </c>
      <c r="R47" s="62">
        <f t="shared" si="0"/>
        <v>447.36129037260639</v>
      </c>
      <c r="S47" s="62">
        <f ca="1">AVERAGE(OFFSET($R$3,0,0,'Données projet'!$E$9+1,1))-AVERAGE(OFFSET($H$3,0,0,'Données projet'!$E$9+1,1))</f>
        <v>307.92857962968247</v>
      </c>
      <c r="T47" s="62">
        <f t="shared" si="34"/>
        <v>162.11326381042059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17.5</v>
      </c>
      <c r="AI47" s="14">
        <f>IF('Données projet'!$A$62&gt;35,AI46+AH47-AQ46,IF(A47&lt;'Données projet'!$A$62,$AF$205^A47,IF(A47='Données projet'!$A$62,'Données projet'!$B$62,AI46+AH47-AQ46)))</f>
        <v>273.49999999999989</v>
      </c>
      <c r="AJ47" s="14">
        <f>AI47*VLOOKUP('Données projet'!$B$10,Paramètres!$A$1:$I$89,3,0)*VLOOKUP('Données projet'!$B$10,Paramètres!$A$1:$I$89,5,0)</f>
        <v>127.99799999999995</v>
      </c>
      <c r="AK47" s="14">
        <f t="shared" si="35"/>
        <v>33.533338894635314</v>
      </c>
      <c r="AL47" s="22">
        <f t="shared" si="4"/>
        <v>281.33374857482306</v>
      </c>
      <c r="AM47" s="62">
        <f t="shared" si="5"/>
        <v>532.22421731296049</v>
      </c>
      <c r="AN47" s="62">
        <f ca="1">AVERAGE(OFFSET($AM$3,0,0,'Données projet'!$E$10+1,1))-AVERAGE(OFFSET($H$3,0,0,'Données projet'!$E$10+1,1))</f>
        <v>348.82557854576123</v>
      </c>
      <c r="AO47" s="62">
        <f t="shared" si="36"/>
        <v>258.031856676031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107</v>
      </c>
      <c r="L48" s="13">
        <f>VLOOKUP(A48,'Données projet'!$A$35:$I$55,9,0)</f>
        <v>5.6</v>
      </c>
      <c r="M48" s="13">
        <f t="array" ref="M48">INDEX(L:L,MIN(IF(ISNUMBER(L48:L244),ROW(L48:L244),"")))</f>
        <v>5.6</v>
      </c>
      <c r="N48" s="14">
        <f>IF('Données projet'!$A$36&gt;35,N47+M48-V47,IF(A48&lt;'Données projet'!$A$36,$K$205^A48,IF(A48='Données projet'!$A$36,'Données projet'!$B$36,N47+M48-V47)))</f>
        <v>106.99999999999999</v>
      </c>
      <c r="O48" s="14">
        <f>N48*VLOOKUP('Données projet'!$B$9,Paramètres!$A$1:$I$89,3,0)*VLOOKUP('Données projet'!$B$9,Paramètres!$A$1:$I$89,5,0)</f>
        <v>93.475200000000001</v>
      </c>
      <c r="P48" s="14">
        <f t="shared" si="33"/>
        <v>25.401502539965662</v>
      </c>
      <c r="Q48" s="22">
        <f t="shared" si="53"/>
        <v>207.04359025710684</v>
      </c>
      <c r="R48" s="62">
        <f t="shared" si="0"/>
        <v>458.67034780794097</v>
      </c>
      <c r="S48" s="62">
        <f ca="1">AVERAGE(OFFSET($R$3,0,0,'Données projet'!$E$9+1,1))-AVERAGE(OFFSET($H$3,0,0,'Données projet'!$E$9+1,1))</f>
        <v>307.92857962968247</v>
      </c>
      <c r="T48" s="62">
        <f t="shared" si="34"/>
        <v>162.11326381042059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14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17.5</v>
      </c>
      <c r="AI48" s="14">
        <f>IF('Données projet'!$A$62&gt;35,AI47+AH48-AQ47,IF(A48&lt;'Données projet'!$A$62,$AF$205^A48,IF(A48='Données projet'!$A$62,'Données projet'!$B$62,AI47+AH48-AQ47)))</f>
        <v>290.99999999999989</v>
      </c>
      <c r="AJ48" s="14">
        <f>AI48*VLOOKUP('Données projet'!$B$10,Paramètres!$A$1:$I$89,3,0)*VLOOKUP('Données projet'!$B$10,Paramètres!$A$1:$I$89,5,0)</f>
        <v>136.18799999999993</v>
      </c>
      <c r="AK48" s="14">
        <f t="shared" si="35"/>
        <v>35.422331714503152</v>
      </c>
      <c r="AL48" s="22">
        <f t="shared" si="4"/>
        <v>298.88799440275955</v>
      </c>
      <c r="AM48" s="62">
        <f t="shared" si="5"/>
        <v>550.51475195359365</v>
      </c>
      <c r="AN48" s="62">
        <f ca="1">AVERAGE(OFFSET($AM$3,0,0,'Données projet'!$E$10+1,1))-AVERAGE(OFFSET($H$3,0,0,'Données projet'!$E$10+1,1))</f>
        <v>348.82557854576123</v>
      </c>
      <c r="AO48" s="62">
        <f t="shared" si="36"/>
        <v>258.031856676031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5.6</v>
      </c>
      <c r="N49" s="14">
        <f>IF('Données projet'!$A$36&gt;35,N48+M49-V48,IF(A49&lt;'Données projet'!$A$36,$K$205^A49,IF(A49='Données projet'!$A$36,'Données projet'!$B$36,N48+M49-V48)))</f>
        <v>98.59999999999998</v>
      </c>
      <c r="O49" s="14">
        <f>N49*VLOOKUP('Données projet'!$B$9,Paramètres!$A$1:$I$89,3,0)*VLOOKUP('Données projet'!$B$9,Paramètres!$A$1:$I$89,5,0)</f>
        <v>86.136959999999988</v>
      </c>
      <c r="P49" s="14">
        <f t="shared" si="33"/>
        <v>23.631187314916229</v>
      </c>
      <c r="Q49" s="22">
        <f t="shared" si="53"/>
        <v>191.17952324014573</v>
      </c>
      <c r="R49" s="62">
        <f t="shared" si="0"/>
        <v>443.5297966388714</v>
      </c>
      <c r="S49" s="62">
        <f ca="1">AVERAGE(OFFSET($R$3,0,0,'Données projet'!$E$9+1,1))-AVERAGE(OFFSET($H$3,0,0,'Données projet'!$E$9+1,1))</f>
        <v>307.92857962968247</v>
      </c>
      <c r="T49" s="62">
        <f t="shared" si="34"/>
        <v>162.11326381042059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17.5</v>
      </c>
      <c r="AI49" s="14">
        <f>IF('Données projet'!$A$62&gt;35,AI48+AH49-AQ48,IF(A49&lt;'Données projet'!$A$62,$AF$205^A49,IF(A49='Données projet'!$A$62,'Données projet'!$B$62,AI48+AH49-AQ48)))</f>
        <v>308.49999999999989</v>
      </c>
      <c r="AJ49" s="14">
        <f>AI49*VLOOKUP('Données projet'!$B$10,Paramètres!$A$1:$I$89,3,0)*VLOOKUP('Données projet'!$B$10,Paramètres!$A$1:$I$89,5,0)</f>
        <v>144.37799999999996</v>
      </c>
      <c r="AK49" s="14">
        <f t="shared" si="35"/>
        <v>37.298139369272413</v>
      </c>
      <c r="AL49" s="22">
        <f t="shared" si="4"/>
        <v>316.41927606814937</v>
      </c>
      <c r="AM49" s="62">
        <f t="shared" si="5"/>
        <v>568.76954946687499</v>
      </c>
      <c r="AN49" s="62">
        <f ca="1">AVERAGE(OFFSET($AM$3,0,0,'Données projet'!$E$10+1,1))-AVERAGE(OFFSET($H$3,0,0,'Données projet'!$E$10+1,1))</f>
        <v>348.82557854576123</v>
      </c>
      <c r="AO49" s="62">
        <f t="shared" si="36"/>
        <v>258.031856676031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5.6</v>
      </c>
      <c r="N50" s="14">
        <f>IF('Données projet'!$A$36&gt;35,N49+M50-V49,IF(A50&lt;'Données projet'!$A$36,$K$205^A50,IF(A50='Données projet'!$A$36,'Données projet'!$B$36,N49+M50-V49)))</f>
        <v>104.19999999999997</v>
      </c>
      <c r="O50" s="14">
        <f>N50*VLOOKUP('Données projet'!$B$9,Paramètres!$A$1:$I$89,3,0)*VLOOKUP('Données projet'!$B$9,Paramètres!$A$1:$I$89,5,0)</f>
        <v>91.029119999999992</v>
      </c>
      <c r="P50" s="14">
        <f t="shared" si="33"/>
        <v>24.813259479575809</v>
      </c>
      <c r="Q50" s="22">
        <f t="shared" si="53"/>
        <v>201.75881092692782</v>
      </c>
      <c r="R50" s="62">
        <f t="shared" si="0"/>
        <v>454.82004879112321</v>
      </c>
      <c r="S50" s="62">
        <f ca="1">AVERAGE(OFFSET($R$3,0,0,'Données projet'!$E$9+1,1))-AVERAGE(OFFSET($H$3,0,0,'Données projet'!$E$9+1,1))</f>
        <v>307.92857962968247</v>
      </c>
      <c r="T50" s="62">
        <f t="shared" si="34"/>
        <v>162.11326381042059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17.5</v>
      </c>
      <c r="AI50" s="14">
        <f>IF('Données projet'!$A$62&gt;35,AI49+AH50-AQ49,IF(A50&lt;'Données projet'!$A$62,$AF$205^A50,IF(A50='Données projet'!$A$62,'Données projet'!$B$62,AI49+AH50-AQ49)))</f>
        <v>325.99999999999989</v>
      </c>
      <c r="AJ50" s="14">
        <f>AI50*VLOOKUP('Données projet'!$B$10,Paramètres!$A$1:$I$89,3,0)*VLOOKUP('Données projet'!$B$10,Paramètres!$A$1:$I$89,5,0)</f>
        <v>152.56799999999996</v>
      </c>
      <c r="AK50" s="14">
        <f t="shared" si="35"/>
        <v>39.161595030150863</v>
      </c>
      <c r="AL50" s="22">
        <f t="shared" si="4"/>
        <v>333.92904467751265</v>
      </c>
      <c r="AM50" s="62">
        <f t="shared" si="5"/>
        <v>586.99028254170798</v>
      </c>
      <c r="AN50" s="62">
        <f ca="1">AVERAGE(OFFSET($AM$3,0,0,'Données projet'!$E$10+1,1))-AVERAGE(OFFSET($H$3,0,0,'Données projet'!$E$10+1,1))</f>
        <v>348.82557854576123</v>
      </c>
      <c r="AO50" s="62">
        <f t="shared" si="36"/>
        <v>258.031856676031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5.6</v>
      </c>
      <c r="N51" s="14">
        <f>IF('Données projet'!$A$36&gt;35,N50+M51-V50,IF(A51&lt;'Données projet'!$A$36,$K$205^A51,IF(A51='Données projet'!$A$36,'Données projet'!$B$36,N50+M51-V50)))</f>
        <v>109.79999999999997</v>
      </c>
      <c r="O51" s="14">
        <f>N51*VLOOKUP('Données projet'!$B$9,Paramètres!$A$1:$I$89,3,0)*VLOOKUP('Données projet'!$B$9,Paramètres!$A$1:$I$89,5,0)</f>
        <v>95.921279999999982</v>
      </c>
      <c r="P51" s="14">
        <f t="shared" si="33"/>
        <v>25.98795633328076</v>
      </c>
      <c r="Q51" s="22">
        <f t="shared" si="53"/>
        <v>212.32525328046395</v>
      </c>
      <c r="R51" s="62">
        <f t="shared" si="0"/>
        <v>466.08512196613162</v>
      </c>
      <c r="S51" s="62">
        <f ca="1">AVERAGE(OFFSET($R$3,0,0,'Données projet'!$E$9+1,1))-AVERAGE(OFFSET($H$3,0,0,'Données projet'!$E$9+1,1))</f>
        <v>307.92857962968247</v>
      </c>
      <c r="T51" s="62">
        <f t="shared" si="34"/>
        <v>162.11326381042059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17.5</v>
      </c>
      <c r="AI51" s="14">
        <f>IF('Données projet'!$A$62&gt;35,AI50+AH51-AQ50,IF(A51&lt;'Données projet'!$A$62,$AF$205^A51,IF(A51='Données projet'!$A$62,'Données projet'!$B$62,AI50+AH51-AQ50)))</f>
        <v>343.49999999999989</v>
      </c>
      <c r="AJ51" s="14">
        <f>AI51*VLOOKUP('Données projet'!$B$10,Paramètres!$A$1:$I$89,3,0)*VLOOKUP('Données projet'!$B$10,Paramètres!$A$1:$I$89,5,0)</f>
        <v>160.75799999999995</v>
      </c>
      <c r="AK51" s="14">
        <f t="shared" si="35"/>
        <v>41.013437365421375</v>
      </c>
      <c r="AL51" s="22">
        <f t="shared" si="4"/>
        <v>351.41858674477544</v>
      </c>
      <c r="AM51" s="62">
        <f t="shared" si="5"/>
        <v>605.17845543044314</v>
      </c>
      <c r="AN51" s="62">
        <f ca="1">AVERAGE(OFFSET($AM$3,0,0,'Données projet'!$E$10+1,1))-AVERAGE(OFFSET($H$3,0,0,'Données projet'!$E$10+1,1))</f>
        <v>348.82557854576123</v>
      </c>
      <c r="AO51" s="62">
        <f t="shared" si="36"/>
        <v>258.031856676031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5.6</v>
      </c>
      <c r="N52" s="14">
        <f>IF('Données projet'!$A$36&gt;35,N51+M52-V51,IF(A52&lt;'Données projet'!$A$36,$K$205^A52,IF(A52='Données projet'!$A$36,'Données projet'!$B$36,N51+M52-V51)))</f>
        <v>115.39999999999996</v>
      </c>
      <c r="O52" s="14">
        <f>N52*VLOOKUP('Données projet'!$B$9,Paramètres!$A$1:$I$89,3,0)*VLOOKUP('Données projet'!$B$9,Paramètres!$A$1:$I$89,5,0)</f>
        <v>100.81343999999997</v>
      </c>
      <c r="P52" s="14">
        <f t="shared" si="33"/>
        <v>27.155696942944218</v>
      </c>
      <c r="Q52" s="22">
        <f t="shared" si="53"/>
        <v>222.87958017562778</v>
      </c>
      <c r="R52" s="62">
        <f t="shared" si="0"/>
        <v>477.32595999991975</v>
      </c>
      <c r="S52" s="62">
        <f ca="1">AVERAGE(OFFSET($R$3,0,0,'Données projet'!$E$9+1,1))-AVERAGE(OFFSET($H$3,0,0,'Données projet'!$E$9+1,1))</f>
        <v>307.92857962968247</v>
      </c>
      <c r="T52" s="62">
        <f t="shared" si="34"/>
        <v>162.11326381042059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>
        <f>VLOOKUP(A52,'Données projet'!$A$61:$I$81,2,0)</f>
        <v>361</v>
      </c>
      <c r="AG52" s="13">
        <f>VLOOKUP(A52,'Données projet'!$A$61:$I$81,9,0)</f>
        <v>17.5</v>
      </c>
      <c r="AH52" s="13">
        <f t="array" ref="AH52">INDEX(AG:AG,MIN(IF(ISNUMBER(AG52:AG248),ROW(AG52:AG248),"")))</f>
        <v>17.5</v>
      </c>
      <c r="AI52" s="14">
        <f>IF('Données projet'!$A$62&gt;35,AI51+AH52-AQ51,IF(A52&lt;'Données projet'!$A$62,$AF$205^A52,IF(A52='Données projet'!$A$62,'Données projet'!$B$62,AI51+AH52-AQ51)))</f>
        <v>360.99999999999989</v>
      </c>
      <c r="AJ52" s="14">
        <f>AI52*VLOOKUP('Données projet'!$B$10,Paramètres!$A$1:$I$89,3,0)*VLOOKUP('Données projet'!$B$10,Paramètres!$A$1:$I$89,5,0)</f>
        <v>168.94799999999995</v>
      </c>
      <c r="AK52" s="14">
        <f t="shared" si="35"/>
        <v>42.854325527446242</v>
      </c>
      <c r="AL52" s="22">
        <f t="shared" si="4"/>
        <v>368.88905029363542</v>
      </c>
      <c r="AM52" s="62">
        <f t="shared" si="5"/>
        <v>623.33543011792744</v>
      </c>
      <c r="AN52" s="62">
        <f ca="1">AVERAGE(OFFSET($AM$3,0,0,'Données projet'!$E$10+1,1))-AVERAGE(OFFSET($H$3,0,0,'Données projet'!$E$10+1,1))</f>
        <v>348.82557854576123</v>
      </c>
      <c r="AO52" s="62">
        <f t="shared" si="36"/>
        <v>258.031856676031</v>
      </c>
      <c r="AP52" s="16">
        <f>IF(ISNA(VLOOKUP(A52,'Données projet'!$A$61:$I$81,3,0)),0,VLOOKUP(A52,'Données projet'!$A$61:$I$81,3,0))</f>
        <v>5</v>
      </c>
      <c r="AQ52" s="16">
        <f>IF(ISNA(VLOOKUP(A52,'Données projet'!$A$61:$I$81,4,0)),0,VLOOKUP(A52,'Données projet'!$A$61:$I$81,4,0))</f>
        <v>100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121</v>
      </c>
      <c r="L53" s="13">
        <f>VLOOKUP(A53,'Données projet'!$A$35:$I$55,9,0)</f>
        <v>5.6</v>
      </c>
      <c r="M53" s="13">
        <f t="array" ref="M53">INDEX(L:L,MIN(IF(ISNUMBER(L53:L249),ROW(L53:L249),"")))</f>
        <v>5.6</v>
      </c>
      <c r="N53" s="14">
        <f>IF('Données projet'!$A$36&gt;35,N52+M53-V52,IF(A53&lt;'Données projet'!$A$36,$K$205^A53,IF(A53='Données projet'!$A$36,'Données projet'!$B$36,N52+M53-V52)))</f>
        <v>120.99999999999996</v>
      </c>
      <c r="O53" s="14">
        <f>N53*VLOOKUP('Données projet'!$B$9,Paramètres!$A$1:$I$89,3,0)*VLOOKUP('Données projet'!$B$9,Paramètres!$A$1:$I$89,5,0)</f>
        <v>105.70559999999996</v>
      </c>
      <c r="P53" s="14">
        <f t="shared" si="33"/>
        <v>28.316857405559993</v>
      </c>
      <c r="Q53" s="22">
        <f t="shared" si="53"/>
        <v>233.42244664801692</v>
      </c>
      <c r="R53" s="62">
        <f t="shared" si="0"/>
        <v>488.54342817748704</v>
      </c>
      <c r="S53" s="62">
        <f ca="1">AVERAGE(OFFSET($R$3,0,0,'Données projet'!$E$9+1,1))-AVERAGE(OFFSET($H$3,0,0,'Données projet'!$E$9+1,1))</f>
        <v>307.92857962968247</v>
      </c>
      <c r="T53" s="62">
        <f t="shared" si="34"/>
        <v>162.11326381042059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14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278</v>
      </c>
      <c r="AG53" s="13">
        <f>VLOOKUP(A53,'Données projet'!$A$61:$I$81,9,0)</f>
        <v>17</v>
      </c>
      <c r="AH53" s="13">
        <f t="array" ref="AH53">INDEX(AG:AG,MIN(IF(ISNUMBER(AG53:AG249),ROW(AG53:AG249),"")))</f>
        <v>17</v>
      </c>
      <c r="AI53" s="14">
        <f>IF('Données projet'!$A$62&gt;35,AI52+AH53-AQ52,IF(A53&lt;'Données projet'!$A$62,$AF$205^A53,IF(A53='Données projet'!$A$62,'Données projet'!$B$62,AI52+AH53-AQ52)))</f>
        <v>277.99999999999989</v>
      </c>
      <c r="AJ53" s="14">
        <f>AI53*VLOOKUP('Données projet'!$B$10,Paramètres!$A$1:$I$89,3,0)*VLOOKUP('Données projet'!$B$10,Paramètres!$A$1:$I$89,5,0)</f>
        <v>130.10399999999996</v>
      </c>
      <c r="AK53" s="14">
        <f t="shared" si="35"/>
        <v>34.020389560268086</v>
      </c>
      <c r="AL53" s="22">
        <f t="shared" si="4"/>
        <v>285.84997848413349</v>
      </c>
      <c r="AM53" s="62">
        <f t="shared" si="5"/>
        <v>540.97096001360364</v>
      </c>
      <c r="AN53" s="62">
        <f ca="1">AVERAGE(OFFSET($AM$3,0,0,'Données projet'!$E$10+1,1))-AVERAGE(OFFSET($H$3,0,0,'Données projet'!$E$10+1,1))</f>
        <v>348.82557854576123</v>
      </c>
      <c r="AO53" s="62">
        <f t="shared" si="36"/>
        <v>258.031856676031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5.6</v>
      </c>
      <c r="N54" s="14">
        <f>IF('Données projet'!$A$36&gt;35,N53+M54-V53,IF(A54&lt;'Données projet'!$A$36,$K$205^A54,IF(A54='Données projet'!$A$36,'Données projet'!$B$36,N53+M54-V53)))</f>
        <v>112.59999999999995</v>
      </c>
      <c r="O54" s="14">
        <f>N54*VLOOKUP('Données projet'!$B$9,Paramètres!$A$1:$I$89,3,0)*VLOOKUP('Données projet'!$B$9,Paramètres!$A$1:$I$89,5,0)</f>
        <v>98.367359999999962</v>
      </c>
      <c r="P54" s="14">
        <f t="shared" si="33"/>
        <v>26.572671734184112</v>
      </c>
      <c r="Q54" s="22">
        <f t="shared" si="53"/>
        <v>217.60388860370392</v>
      </c>
      <c r="R54" s="62">
        <f t="shared" si="0"/>
        <v>473.38776900695075</v>
      </c>
      <c r="S54" s="62">
        <f ca="1">AVERAGE(OFFSET($R$3,0,0,'Données projet'!$E$9+1,1))-AVERAGE(OFFSET($H$3,0,0,'Données projet'!$E$9+1,1))</f>
        <v>307.92857962968247</v>
      </c>
      <c r="T54" s="62">
        <f t="shared" si="34"/>
        <v>162.11326381042059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17</v>
      </c>
      <c r="AI54" s="14">
        <f>IF('Données projet'!$A$62&gt;35,AI53+AH54-AQ53,IF(A54&lt;'Données projet'!$A$62,$AF$205^A54,IF(A54='Données projet'!$A$62,'Données projet'!$B$62,AI53+AH54-AQ53)))</f>
        <v>294.99999999999989</v>
      </c>
      <c r="AJ54" s="14">
        <f>AI54*VLOOKUP('Données projet'!$B$10,Paramètres!$A$1:$I$89,3,0)*VLOOKUP('Données projet'!$B$10,Paramètres!$A$1:$I$89,5,0)</f>
        <v>138.05999999999995</v>
      </c>
      <c r="AK54" s="14">
        <f t="shared" si="35"/>
        <v>35.85221845159689</v>
      </c>
      <c r="AL54" s="22">
        <f t="shared" si="4"/>
        <v>302.89711380319778</v>
      </c>
      <c r="AM54" s="62">
        <f t="shared" si="5"/>
        <v>558.68099420644467</v>
      </c>
      <c r="AN54" s="62">
        <f ca="1">AVERAGE(OFFSET($AM$3,0,0,'Données projet'!$E$10+1,1))-AVERAGE(OFFSET($H$3,0,0,'Données projet'!$E$10+1,1))</f>
        <v>348.82557854576123</v>
      </c>
      <c r="AO54" s="62">
        <f t="shared" si="36"/>
        <v>258.031856676031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5.6</v>
      </c>
      <c r="N55" s="14">
        <f>IF('Données projet'!$A$36&gt;35,N54+M55-V54,IF(A55&lt;'Données projet'!$A$36,$K$205^A55,IF(A55='Données projet'!$A$36,'Données projet'!$B$36,N54+M55-V54)))</f>
        <v>118.19999999999995</v>
      </c>
      <c r="O55" s="14">
        <f>N55*VLOOKUP('Données projet'!$B$9,Paramètres!$A$1:$I$89,3,0)*VLOOKUP('Données projet'!$B$9,Paramètres!$A$1:$I$89,5,0)</f>
        <v>103.25951999999997</v>
      </c>
      <c r="P55" s="14">
        <f t="shared" si="33"/>
        <v>27.737077687452533</v>
      </c>
      <c r="Q55" s="22">
        <f t="shared" si="53"/>
        <v>228.15240763897975</v>
      </c>
      <c r="R55" s="62">
        <f t="shared" si="0"/>
        <v>484.58768710256311</v>
      </c>
      <c r="S55" s="62">
        <f ca="1">AVERAGE(OFFSET($R$3,0,0,'Données projet'!$E$9+1,1))-AVERAGE(OFFSET($H$3,0,0,'Données projet'!$E$9+1,1))</f>
        <v>307.92857962968247</v>
      </c>
      <c r="T55" s="62">
        <f t="shared" si="34"/>
        <v>162.11326381042059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17</v>
      </c>
      <c r="AI55" s="14">
        <f>IF('Données projet'!$A$62&gt;35,AI54+AH55-AQ54,IF(A55&lt;'Données projet'!$A$62,$AF$205^A55,IF(A55='Données projet'!$A$62,'Données projet'!$B$62,AI54+AH55-AQ54)))</f>
        <v>311.99999999999989</v>
      </c>
      <c r="AJ55" s="14">
        <f>AI55*VLOOKUP('Données projet'!$B$10,Paramètres!$A$1:$I$89,3,0)*VLOOKUP('Données projet'!$B$10,Paramètres!$A$1:$I$89,5,0)</f>
        <v>146.01599999999993</v>
      </c>
      <c r="AK55" s="14">
        <f t="shared" si="35"/>
        <v>37.671793767891103</v>
      </c>
      <c r="AL55" s="22">
        <f t="shared" si="4"/>
        <v>319.92290747907685</v>
      </c>
      <c r="AM55" s="62">
        <f t="shared" si="5"/>
        <v>576.35818694266027</v>
      </c>
      <c r="AN55" s="62">
        <f ca="1">AVERAGE(OFFSET($AM$3,0,0,'Données projet'!$E$10+1,1))-AVERAGE(OFFSET($H$3,0,0,'Données projet'!$E$10+1,1))</f>
        <v>348.82557854576123</v>
      </c>
      <c r="AO55" s="62">
        <f t="shared" si="36"/>
        <v>258.031856676031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5.6</v>
      </c>
      <c r="N56" s="14">
        <f>IF('Données projet'!$A$36&gt;35,N55+M56-V55,IF(A56&lt;'Données projet'!$A$36,$K$205^A56,IF(A56='Données projet'!$A$36,'Données projet'!$B$36,N55+M56-V55)))</f>
        <v>123.79999999999994</v>
      </c>
      <c r="O56" s="14">
        <f>N56*VLOOKUP('Données projet'!$B$9,Paramètres!$A$1:$I$89,3,0)*VLOOKUP('Données projet'!$B$9,Paramètres!$A$1:$I$89,5,0)</f>
        <v>108.15167999999997</v>
      </c>
      <c r="P56" s="14">
        <f t="shared" si="33"/>
        <v>28.895077410060367</v>
      </c>
      <c r="Q56" s="22">
        <f t="shared" si="53"/>
        <v>238.68976915585509</v>
      </c>
      <c r="R56" s="62">
        <f t="shared" si="0"/>
        <v>495.76514736238835</v>
      </c>
      <c r="S56" s="62">
        <f ca="1">AVERAGE(OFFSET($R$3,0,0,'Données projet'!$E$9+1,1))-AVERAGE(OFFSET($H$3,0,0,'Données projet'!$E$9+1,1))</f>
        <v>307.92857962968247</v>
      </c>
      <c r="T56" s="62">
        <f t="shared" si="34"/>
        <v>162.11326381042059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17</v>
      </c>
      <c r="AI56" s="14">
        <f>IF('Données projet'!$A$62&gt;35,AI55+AH56-AQ55,IF(A56&lt;'Données projet'!$A$62,$AF$205^A56,IF(A56='Données projet'!$A$62,'Données projet'!$B$62,AI55+AH56-AQ55)))</f>
        <v>328.99999999999989</v>
      </c>
      <c r="AJ56" s="14">
        <f>AI56*VLOOKUP('Données projet'!$B$10,Paramètres!$A$1:$I$89,3,0)*VLOOKUP('Données projet'!$B$10,Paramètres!$A$1:$I$89,5,0)</f>
        <v>153.97199999999995</v>
      </c>
      <c r="AK56" s="14">
        <f t="shared" si="35"/>
        <v>39.479859284656378</v>
      </c>
      <c r="AL56" s="22">
        <f t="shared" si="4"/>
        <v>336.92865492077641</v>
      </c>
      <c r="AM56" s="62">
        <f t="shared" si="5"/>
        <v>594.00403312730964</v>
      </c>
      <c r="AN56" s="62">
        <f ca="1">AVERAGE(OFFSET($AM$3,0,0,'Données projet'!$E$10+1,1))-AVERAGE(OFFSET($H$3,0,0,'Données projet'!$E$10+1,1))</f>
        <v>348.82557854576123</v>
      </c>
      <c r="AO56" s="62">
        <f t="shared" si="36"/>
        <v>258.031856676031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5.6</v>
      </c>
      <c r="N57" s="14">
        <f>IF('Données projet'!$A$36&gt;35,N56+M57-V56,IF(A57&lt;'Données projet'!$A$36,$K$205^A57,IF(A57='Données projet'!$A$36,'Données projet'!$B$36,N56+M57-V56)))</f>
        <v>129.39999999999995</v>
      </c>
      <c r="O57" s="14">
        <f>N57*VLOOKUP('Données projet'!$B$9,Paramètres!$A$1:$I$89,3,0)*VLOOKUP('Données projet'!$B$9,Paramètres!$A$1:$I$89,5,0)</f>
        <v>113.04383999999997</v>
      </c>
      <c r="P57" s="14">
        <f t="shared" si="33"/>
        <v>30.046993788338579</v>
      </c>
      <c r="Q57" s="22">
        <f t="shared" si="53"/>
        <v>249.21653551468967</v>
      </c>
      <c r="R57" s="62">
        <f t="shared" si="0"/>
        <v>506.920908182029</v>
      </c>
      <c r="S57" s="62">
        <f ca="1">AVERAGE(OFFSET($R$3,0,0,'Données projet'!$E$9+1,1))-AVERAGE(OFFSET($H$3,0,0,'Données projet'!$E$9+1,1))</f>
        <v>307.92857962968247</v>
      </c>
      <c r="T57" s="62">
        <f t="shared" si="34"/>
        <v>162.11326381042059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17</v>
      </c>
      <c r="AI57" s="14">
        <f>IF('Données projet'!$A$62&gt;35,AI56+AH57-AQ56,IF(A57&lt;'Données projet'!$A$62,$AF$205^A57,IF(A57='Données projet'!$A$62,'Données projet'!$B$62,AI56+AH57-AQ56)))</f>
        <v>345.99999999999989</v>
      </c>
      <c r="AJ57" s="14">
        <f>AI57*VLOOKUP('Données projet'!$B$10,Paramètres!$A$1:$I$89,3,0)*VLOOKUP('Données projet'!$B$10,Paramètres!$A$1:$I$89,5,0)</f>
        <v>161.92799999999994</v>
      </c>
      <c r="AK57" s="14">
        <f t="shared" si="35"/>
        <v>41.277077571585316</v>
      </c>
      <c r="AL57" s="22">
        <f t="shared" si="4"/>
        <v>353.91551010384433</v>
      </c>
      <c r="AM57" s="62">
        <f t="shared" si="5"/>
        <v>611.61988277118371</v>
      </c>
      <c r="AN57" s="62">
        <f ca="1">AVERAGE(OFFSET($AM$3,0,0,'Données projet'!$E$10+1,1))-AVERAGE(OFFSET($H$3,0,0,'Données projet'!$E$10+1,1))</f>
        <v>348.82557854576123</v>
      </c>
      <c r="AO57" s="62">
        <f t="shared" si="36"/>
        <v>258.031856676031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135</v>
      </c>
      <c r="L58" s="13">
        <f>VLOOKUP(A58,'Données projet'!$A$35:$I$55,9,0)</f>
        <v>5.6</v>
      </c>
      <c r="M58" s="13">
        <f t="array" ref="M58">INDEX(L:L,MIN(IF(ISNUMBER(L58:L254),ROW(L58:L254),"")))</f>
        <v>5.6</v>
      </c>
      <c r="N58" s="14">
        <f>IF('Données projet'!$A$36&gt;35,N57+M58-V57,IF(A58&lt;'Données projet'!$A$36,$K$205^A58,IF(A58='Données projet'!$A$36,'Données projet'!$B$36,N57+M58-V57)))</f>
        <v>134.99999999999994</v>
      </c>
      <c r="O58" s="14">
        <f>N58*VLOOKUP('Données projet'!$B$9,Paramètres!$A$1:$I$89,3,0)*VLOOKUP('Données projet'!$B$9,Paramètres!$A$1:$I$89,5,0)</f>
        <v>117.93599999999998</v>
      </c>
      <c r="P58" s="14">
        <f t="shared" si="33"/>
        <v>31.1931201812605</v>
      </c>
      <c r="Q58" s="22">
        <f t="shared" si="53"/>
        <v>259.73321764902863</v>
      </c>
      <c r="R58" s="62">
        <f t="shared" si="0"/>
        <v>518.05567312950006</v>
      </c>
      <c r="S58" s="62">
        <f ca="1">AVERAGE(OFFSET($R$3,0,0,'Données projet'!$E$9+1,1))-AVERAGE(OFFSET($H$3,0,0,'Données projet'!$E$9+1,1))</f>
        <v>307.92857962968247</v>
      </c>
      <c r="T58" s="62">
        <f t="shared" si="34"/>
        <v>162.11326381042059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14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17</v>
      </c>
      <c r="AI58" s="14">
        <f>IF('Données projet'!$A$62&gt;35,AI57+AH58-AQ57,IF(A58&lt;'Données projet'!$A$62,$AF$205^A58,IF(A58='Données projet'!$A$62,'Données projet'!$B$62,AI57+AH58-AQ57)))</f>
        <v>362.99999999999989</v>
      </c>
      <c r="AJ58" s="14">
        <f>AI58*VLOOKUP('Données projet'!$B$10,Paramètres!$A$1:$I$89,3,0)*VLOOKUP('Données projet'!$B$10,Paramètres!$A$1:$I$89,5,0)</f>
        <v>169.88399999999993</v>
      </c>
      <c r="AK58" s="14">
        <f t="shared" si="35"/>
        <v>43.064042412117296</v>
      </c>
      <c r="AL58" s="22">
        <f t="shared" si="4"/>
        <v>370.8845072011041</v>
      </c>
      <c r="AM58" s="62">
        <f t="shared" si="5"/>
        <v>629.20696268157553</v>
      </c>
      <c r="AN58" s="62">
        <f ca="1">AVERAGE(OFFSET($AM$3,0,0,'Données projet'!$E$10+1,1))-AVERAGE(OFFSET($H$3,0,0,'Données projet'!$E$10+1,1))</f>
        <v>348.82557854576123</v>
      </c>
      <c r="AO58" s="62">
        <f t="shared" si="36"/>
        <v>258.031856676031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5.6</v>
      </c>
      <c r="N59" s="14">
        <f>IF('Données projet'!$A$36&gt;35,N58+M59-V58,IF(A59&lt;'Données projet'!$A$36,$K$205^A59,IF(A59='Données projet'!$A$36,'Données projet'!$B$36,N58+M59-V58)))</f>
        <v>126.59999999999994</v>
      </c>
      <c r="O59" s="14">
        <f>N59*VLOOKUP('Données projet'!$B$9,Paramètres!$A$1:$I$89,3,0)*VLOOKUP('Données projet'!$B$9,Paramètres!$A$1:$I$89,5,0)</f>
        <v>110.59775999999997</v>
      </c>
      <c r="P59" s="14">
        <f t="shared" si="33"/>
        <v>29.471777038327073</v>
      </c>
      <c r="Q59" s="22">
        <f t="shared" si="53"/>
        <v>243.95444367508625</v>
      </c>
      <c r="R59" s="62">
        <f t="shared" si="0"/>
        <v>502.88425961370797</v>
      </c>
      <c r="S59" s="62">
        <f ca="1">AVERAGE(OFFSET($R$3,0,0,'Données projet'!$E$9+1,1))-AVERAGE(OFFSET($H$3,0,0,'Données projet'!$E$9+1,1))</f>
        <v>307.92857962968247</v>
      </c>
      <c r="T59" s="62">
        <f t="shared" si="34"/>
        <v>162.11326381042059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>
        <f>VLOOKUP(A59,'Données projet'!$A$61:$I$81,2,0)</f>
        <v>380</v>
      </c>
      <c r="AG59" s="13">
        <f>VLOOKUP(A59,'Données projet'!$A$61:$I$81,9,0)</f>
        <v>17</v>
      </c>
      <c r="AH59" s="13">
        <f t="array" ref="AH59">INDEX(AG:AG,MIN(IF(ISNUMBER(AG59:AG255),ROW(AG59:AG255),"")))</f>
        <v>17</v>
      </c>
      <c r="AI59" s="14">
        <f>IF('Données projet'!$A$62&gt;35,AI58+AH59-AQ58,IF(A59&lt;'Données projet'!$A$62,$AF$205^A59,IF(A59='Données projet'!$A$62,'Données projet'!$B$62,AI58+AH59-AQ58)))</f>
        <v>379.99999999999989</v>
      </c>
      <c r="AJ59" s="14">
        <f>AI59*VLOOKUP('Données projet'!$B$10,Paramètres!$A$1:$I$89,3,0)*VLOOKUP('Données projet'!$B$10,Paramètres!$A$1:$I$89,5,0)</f>
        <v>177.83999999999995</v>
      </c>
      <c r="AK59" s="14">
        <f t="shared" si="35"/>
        <v>44.841288830609102</v>
      </c>
      <c r="AL59" s="22">
        <f t="shared" si="4"/>
        <v>387.83657804664409</v>
      </c>
      <c r="AM59" s="62">
        <f t="shared" si="5"/>
        <v>646.76639398526584</v>
      </c>
      <c r="AN59" s="62">
        <f ca="1">AVERAGE(OFFSET($AM$3,0,0,'Données projet'!$E$10+1,1))-AVERAGE(OFFSET($H$3,0,0,'Données projet'!$E$10+1,1))</f>
        <v>348.82557854576123</v>
      </c>
      <c r="AO59" s="62">
        <f t="shared" si="36"/>
        <v>258.031856676031</v>
      </c>
      <c r="AP59" s="16">
        <f>IF(ISNA(VLOOKUP(A59,'Données projet'!$A$61:$I$81,3,0)),0,VLOOKUP(A59,'Données projet'!$A$61:$I$81,3,0))</f>
        <v>7</v>
      </c>
      <c r="AQ59" s="16">
        <f>IF(ISNA(VLOOKUP(A59,'Données projet'!$A$61:$I$81,4,0)),0,VLOOKUP(A59,'Données projet'!$A$61:$I$81,4,0))</f>
        <v>79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5.6</v>
      </c>
      <c r="N60" s="14">
        <f>IF('Données projet'!$A$36&gt;35,N59+M60-V59,IF(A60&lt;'Données projet'!$A$36,$K$205^A60,IF(A60='Données projet'!$A$36,'Données projet'!$B$36,N59+M60-V59)))</f>
        <v>132.19999999999993</v>
      </c>
      <c r="O60" s="14">
        <f>N60*VLOOKUP('Données projet'!$B$9,Paramètres!$A$1:$I$89,3,0)*VLOOKUP('Données projet'!$B$9,Paramètres!$A$1:$I$89,5,0)</f>
        <v>115.48991999999996</v>
      </c>
      <c r="P60" s="14">
        <f t="shared" si="33"/>
        <v>30.620763442598491</v>
      </c>
      <c r="Q60" s="22">
        <f t="shared" si="53"/>
        <v>254.47610699585894</v>
      </c>
      <c r="R60" s="62">
        <f t="shared" si="0"/>
        <v>514.00274704653668</v>
      </c>
      <c r="S60" s="62">
        <f ca="1">AVERAGE(OFFSET($R$3,0,0,'Données projet'!$E$9+1,1))-AVERAGE(OFFSET($H$3,0,0,'Données projet'!$E$9+1,1))</f>
        <v>307.92857962968247</v>
      </c>
      <c r="T60" s="62">
        <f t="shared" si="34"/>
        <v>162.11326381042059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>
        <f>VLOOKUP(A60,'Données projet'!$A$61:$I$81,2,0)</f>
        <v>316</v>
      </c>
      <c r="AG60" s="13">
        <f>VLOOKUP(A60,'Données projet'!$A$61:$I$81,9,0)</f>
        <v>15</v>
      </c>
      <c r="AH60" s="13">
        <f t="array" ref="AH60">INDEX(AG:AG,MIN(IF(ISNUMBER(AG60:AG256),ROW(AG60:AG256),"")))</f>
        <v>15</v>
      </c>
      <c r="AI60" s="14">
        <f>IF('Données projet'!$A$62&gt;35,AI59+AH60-AQ59,IF(A60&lt;'Données projet'!$A$62,$AF$205^A60,IF(A60='Données projet'!$A$62,'Données projet'!$B$62,AI59+AH60-AQ59)))</f>
        <v>315.99999999999989</v>
      </c>
      <c r="AJ60" s="14">
        <f>AI60*VLOOKUP('Données projet'!$B$10,Paramètres!$A$1:$I$89,3,0)*VLOOKUP('Données projet'!$B$10,Paramètres!$A$1:$I$89,5,0)</f>
        <v>147.88799999999995</v>
      </c>
      <c r="AK60" s="14">
        <f t="shared" si="35"/>
        <v>38.098230660204834</v>
      </c>
      <c r="AL60" s="22">
        <f t="shared" si="4"/>
        <v>323.92601839985667</v>
      </c>
      <c r="AM60" s="62">
        <f t="shared" si="5"/>
        <v>583.45265845053439</v>
      </c>
      <c r="AN60" s="62">
        <f ca="1">AVERAGE(OFFSET($AM$3,0,0,'Données projet'!$E$10+1,1))-AVERAGE(OFFSET($H$3,0,0,'Données projet'!$E$10+1,1))</f>
        <v>348.82557854576123</v>
      </c>
      <c r="AO60" s="62">
        <f t="shared" si="36"/>
        <v>258.031856676031</v>
      </c>
      <c r="AP60" s="16">
        <f>IF(ISNA(VLOOKUP(A60,'Données projet'!$A$61:$I$81,3,0)),0,VLOOKUP(A60,'Données projet'!$A$61:$I$81,3,0))</f>
        <v>8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5.6</v>
      </c>
      <c r="N61" s="14">
        <f>IF('Données projet'!$A$36&gt;35,N60+M61-V60,IF(A61&lt;'Données projet'!$A$36,$K$205^A61,IF(A61='Données projet'!$A$36,'Données projet'!$B$36,N60+M61-V60)))</f>
        <v>137.79999999999993</v>
      </c>
      <c r="O61" s="14">
        <f>N61*VLOOKUP('Données projet'!$B$9,Paramètres!$A$1:$I$89,3,0)*VLOOKUP('Données projet'!$B$9,Paramètres!$A$1:$I$89,5,0)</f>
        <v>120.38207999999995</v>
      </c>
      <c r="P61" s="14">
        <f t="shared" si="33"/>
        <v>31.764096685603551</v>
      </c>
      <c r="Q61" s="22">
        <f t="shared" si="53"/>
        <v>264.98792439409277</v>
      </c>
      <c r="R61" s="62">
        <f t="shared" si="0"/>
        <v>525.10103499278125</v>
      </c>
      <c r="S61" s="62">
        <f ca="1">AVERAGE(OFFSET($R$3,0,0,'Données projet'!$E$9+1,1))-AVERAGE(OFFSET($H$3,0,0,'Données projet'!$E$9+1,1))</f>
        <v>307.92857962968247</v>
      </c>
      <c r="T61" s="62">
        <f t="shared" si="34"/>
        <v>162.11326381042059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16.666666666666668</v>
      </c>
      <c r="AI61" s="14">
        <f>IF('Données projet'!$A$62&gt;35,AI60+AH61-AQ60,IF(A61&lt;'Données projet'!$A$62,$AF$205^A61,IF(A61='Données projet'!$A$62,'Données projet'!$B$62,AI60+AH61-AQ60)))</f>
        <v>332.66666666666657</v>
      </c>
      <c r="AJ61" s="14">
        <f>AI61*VLOOKUP('Données projet'!$B$10,Paramètres!$A$1:$I$89,3,0)*VLOOKUP('Données projet'!$B$10,Paramètres!$A$1:$I$89,5,0)</f>
        <v>155.68799999999996</v>
      </c>
      <c r="AK61" s="14">
        <f t="shared" si="35"/>
        <v>39.868390761764985</v>
      </c>
      <c r="AL61" s="22">
        <f t="shared" si="4"/>
        <v>340.5940472434072</v>
      </c>
      <c r="AM61" s="62">
        <f t="shared" si="5"/>
        <v>600.70715784209563</v>
      </c>
      <c r="AN61" s="62">
        <f ca="1">AVERAGE(OFFSET($AM$3,0,0,'Données projet'!$E$10+1,1))-AVERAGE(OFFSET($H$3,0,0,'Données projet'!$E$10+1,1))</f>
        <v>348.82557854576123</v>
      </c>
      <c r="AO61" s="62">
        <f t="shared" si="36"/>
        <v>258.031856676031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5.6</v>
      </c>
      <c r="N62" s="14">
        <f>IF('Données projet'!$A$36&gt;35,N61+M62-V61,IF(A62&lt;'Données projet'!$A$36,$K$205^A62,IF(A62='Données projet'!$A$36,'Données projet'!$B$36,N61+M62-V61)))</f>
        <v>143.39999999999992</v>
      </c>
      <c r="O62" s="14">
        <f>N62*VLOOKUP('Données projet'!$B$9,Paramètres!$A$1:$I$89,3,0)*VLOOKUP('Données projet'!$B$9,Paramètres!$A$1:$I$89,5,0)</f>
        <v>125.27423999999993</v>
      </c>
      <c r="P62" s="14">
        <f t="shared" si="33"/>
        <v>32.902032783270968</v>
      </c>
      <c r="Q62" s="22">
        <f t="shared" si="53"/>
        <v>275.49034176419684</v>
      </c>
      <c r="R62" s="62">
        <f t="shared" si="0"/>
        <v>536.17974895803968</v>
      </c>
      <c r="S62" s="62">
        <f ca="1">AVERAGE(OFFSET($R$3,0,0,'Données projet'!$E$9+1,1))-AVERAGE(OFFSET($H$3,0,0,'Données projet'!$E$9+1,1))</f>
        <v>307.92857962968247</v>
      </c>
      <c r="T62" s="62">
        <f t="shared" si="34"/>
        <v>162.11326381042059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16.666666666666668</v>
      </c>
      <c r="AI62" s="14">
        <f>IF('Données projet'!$A$62&gt;35,AI61+AH62-AQ61,IF(A62&lt;'Données projet'!$A$62,$AF$205^A62,IF(A62='Données projet'!$A$62,'Données projet'!$B$62,AI61+AH62-AQ61)))</f>
        <v>349.33333333333326</v>
      </c>
      <c r="AJ62" s="14">
        <f>AI62*VLOOKUP('Données projet'!$B$10,Paramètres!$A$1:$I$89,3,0)*VLOOKUP('Données projet'!$B$10,Paramètres!$A$1:$I$89,5,0)</f>
        <v>163.48799999999994</v>
      </c>
      <c r="AK62" s="14">
        <f t="shared" si="35"/>
        <v>41.628253379180116</v>
      </c>
      <c r="AL62" s="22">
        <f t="shared" si="4"/>
        <v>357.24414130207191</v>
      </c>
      <c r="AM62" s="62">
        <f t="shared" si="5"/>
        <v>617.93354849591469</v>
      </c>
      <c r="AN62" s="62">
        <f ca="1">AVERAGE(OFFSET($AM$3,0,0,'Données projet'!$E$10+1,1))-AVERAGE(OFFSET($H$3,0,0,'Données projet'!$E$10+1,1))</f>
        <v>348.82557854576123</v>
      </c>
      <c r="AO62" s="62">
        <f t="shared" si="36"/>
        <v>258.031856676031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149</v>
      </c>
      <c r="L63" s="13">
        <f>VLOOKUP(A63,'Données projet'!$A$35:$I$55,9,0)</f>
        <v>5.6</v>
      </c>
      <c r="M63" s="13">
        <f t="array" ref="M63">INDEX(L:L,MIN(IF(ISNUMBER(L63:L259),ROW(L63:L259),"")))</f>
        <v>5.6</v>
      </c>
      <c r="N63" s="14">
        <f>IF('Données projet'!$A$36&gt;35,N62+M63-V62,IF(A63&lt;'Données projet'!$A$36,$K$205^A63,IF(A63='Données projet'!$A$36,'Données projet'!$B$36,N62+M63-V62)))</f>
        <v>148.99999999999991</v>
      </c>
      <c r="O63" s="14">
        <f>N63*VLOOKUP('Données projet'!$B$9,Paramètres!$A$1:$I$89,3,0)*VLOOKUP('Données projet'!$B$9,Paramètres!$A$1:$I$89,5,0)</f>
        <v>130.16639999999992</v>
      </c>
      <c r="P63" s="14">
        <f t="shared" si="33"/>
        <v>34.034806623706274</v>
      </c>
      <c r="Q63" s="22">
        <f t="shared" si="53"/>
        <v>285.98376820295493</v>
      </c>
      <c r="R63" s="62">
        <f t="shared" si="0"/>
        <v>547.23947453443247</v>
      </c>
      <c r="S63" s="62">
        <f ca="1">AVERAGE(OFFSET($R$3,0,0,'Données projet'!$E$9+1,1))-AVERAGE(OFFSET($H$3,0,0,'Données projet'!$E$9+1,1))</f>
        <v>307.92857962968247</v>
      </c>
      <c r="T63" s="62">
        <f t="shared" si="34"/>
        <v>162.11326381042059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14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16.666666666666668</v>
      </c>
      <c r="AI63" s="14">
        <f>IF('Données projet'!$A$62&gt;35,AI62+AH63-AQ62,IF(A63&lt;'Données projet'!$A$62,$AF$205^A63,IF(A63='Données projet'!$A$62,'Données projet'!$B$62,AI62+AH63-AQ62)))</f>
        <v>365.99999999999994</v>
      </c>
      <c r="AJ63" s="14">
        <f>AI63*VLOOKUP('Données projet'!$B$10,Paramètres!$A$1:$I$89,3,0)*VLOOKUP('Données projet'!$B$10,Paramètres!$A$1:$I$89,5,0)</f>
        <v>171.28799999999995</v>
      </c>
      <c r="AK63" s="14">
        <f t="shared" si="35"/>
        <v>43.378365895721338</v>
      </c>
      <c r="AL63" s="22">
        <f t="shared" si="4"/>
        <v>373.87725393504792</v>
      </c>
      <c r="AM63" s="62">
        <f t="shared" si="5"/>
        <v>635.1329602665254</v>
      </c>
      <c r="AN63" s="62">
        <f ca="1">AVERAGE(OFFSET($AM$3,0,0,'Données projet'!$E$10+1,1))-AVERAGE(OFFSET($H$3,0,0,'Données projet'!$E$10+1,1))</f>
        <v>348.82557854576123</v>
      </c>
      <c r="AO63" s="62">
        <f t="shared" si="36"/>
        <v>258.031856676031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5.2</v>
      </c>
      <c r="N64" s="14">
        <f>IF('Données projet'!$A$36&gt;35,N63+M64-V63,IF(A64&lt;'Données projet'!$A$36,$K$205^A64,IF(A64='Données projet'!$A$36,'Données projet'!$B$36,N63+M64-V63)))</f>
        <v>140.1999999999999</v>
      </c>
      <c r="O64" s="14">
        <f>N64*VLOOKUP('Données projet'!$B$9,Paramètres!$A$1:$I$89,3,0)*VLOOKUP('Données projet'!$B$9,Paramètres!$A$1:$I$89,5,0)</f>
        <v>122.47871999999994</v>
      </c>
      <c r="P64" s="14">
        <f t="shared" si="33"/>
        <v>32.252430308903975</v>
      </c>
      <c r="Q64" s="22">
        <f t="shared" si="53"/>
        <v>269.49008678800766</v>
      </c>
      <c r="R64" s="62">
        <f t="shared" si="0"/>
        <v>531.30226823313706</v>
      </c>
      <c r="S64" s="62">
        <f ca="1">AVERAGE(OFFSET($R$3,0,0,'Données projet'!$E$9+1,1))-AVERAGE(OFFSET($H$3,0,0,'Données projet'!$E$9+1,1))</f>
        <v>307.92857962968247</v>
      </c>
      <c r="T64" s="62">
        <f t="shared" si="34"/>
        <v>162.11326381042059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16.666666666666668</v>
      </c>
      <c r="AI64" s="14">
        <f>IF('Données projet'!$A$62&gt;35,AI63+AH64-AQ63,IF(A64&lt;'Données projet'!$A$62,$AF$205^A64,IF(A64='Données projet'!$A$62,'Données projet'!$B$62,AI63+AH64-AQ63)))</f>
        <v>382.66666666666663</v>
      </c>
      <c r="AJ64" s="14">
        <f>AI64*VLOOKUP('Données projet'!$B$10,Paramètres!$A$1:$I$89,3,0)*VLOOKUP('Données projet'!$B$10,Paramètres!$A$1:$I$89,5,0)</f>
        <v>179.08799999999999</v>
      </c>
      <c r="AK64" s="14">
        <f t="shared" si="35"/>
        <v>45.119223023956835</v>
      </c>
      <c r="AL64" s="22">
        <f t="shared" si="4"/>
        <v>390.49424676672476</v>
      </c>
      <c r="AM64" s="62">
        <f t="shared" si="5"/>
        <v>652.30642821185415</v>
      </c>
      <c r="AN64" s="62">
        <f ca="1">AVERAGE(OFFSET($AM$3,0,0,'Données projet'!$E$10+1,1))-AVERAGE(OFFSET($H$3,0,0,'Données projet'!$E$10+1,1))</f>
        <v>348.82557854576123</v>
      </c>
      <c r="AO64" s="62">
        <f t="shared" si="36"/>
        <v>258.031856676031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5.2</v>
      </c>
      <c r="N65" s="14">
        <f>IF('Données projet'!$A$36&gt;35,N64+M65-V64,IF(A65&lt;'Données projet'!$A$36,$K$205^A65,IF(A65='Données projet'!$A$36,'Données projet'!$B$36,N64+M65-V64)))</f>
        <v>145.39999999999989</v>
      </c>
      <c r="O65" s="14">
        <f>N65*VLOOKUP('Données projet'!$B$9,Paramètres!$A$1:$I$89,3,0)*VLOOKUP('Données projet'!$B$9,Paramètres!$A$1:$I$89,5,0)</f>
        <v>127.02143999999993</v>
      </c>
      <c r="P65" s="14">
        <f t="shared" si="33"/>
        <v>33.307175870664402</v>
      </c>
      <c r="Q65" s="22">
        <f t="shared" si="53"/>
        <v>279.23900597474034</v>
      </c>
      <c r="R65" s="62">
        <f t="shared" si="0"/>
        <v>541.5980089343916</v>
      </c>
      <c r="S65" s="62">
        <f ca="1">AVERAGE(OFFSET($R$3,0,0,'Données projet'!$E$9+1,1))-AVERAGE(OFFSET($H$3,0,0,'Données projet'!$E$9+1,1))</f>
        <v>307.92857962968247</v>
      </c>
      <c r="T65" s="62">
        <f t="shared" si="34"/>
        <v>162.11326381042059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16.666666666666668</v>
      </c>
      <c r="AI65" s="14">
        <f>IF('Données projet'!$A$62&gt;35,AI64+AH65-AQ64,IF(A65&lt;'Données projet'!$A$62,$AF$205^A65,IF(A65='Données projet'!$A$62,'Données projet'!$B$62,AI64+AH65-AQ64)))</f>
        <v>399.33333333333331</v>
      </c>
      <c r="AJ65" s="14">
        <f>AI65*VLOOKUP('Données projet'!$B$10,Paramètres!$A$1:$I$89,3,0)*VLOOKUP('Données projet'!$B$10,Paramètres!$A$1:$I$89,5,0)</f>
        <v>186.88800000000001</v>
      </c>
      <c r="AK65" s="14">
        <f t="shared" si="35"/>
        <v>46.851273946133198</v>
      </c>
      <c r="AL65" s="22">
        <f t="shared" si="4"/>
        <v>407.09590212284866</v>
      </c>
      <c r="AM65" s="62">
        <f t="shared" si="5"/>
        <v>669.45490508249998</v>
      </c>
      <c r="AN65" s="62">
        <f ca="1">AVERAGE(OFFSET($AM$3,0,0,'Données projet'!$E$10+1,1))-AVERAGE(OFFSET($H$3,0,0,'Données projet'!$E$10+1,1))</f>
        <v>348.82557854576123</v>
      </c>
      <c r="AO65" s="62">
        <f t="shared" si="36"/>
        <v>258.031856676031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5.2</v>
      </c>
      <c r="N66" s="14">
        <f>IF('Données projet'!$A$36&gt;35,N65+M66-V65,IF(A66&lt;'Données projet'!$A$36,$K$205^A66,IF(A66='Données projet'!$A$36,'Données projet'!$B$36,N65+M66-V65)))</f>
        <v>150.59999999999988</v>
      </c>
      <c r="O66" s="14">
        <f>N66*VLOOKUP('Données projet'!$B$9,Paramètres!$A$1:$I$89,3,0)*VLOOKUP('Données projet'!$B$9,Paramètres!$A$1:$I$89,5,0)</f>
        <v>131.5641599999999</v>
      </c>
      <c r="P66" s="14">
        <f t="shared" si="33"/>
        <v>34.357538812709066</v>
      </c>
      <c r="Q66" s="22">
        <f t="shared" si="53"/>
        <v>288.98029209880139</v>
      </c>
      <c r="R66" s="62">
        <f t="shared" si="0"/>
        <v>551.87663044220744</v>
      </c>
      <c r="S66" s="62">
        <f ca="1">AVERAGE(OFFSET($R$3,0,0,'Données projet'!$E$9+1,1))-AVERAGE(OFFSET($H$3,0,0,'Données projet'!$E$9+1,1))</f>
        <v>307.92857962968247</v>
      </c>
      <c r="T66" s="62">
        <f t="shared" si="34"/>
        <v>162.11326381042059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>
        <f>VLOOKUP(A66,'Données projet'!$A$61:$I$81,2,0)</f>
        <v>416</v>
      </c>
      <c r="AG66" s="13">
        <f>VLOOKUP(A66,'Données projet'!$A$61:$I$81,9,0)</f>
        <v>16.666666666666668</v>
      </c>
      <c r="AH66" s="13">
        <f t="array" ref="AH66">INDEX(AG:AG,MIN(IF(ISNUMBER(AG66:AG262),ROW(AG66:AG262),"")))</f>
        <v>16.666666666666668</v>
      </c>
      <c r="AI66" s="14">
        <f>IF('Données projet'!$A$62&gt;35,AI65+AH66-AQ65,IF(A66&lt;'Données projet'!$A$62,$AF$205^A66,IF(A66='Données projet'!$A$62,'Données projet'!$B$62,AI65+AH66-AQ65)))</f>
        <v>416</v>
      </c>
      <c r="AJ66" s="14">
        <f>AI66*VLOOKUP('Données projet'!$B$10,Paramètres!$A$1:$I$89,3,0)*VLOOKUP('Données projet'!$B$10,Paramètres!$A$1:$I$89,5,0)</f>
        <v>194.68799999999999</v>
      </c>
      <c r="AK66" s="14">
        <f t="shared" si="35"/>
        <v>48.574928228914978</v>
      </c>
      <c r="AL66" s="22">
        <f t="shared" si="4"/>
        <v>423.68293333202695</v>
      </c>
      <c r="AM66" s="62">
        <f t="shared" si="5"/>
        <v>686.57927167543312</v>
      </c>
      <c r="AN66" s="62">
        <f ca="1">AVERAGE(OFFSET($AM$3,0,0,'Données projet'!$E$10+1,1))-AVERAGE(OFFSET($H$3,0,0,'Données projet'!$E$10+1,1))</f>
        <v>348.82557854576123</v>
      </c>
      <c r="AO66" s="62">
        <f t="shared" si="36"/>
        <v>258.031856676031</v>
      </c>
      <c r="AP66" s="16">
        <f>IF(ISNA(VLOOKUP(A66,'Données projet'!$A$61:$I$81,3,0)),0,VLOOKUP(A66,'Données projet'!$A$61:$I$81,3,0))</f>
        <v>9</v>
      </c>
      <c r="AQ66" s="16">
        <f>IF(ISNA(VLOOKUP(A66,'Données projet'!$A$61:$I$81,4,0)),0,VLOOKUP(A66,'Données projet'!$A$61:$I$81,4,0))</f>
        <v>79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5.2</v>
      </c>
      <c r="N67" s="14">
        <f>IF('Données projet'!$A$36&gt;35,N66+M67-V66,IF(A67&lt;'Données projet'!$A$36,$K$205^A67,IF(A67='Données projet'!$A$36,'Données projet'!$B$36,N66+M67-V66)))</f>
        <v>155.79999999999987</v>
      </c>
      <c r="O67" s="14">
        <f>N67*VLOOKUP('Données projet'!$B$9,Paramètres!$A$1:$I$89,3,0)*VLOOKUP('Données projet'!$B$9,Paramètres!$A$1:$I$89,5,0)</f>
        <v>136.1068799999999</v>
      </c>
      <c r="P67" s="14">
        <f t="shared" si="33"/>
        <v>35.403687803916242</v>
      </c>
      <c r="Q67" s="22">
        <f t="shared" ref="Q67:Q98" si="54">(O67+P67)*0.475*44/12</f>
        <v>298.71423892515395</v>
      </c>
      <c r="R67" s="62">
        <f t="shared" ref="R67:R130" si="55">Q67+(I67+J67)*44/12</f>
        <v>562.13859108470865</v>
      </c>
      <c r="S67" s="62">
        <f ca="1">AVERAGE(OFFSET($R$3,0,0,'Données projet'!$E$9+1,1))-AVERAGE(OFFSET($H$3,0,0,'Données projet'!$E$9+1,1))</f>
        <v>307.92857962968247</v>
      </c>
      <c r="T67" s="62">
        <f t="shared" si="34"/>
        <v>162.11326381042059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>
        <f>VLOOKUP(A67,'Données projet'!$A$61:$I$81,2,0)</f>
        <v>353</v>
      </c>
      <c r="AG67" s="13">
        <f>VLOOKUP(A67,'Données projet'!$A$61:$I$81,9,0)</f>
        <v>16</v>
      </c>
      <c r="AH67" s="13">
        <f t="array" ref="AH67">INDEX(AG:AG,MIN(IF(ISNUMBER(AG67:AG263),ROW(AG67:AG263),"")))</f>
        <v>16</v>
      </c>
      <c r="AI67" s="14">
        <f>IF('Données projet'!$A$62&gt;35,AI66+AH67-AQ66,IF(A67&lt;'Données projet'!$A$62,$AF$205^A67,IF(A67='Données projet'!$A$62,'Données projet'!$B$62,AI66+AH67-AQ66)))</f>
        <v>353</v>
      </c>
      <c r="AJ67" s="14">
        <f>AI67*VLOOKUP('Données projet'!$B$10,Paramètres!$A$1:$I$89,3,0)*VLOOKUP('Données projet'!$B$10,Paramètres!$A$1:$I$89,5,0)</f>
        <v>165.20400000000001</v>
      </c>
      <c r="AK67" s="14">
        <f t="shared" si="35"/>
        <v>42.01409666579589</v>
      </c>
      <c r="AL67" s="22">
        <f t="shared" si="4"/>
        <v>360.90485169292782</v>
      </c>
      <c r="AM67" s="62">
        <f t="shared" si="5"/>
        <v>624.32920385248258</v>
      </c>
      <c r="AN67" s="62">
        <f ca="1">AVERAGE(OFFSET($AM$3,0,0,'Données projet'!$E$10+1,1))-AVERAGE(OFFSET($H$3,0,0,'Données projet'!$E$10+1,1))</f>
        <v>348.82557854576123</v>
      </c>
      <c r="AO67" s="62">
        <f t="shared" si="36"/>
        <v>258.031856676031</v>
      </c>
      <c r="AP67" s="16">
        <f>IF(ISNA(VLOOKUP(A67,'Données projet'!$A$61:$I$81,3,0)),0,VLOOKUP(A67,'Données projet'!$A$61:$I$81,3,0))</f>
        <v>10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161</v>
      </c>
      <c r="L68" s="13">
        <f>VLOOKUP(A68,'Données projet'!$A$35:$I$55,9,0)</f>
        <v>5.2</v>
      </c>
      <c r="M68" s="13">
        <f t="array" ref="M68">INDEX(L:L,MIN(IF(ISNUMBER(L68:L264),ROW(L68:L264),"")))</f>
        <v>5.2</v>
      </c>
      <c r="N68" s="14">
        <f>IF('Données projet'!$A$36&gt;35,N67+M68-V67,IF(A68&lt;'Données projet'!$A$36,$K$205^A68,IF(A68='Données projet'!$A$36,'Données projet'!$B$36,N67+M68-V67)))</f>
        <v>160.99999999999986</v>
      </c>
      <c r="O68" s="14">
        <f>N68*VLOOKUP('Données projet'!$B$9,Paramètres!$A$1:$I$89,3,0)*VLOOKUP('Données projet'!$B$9,Paramètres!$A$1:$I$89,5,0)</f>
        <v>140.64959999999988</v>
      </c>
      <c r="P68" s="14">
        <f t="shared" si="33"/>
        <v>36.445779615258573</v>
      </c>
      <c r="Q68" s="22">
        <f t="shared" si="54"/>
        <v>308.44111949657508</v>
      </c>
      <c r="R68" s="62">
        <f t="shared" si="55"/>
        <v>572.38432561303034</v>
      </c>
      <c r="S68" s="62">
        <f ca="1">AVERAGE(OFFSET($R$3,0,0,'Données projet'!$E$9+1,1))-AVERAGE(OFFSET($H$3,0,0,'Données projet'!$E$9+1,1))</f>
        <v>307.92857962968247</v>
      </c>
      <c r="T68" s="62">
        <f t="shared" si="34"/>
        <v>162.11326381042059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14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16.142857142857142</v>
      </c>
      <c r="AI68" s="14">
        <f>IF('Données projet'!$A$62&gt;35,AI67+AH68-AQ67,IF(A68&lt;'Données projet'!$A$62,$AF$205^A68,IF(A68='Données projet'!$A$62,'Données projet'!$B$62,AI67+AH68-AQ67)))</f>
        <v>369.14285714285717</v>
      </c>
      <c r="AJ68" s="14">
        <f>AI68*VLOOKUP('Données projet'!$B$10,Paramètres!$A$1:$I$89,3,0)*VLOOKUP('Données projet'!$B$10,Paramètres!$A$1:$I$89,5,0)</f>
        <v>172.75885714285715</v>
      </c>
      <c r="AK68" s="14">
        <f t="shared" si="35"/>
        <v>43.707335703690283</v>
      </c>
      <c r="AL68" s="22">
        <f t="shared" ref="AL68:AL131" si="58">(AJ68+AK68)*0.475*44/12</f>
        <v>377.01195254107012</v>
      </c>
      <c r="AM68" s="62">
        <f t="shared" ref="AM68:AM131" si="59">AL68+(AD68+AE68)*44/12</f>
        <v>640.95515865752532</v>
      </c>
      <c r="AN68" s="62">
        <f ca="1">AVERAGE(OFFSET($AM$3,0,0,'Données projet'!$E$10+1,1))-AVERAGE(OFFSET($H$3,0,0,'Données projet'!$E$10+1,1))</f>
        <v>348.82557854576123</v>
      </c>
      <c r="AO68" s="62">
        <f t="shared" si="36"/>
        <v>258.031856676031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5.2</v>
      </c>
      <c r="N69" s="14">
        <f>IF('Données projet'!$A$36&gt;35,N68+M69-V68,IF(A69&lt;'Données projet'!$A$36,$K$205^A69,IF(A69='Données projet'!$A$36,'Données projet'!$B$36,N68+M69-V68)))</f>
        <v>152.19999999999985</v>
      </c>
      <c r="O69" s="14">
        <f>N69*VLOOKUP('Données projet'!$B$9,Paramètres!$A$1:$I$89,3,0)*VLOOKUP('Données projet'!$B$9,Paramètres!$A$1:$I$89,5,0)</f>
        <v>132.96191999999991</v>
      </c>
      <c r="P69" s="14">
        <f t="shared" ref="P69:P132" si="87">EXP(-1.0587+0.8836*LN(O69)+0.284)</f>
        <v>34.679872132599115</v>
      </c>
      <c r="Q69" s="22">
        <f t="shared" si="54"/>
        <v>291.97612129760995</v>
      </c>
      <c r="R69" s="62">
        <f t="shared" si="55"/>
        <v>556.42918041479697</v>
      </c>
      <c r="S69" s="62">
        <f ca="1">AVERAGE(OFFSET($R$3,0,0,'Données projet'!$E$9+1,1))-AVERAGE(OFFSET($H$3,0,0,'Données projet'!$E$9+1,1))</f>
        <v>307.92857962968247</v>
      </c>
      <c r="T69" s="62">
        <f t="shared" ref="T69:T132" si="88">$T$3</f>
        <v>162.11326381042059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16.142857142857142</v>
      </c>
      <c r="AI69" s="14">
        <f>IF('Données projet'!$A$62&gt;35,AI68+AH69-AQ68,IF(A69&lt;'Données projet'!$A$62,$AF$205^A69,IF(A69='Données projet'!$A$62,'Données projet'!$B$62,AI68+AH69-AQ68)))</f>
        <v>385.28571428571433</v>
      </c>
      <c r="AJ69" s="14">
        <f>AI69*VLOOKUP('Données projet'!$B$10,Paramètres!$A$1:$I$89,3,0)*VLOOKUP('Données projet'!$B$10,Paramètres!$A$1:$I$89,5,0)</f>
        <v>180.3137142857143</v>
      </c>
      <c r="AK69" s="14">
        <f t="shared" ref="AK69:AK132" si="89">EXP(-1.0587+0.8836*LN(AJ69)+0.284)</f>
        <v>45.391974740208404</v>
      </c>
      <c r="AL69" s="22">
        <f t="shared" si="58"/>
        <v>393.10407505348206</v>
      </c>
      <c r="AM69" s="62">
        <f t="shared" si="59"/>
        <v>657.55713417066909</v>
      </c>
      <c r="AN69" s="62">
        <f ca="1">AVERAGE(OFFSET($AM$3,0,0,'Données projet'!$E$10+1,1))-AVERAGE(OFFSET($H$3,0,0,'Données projet'!$E$10+1,1))</f>
        <v>348.82557854576123</v>
      </c>
      <c r="AO69" s="62">
        <f t="shared" ref="AO69:AO132" si="90">$AO$3</f>
        <v>258.031856676031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5.2</v>
      </c>
      <c r="N70" s="14">
        <f>IF('Données projet'!$A$36&gt;35,N69+M70-V69,IF(A70&lt;'Données projet'!$A$36,$K$205^A70,IF(A70='Données projet'!$A$36,'Données projet'!$B$36,N69+M70-V69)))</f>
        <v>157.39999999999984</v>
      </c>
      <c r="O70" s="14">
        <f>N70*VLOOKUP('Données projet'!$B$9,Paramètres!$A$1:$I$89,3,0)*VLOOKUP('Données projet'!$B$9,Paramètres!$A$1:$I$89,5,0)</f>
        <v>137.50463999999988</v>
      </c>
      <c r="P70" s="14">
        <f t="shared" si="87"/>
        <v>35.724756582112299</v>
      </c>
      <c r="Q70" s="22">
        <f t="shared" si="54"/>
        <v>301.70786571384537</v>
      </c>
      <c r="R70" s="62">
        <f t="shared" si="55"/>
        <v>566.66193302206227</v>
      </c>
      <c r="S70" s="62">
        <f ca="1">AVERAGE(OFFSET($R$3,0,0,'Données projet'!$E$9+1,1))-AVERAGE(OFFSET($H$3,0,0,'Données projet'!$E$9+1,1))</f>
        <v>307.92857962968247</v>
      </c>
      <c r="T70" s="62">
        <f t="shared" si="88"/>
        <v>162.11326381042059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16.142857142857142</v>
      </c>
      <c r="AI70" s="14">
        <f>IF('Données projet'!$A$62&gt;35,AI69+AH70-AQ69,IF(A70&lt;'Données projet'!$A$62,$AF$205^A70,IF(A70='Données projet'!$A$62,'Données projet'!$B$62,AI69+AH70-AQ69)))</f>
        <v>401.4285714285715</v>
      </c>
      <c r="AJ70" s="14">
        <f>AI70*VLOOKUP('Données projet'!$B$10,Paramètres!$A$1:$I$89,3,0)*VLOOKUP('Données projet'!$B$10,Paramètres!$A$1:$I$89,5,0)</f>
        <v>187.86857142857147</v>
      </c>
      <c r="AK70" s="14">
        <f t="shared" si="89"/>
        <v>47.068415303981318</v>
      </c>
      <c r="AL70" s="22">
        <f t="shared" si="58"/>
        <v>409.18191855919605</v>
      </c>
      <c r="AM70" s="62">
        <f t="shared" si="59"/>
        <v>674.13598586741296</v>
      </c>
      <c r="AN70" s="62">
        <f ca="1">AVERAGE(OFFSET($AM$3,0,0,'Données projet'!$E$10+1,1))-AVERAGE(OFFSET($H$3,0,0,'Données projet'!$E$10+1,1))</f>
        <v>348.82557854576123</v>
      </c>
      <c r="AO70" s="62">
        <f t="shared" si="90"/>
        <v>258.031856676031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5.2</v>
      </c>
      <c r="N71" s="14">
        <f>IF('Données projet'!$A$36&gt;35,N70+M71-V70,IF(A71&lt;'Données projet'!$A$36,$K$205^A71,IF(A71='Données projet'!$A$36,'Données projet'!$B$36,N70+M71-V70)))</f>
        <v>162.59999999999982</v>
      </c>
      <c r="O71" s="14">
        <f>N71*VLOOKUP('Données projet'!$B$9,Paramètres!$A$1:$I$89,3,0)*VLOOKUP('Données projet'!$B$9,Paramètres!$A$1:$I$89,5,0)</f>
        <v>142.04735999999986</v>
      </c>
      <c r="P71" s="14">
        <f t="shared" si="87"/>
        <v>36.765629884795118</v>
      </c>
      <c r="Q71" s="22">
        <f t="shared" si="54"/>
        <v>311.43262404935126</v>
      </c>
      <c r="R71" s="62">
        <f t="shared" si="55"/>
        <v>576.8790081765701</v>
      </c>
      <c r="S71" s="62">
        <f ca="1">AVERAGE(OFFSET($R$3,0,0,'Données projet'!$E$9+1,1))-AVERAGE(OFFSET($H$3,0,0,'Données projet'!$E$9+1,1))</f>
        <v>307.92857962968247</v>
      </c>
      <c r="T71" s="62">
        <f t="shared" si="88"/>
        <v>162.11326381042059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16.142857142857142</v>
      </c>
      <c r="AI71" s="14">
        <f>IF('Données projet'!$A$62&gt;35,AI70+AH71-AQ70,IF(A71&lt;'Données projet'!$A$62,$AF$205^A71,IF(A71='Données projet'!$A$62,'Données projet'!$B$62,AI70+AH71-AQ70)))</f>
        <v>417.57142857142867</v>
      </c>
      <c r="AJ71" s="14">
        <f>AI71*VLOOKUP('Données projet'!$B$10,Paramètres!$A$1:$I$89,3,0)*VLOOKUP('Données projet'!$B$10,Paramètres!$A$1:$I$89,5,0)</f>
        <v>195.42342857142864</v>
      </c>
      <c r="AK71" s="14">
        <f t="shared" si="89"/>
        <v>48.737024802067147</v>
      </c>
      <c r="AL71" s="22">
        <f t="shared" si="58"/>
        <v>425.24612295883844</v>
      </c>
      <c r="AM71" s="62">
        <f t="shared" si="59"/>
        <v>690.69250708605728</v>
      </c>
      <c r="AN71" s="62">
        <f ca="1">AVERAGE(OFFSET($AM$3,0,0,'Données projet'!$E$10+1,1))-AVERAGE(OFFSET($H$3,0,0,'Données projet'!$E$10+1,1))</f>
        <v>348.82557854576123</v>
      </c>
      <c r="AO71" s="62">
        <f t="shared" si="90"/>
        <v>258.031856676031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5.2</v>
      </c>
      <c r="N72" s="14">
        <f>IF('Données projet'!$A$36&gt;35,N71+M72-V71,IF(A72&lt;'Données projet'!$A$36,$K$205^A72,IF(A72='Données projet'!$A$36,'Données projet'!$B$36,N71+M72-V71)))</f>
        <v>167.79999999999981</v>
      </c>
      <c r="O72" s="14">
        <f>N72*VLOOKUP('Données projet'!$B$9,Paramètres!$A$1:$I$89,3,0)*VLOOKUP('Données projet'!$B$9,Paramètres!$A$1:$I$89,5,0)</f>
        <v>146.59007999999986</v>
      </c>
      <c r="P72" s="14">
        <f t="shared" si="87"/>
        <v>37.802635033193475</v>
      </c>
      <c r="Q72" s="22">
        <f t="shared" si="54"/>
        <v>321.15064534947834</v>
      </c>
      <c r="R72" s="62">
        <f t="shared" si="55"/>
        <v>587.08080569954495</v>
      </c>
      <c r="S72" s="62">
        <f ca="1">AVERAGE(OFFSET($R$3,0,0,'Données projet'!$E$9+1,1))-AVERAGE(OFFSET($H$3,0,0,'Données projet'!$E$9+1,1))</f>
        <v>307.92857962968247</v>
      </c>
      <c r="T72" s="62">
        <f t="shared" si="88"/>
        <v>162.11326381042059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16.142857142857142</v>
      </c>
      <c r="AI72" s="14">
        <f>IF('Données projet'!$A$62&gt;35,AI71+AH72-AQ71,IF(A72&lt;'Données projet'!$A$62,$AF$205^A72,IF(A72='Données projet'!$A$62,'Données projet'!$B$62,AI71+AH72-AQ71)))</f>
        <v>433.71428571428584</v>
      </c>
      <c r="AJ72" s="14">
        <f>AI72*VLOOKUP('Données projet'!$B$10,Paramètres!$A$1:$I$89,3,0)*VLOOKUP('Données projet'!$B$10,Paramètres!$A$1:$I$89,5,0)</f>
        <v>202.97828571428576</v>
      </c>
      <c r="AK72" s="14">
        <f t="shared" si="89"/>
        <v>50.398140625785402</v>
      </c>
      <c r="AL72" s="22">
        <f t="shared" si="58"/>
        <v>441.29727587562394</v>
      </c>
      <c r="AM72" s="62">
        <f t="shared" si="59"/>
        <v>707.22743622569055</v>
      </c>
      <c r="AN72" s="62">
        <f ca="1">AVERAGE(OFFSET($AM$3,0,0,'Données projet'!$E$10+1,1))-AVERAGE(OFFSET($H$3,0,0,'Données projet'!$E$10+1,1))</f>
        <v>348.82557854576123</v>
      </c>
      <c r="AO72" s="62">
        <f t="shared" si="90"/>
        <v>258.031856676031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173</v>
      </c>
      <c r="L73" s="13">
        <f>VLOOKUP(A73,'Données projet'!$A$35:$I$55,9,0)</f>
        <v>5.2</v>
      </c>
      <c r="M73" s="13">
        <f t="array" ref="M73">INDEX(L:L,MIN(IF(ISNUMBER(L73:L269),ROW(L73:L269),"")))</f>
        <v>5.2</v>
      </c>
      <c r="N73" s="14">
        <f>IF('Données projet'!$A$36&gt;35,N72+M73-V72,IF(A73&lt;'Données projet'!$A$36,$K$205^A73,IF(A73='Données projet'!$A$36,'Données projet'!$B$36,N72+M73-V72)))</f>
        <v>172.9999999999998</v>
      </c>
      <c r="O73" s="14">
        <f>N73*VLOOKUP('Données projet'!$B$9,Paramètres!$A$1:$I$89,3,0)*VLOOKUP('Données projet'!$B$9,Paramètres!$A$1:$I$89,5,0)</f>
        <v>151.13279999999983</v>
      </c>
      <c r="P73" s="14">
        <f t="shared" si="87"/>
        <v>38.83590565393439</v>
      </c>
      <c r="Q73" s="22">
        <f t="shared" si="54"/>
        <v>330.86216234726874</v>
      </c>
      <c r="R73" s="62">
        <f t="shared" si="55"/>
        <v>597.26770648427828</v>
      </c>
      <c r="S73" s="62">
        <f ca="1">AVERAGE(OFFSET($R$3,0,0,'Données projet'!$E$9+1,1))-AVERAGE(OFFSET($H$3,0,0,'Données projet'!$E$9+1,1))</f>
        <v>307.92857962968247</v>
      </c>
      <c r="T73" s="62">
        <f t="shared" si="88"/>
        <v>162.11326381042059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14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16.142857142857142</v>
      </c>
      <c r="AI73" s="14">
        <f>IF('Données projet'!$A$62&gt;35,AI72+AH73-AQ72,IF(A73&lt;'Données projet'!$A$62,$AF$205^A73,IF(A73='Données projet'!$A$62,'Données projet'!$B$62,AI72+AH73-AQ72)))</f>
        <v>449.857142857143</v>
      </c>
      <c r="AJ73" s="14">
        <f>AI73*VLOOKUP('Données projet'!$B$10,Paramètres!$A$1:$I$89,3,0)*VLOOKUP('Données projet'!$B$10,Paramètres!$A$1:$I$89,5,0)</f>
        <v>210.53314285714293</v>
      </c>
      <c r="AK73" s="14">
        <f t="shared" si="89"/>
        <v>52.052073628089957</v>
      </c>
      <c r="AL73" s="22">
        <f t="shared" si="58"/>
        <v>457.33591871178055</v>
      </c>
      <c r="AM73" s="62">
        <f t="shared" si="59"/>
        <v>723.74146284878998</v>
      </c>
      <c r="AN73" s="62">
        <f ca="1">AVERAGE(OFFSET($AM$3,0,0,'Données projet'!$E$10+1,1))-AVERAGE(OFFSET($H$3,0,0,'Données projet'!$E$10+1,1))</f>
        <v>348.82557854576123</v>
      </c>
      <c r="AO73" s="62">
        <f t="shared" si="90"/>
        <v>258.031856676031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4.8</v>
      </c>
      <c r="N74" s="14">
        <f>IF('Données projet'!$A$36&gt;35,N73+M74-V73,IF(A74&lt;'Données projet'!$A$36,$K$205^A74,IF(A74='Données projet'!$A$36,'Données projet'!$B$36,N73+M74-V73)))</f>
        <v>163.79999999999981</v>
      </c>
      <c r="O74" s="14">
        <f>N74*VLOOKUP('Données projet'!$B$9,Paramètres!$A$1:$I$89,3,0)*VLOOKUP('Données projet'!$B$9,Paramètres!$A$1:$I$89,5,0)</f>
        <v>143.09567999999987</v>
      </c>
      <c r="P74" s="14">
        <f t="shared" si="87"/>
        <v>37.005277082542648</v>
      </c>
      <c r="Q74" s="22">
        <f t="shared" si="54"/>
        <v>313.67583358542822</v>
      </c>
      <c r="R74" s="62">
        <f t="shared" si="55"/>
        <v>580.54851466347623</v>
      </c>
      <c r="S74" s="62">
        <f ca="1">AVERAGE(OFFSET($R$3,0,0,'Données projet'!$E$9+1,1))-AVERAGE(OFFSET($H$3,0,0,'Données projet'!$E$9+1,1))</f>
        <v>307.92857962968247</v>
      </c>
      <c r="T74" s="62">
        <f t="shared" si="88"/>
        <v>162.11326381042059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>
        <f>VLOOKUP(A74,'Données projet'!$A$61:$I$81,2,0)</f>
        <v>466</v>
      </c>
      <c r="AG74" s="13">
        <f>VLOOKUP(A74,'Données projet'!$A$61:$I$81,9,0)</f>
        <v>16.142857142857142</v>
      </c>
      <c r="AH74" s="13">
        <f t="array" ref="AH74">INDEX(AG:AG,MIN(IF(ISNUMBER(AG74:AG270),ROW(AG74:AG270),"")))</f>
        <v>16.142857142857142</v>
      </c>
      <c r="AI74" s="14">
        <f>IF('Données projet'!$A$62&gt;35,AI73+AH74-AQ73,IF(A74&lt;'Données projet'!$A$62,$AF$205^A74,IF(A74='Données projet'!$A$62,'Données projet'!$B$62,AI73+AH74-AQ73)))</f>
        <v>466.00000000000017</v>
      </c>
      <c r="AJ74" s="14">
        <f>AI74*VLOOKUP('Données projet'!$B$10,Paramètres!$A$1:$I$89,3,0)*VLOOKUP('Données projet'!$B$10,Paramètres!$A$1:$I$89,5,0)</f>
        <v>218.08800000000008</v>
      </c>
      <c r="AK74" s="14">
        <f t="shared" si="89"/>
        <v>53.699111087780629</v>
      </c>
      <c r="AL74" s="22">
        <f t="shared" si="58"/>
        <v>473.36255181121805</v>
      </c>
      <c r="AM74" s="62">
        <f t="shared" si="59"/>
        <v>740.23523288926594</v>
      </c>
      <c r="AN74" s="62">
        <f ca="1">AVERAGE(OFFSET($AM$3,0,0,'Données projet'!$E$10+1,1))-AVERAGE(OFFSET($H$3,0,0,'Données projet'!$E$10+1,1))</f>
        <v>348.82557854576123</v>
      </c>
      <c r="AO74" s="62">
        <f t="shared" si="90"/>
        <v>258.031856676031</v>
      </c>
      <c r="AP74" s="16">
        <f>IF(ISNA(VLOOKUP(A74,'Données projet'!$A$61:$I$81,3,0)),0,VLOOKUP(A74,'Données projet'!$A$61:$I$81,3,0))</f>
        <v>11</v>
      </c>
      <c r="AQ74" s="16">
        <f>IF(ISNA(VLOOKUP(A74,'Données projet'!$A$61:$I$81,4,0)),0,VLOOKUP(A74,'Données projet'!$A$61:$I$81,4,0))</f>
        <v>91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4.8</v>
      </c>
      <c r="N75" s="14">
        <f>IF('Données projet'!$A$36&gt;35,N74+M75-V74,IF(A75&lt;'Données projet'!$A$36,$K$205^A75,IF(A75='Données projet'!$A$36,'Données projet'!$B$36,N74+M75-V74)))</f>
        <v>168.59999999999982</v>
      </c>
      <c r="O75" s="14">
        <f>N75*VLOOKUP('Données projet'!$B$9,Paramètres!$A$1:$I$89,3,0)*VLOOKUP('Données projet'!$B$9,Paramètres!$A$1:$I$89,5,0)</f>
        <v>147.28895999999986</v>
      </c>
      <c r="P75" s="14">
        <f t="shared" si="87"/>
        <v>37.961839593121908</v>
      </c>
      <c r="Q75" s="22">
        <f t="shared" si="54"/>
        <v>322.64514262468708</v>
      </c>
      <c r="R75" s="62">
        <f t="shared" si="55"/>
        <v>589.97685686220825</v>
      </c>
      <c r="S75" s="62">
        <f ca="1">AVERAGE(OFFSET($R$3,0,0,'Données projet'!$E$9+1,1))-AVERAGE(OFFSET($H$3,0,0,'Données projet'!$E$9+1,1))</f>
        <v>307.92857962968247</v>
      </c>
      <c r="T75" s="62">
        <f t="shared" si="88"/>
        <v>162.11326381042059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>
        <f>VLOOKUP(A75,'Données projet'!$A$61:$I$81,2,0)</f>
        <v>390</v>
      </c>
      <c r="AG75" s="13">
        <f>VLOOKUP(A75,'Données projet'!$A$61:$I$81,9,0)</f>
        <v>15</v>
      </c>
      <c r="AH75" s="13">
        <f t="array" ref="AH75">INDEX(AG:AG,MIN(IF(ISNUMBER(AG75:AG271),ROW(AG75:AG271),"")))</f>
        <v>15</v>
      </c>
      <c r="AI75" s="14">
        <f>IF('Données projet'!$A$62&gt;35,AI74+AH75-AQ74,IF(A75&lt;'Données projet'!$A$62,$AF$205^A75,IF(A75='Données projet'!$A$62,'Données projet'!$B$62,AI74+AH75-AQ74)))</f>
        <v>390.00000000000017</v>
      </c>
      <c r="AJ75" s="14">
        <f>AI75*VLOOKUP('Données projet'!$B$10,Paramètres!$A$1:$I$89,3,0)*VLOOKUP('Données projet'!$B$10,Paramètres!$A$1:$I$89,5,0)</f>
        <v>182.5200000000001</v>
      </c>
      <c r="AK75" s="14">
        <f t="shared" si="89"/>
        <v>45.882385280285632</v>
      </c>
      <c r="AL75" s="22">
        <f t="shared" si="58"/>
        <v>397.80082102983096</v>
      </c>
      <c r="AM75" s="62">
        <f t="shared" si="59"/>
        <v>665.13253526735207</v>
      </c>
      <c r="AN75" s="62">
        <f ca="1">AVERAGE(OFFSET($AM$3,0,0,'Données projet'!$E$10+1,1))-AVERAGE(OFFSET($H$3,0,0,'Données projet'!$E$10+1,1))</f>
        <v>348.82557854576123</v>
      </c>
      <c r="AO75" s="62">
        <f t="shared" si="90"/>
        <v>258.031856676031</v>
      </c>
      <c r="AP75" s="16">
        <f>IF(ISNA(VLOOKUP(A75,'Données projet'!$A$61:$I$81,3,0)),0,VLOOKUP(A75,'Données projet'!$A$61:$I$81,3,0))</f>
        <v>12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4.8</v>
      </c>
      <c r="N76" s="14">
        <f>IF('Données projet'!$A$36&gt;35,N75+M76-V75,IF(A76&lt;'Données projet'!$A$36,$K$205^A76,IF(A76='Données projet'!$A$36,'Données projet'!$B$36,N75+M76-V75)))</f>
        <v>173.39999999999984</v>
      </c>
      <c r="O76" s="14">
        <f>N76*VLOOKUP('Données projet'!$B$9,Paramètres!$A$1:$I$89,3,0)*VLOOKUP('Données projet'!$B$9,Paramètres!$A$1:$I$89,5,0)</f>
        <v>151.48223999999988</v>
      </c>
      <c r="P76" s="14">
        <f t="shared" si="87"/>
        <v>38.915236966075256</v>
      </c>
      <c r="Q76" s="22">
        <f t="shared" si="54"/>
        <v>331.60893904924751</v>
      </c>
      <c r="R76" s="62">
        <f t="shared" si="55"/>
        <v>599.39172324716924</v>
      </c>
      <c r="S76" s="62">
        <f ca="1">AVERAGE(OFFSET($R$3,0,0,'Données projet'!$E$9+1,1))-AVERAGE(OFFSET($H$3,0,0,'Données projet'!$E$9+1,1))</f>
        <v>307.92857962968247</v>
      </c>
      <c r="T76" s="62">
        <f t="shared" si="88"/>
        <v>162.11326381042059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15.142857142857142</v>
      </c>
      <c r="AI76" s="14">
        <f>IF('Données projet'!$A$62&gt;35,AI75+AH76-AQ75,IF(A76&lt;'Données projet'!$A$62,$AF$205^A76,IF(A76='Données projet'!$A$62,'Données projet'!$B$62,AI75+AH76-AQ75)))</f>
        <v>405.14285714285734</v>
      </c>
      <c r="AJ76" s="14">
        <f>AI76*VLOOKUP('Données projet'!$B$10,Paramètres!$A$1:$I$89,3,0)*VLOOKUP('Données projet'!$B$10,Paramètres!$A$1:$I$89,5,0)</f>
        <v>189.60685714285725</v>
      </c>
      <c r="AK76" s="14">
        <f t="shared" si="89"/>
        <v>47.453024072159629</v>
      </c>
      <c r="AL76" s="22">
        <f t="shared" si="58"/>
        <v>412.87929311615432</v>
      </c>
      <c r="AM76" s="62">
        <f t="shared" si="59"/>
        <v>680.6620773140761</v>
      </c>
      <c r="AN76" s="62">
        <f ca="1">AVERAGE(OFFSET($AM$3,0,0,'Données projet'!$E$10+1,1))-AVERAGE(OFFSET($H$3,0,0,'Données projet'!$E$10+1,1))</f>
        <v>348.82557854576123</v>
      </c>
      <c r="AO76" s="62">
        <f t="shared" si="90"/>
        <v>258.031856676031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4.8</v>
      </c>
      <c r="N77" s="14">
        <f>IF('Données projet'!$A$36&gt;35,N76+M77-V76,IF(A77&lt;'Données projet'!$A$36,$K$205^A77,IF(A77='Données projet'!$A$36,'Données projet'!$B$36,N76+M77-V76)))</f>
        <v>178.19999999999985</v>
      </c>
      <c r="O77" s="14">
        <f>N77*VLOOKUP('Données projet'!$B$9,Paramètres!$A$1:$I$89,3,0)*VLOOKUP('Données projet'!$B$9,Paramètres!$A$1:$I$89,5,0)</f>
        <v>155.67551999999989</v>
      </c>
      <c r="P77" s="14">
        <f t="shared" si="87"/>
        <v>39.865566884055063</v>
      </c>
      <c r="Q77" s="22">
        <f t="shared" si="54"/>
        <v>340.56739298972906</v>
      </c>
      <c r="R77" s="62">
        <f t="shared" si="55"/>
        <v>608.79342209267998</v>
      </c>
      <c r="S77" s="62">
        <f ca="1">AVERAGE(OFFSET($R$3,0,0,'Données projet'!$E$9+1,1))-AVERAGE(OFFSET($H$3,0,0,'Données projet'!$E$9+1,1))</f>
        <v>307.92857962968247</v>
      </c>
      <c r="T77" s="62">
        <f t="shared" si="88"/>
        <v>162.11326381042059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15.142857142857142</v>
      </c>
      <c r="AI77" s="14">
        <f>IF('Données projet'!$A$62&gt;35,AI76+AH77-AQ76,IF(A77&lt;'Données projet'!$A$62,$AF$205^A77,IF(A77='Données projet'!$A$62,'Données projet'!$B$62,AI76+AH77-AQ76)))</f>
        <v>420.2857142857145</v>
      </c>
      <c r="AJ77" s="14">
        <f>AI77*VLOOKUP('Données projet'!$B$10,Paramètres!$A$1:$I$89,3,0)*VLOOKUP('Données projet'!$B$10,Paramètres!$A$1:$I$89,5,0)</f>
        <v>196.69371428571441</v>
      </c>
      <c r="AK77" s="14">
        <f t="shared" si="89"/>
        <v>49.016842754125221</v>
      </c>
      <c r="AL77" s="22">
        <f t="shared" si="58"/>
        <v>427.9458868443873</v>
      </c>
      <c r="AM77" s="62">
        <f t="shared" si="59"/>
        <v>696.17191594733822</v>
      </c>
      <c r="AN77" s="62">
        <f ca="1">AVERAGE(OFFSET($AM$3,0,0,'Données projet'!$E$10+1,1))-AVERAGE(OFFSET($H$3,0,0,'Données projet'!$E$10+1,1))</f>
        <v>348.82557854576123</v>
      </c>
      <c r="AO77" s="62">
        <f t="shared" si="90"/>
        <v>258.031856676031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183</v>
      </c>
      <c r="L78" s="13">
        <f>VLOOKUP(A78,'Données projet'!$A$35:$I$55,9,0)</f>
        <v>4.8</v>
      </c>
      <c r="M78" s="13">
        <f t="array" ref="M78">INDEX(L:L,MIN(IF(ISNUMBER(L78:L274),ROW(L78:L274),"")))</f>
        <v>4.8</v>
      </c>
      <c r="N78" s="14">
        <f>IF('Données projet'!$A$36&gt;35,N77+M78-V77,IF(A78&lt;'Données projet'!$A$36,$K$205^A78,IF(A78='Données projet'!$A$36,'Données projet'!$B$36,N77+M78-V77)))</f>
        <v>182.99999999999986</v>
      </c>
      <c r="O78" s="14">
        <f>N78*VLOOKUP('Données projet'!$B$9,Paramètres!$A$1:$I$89,3,0)*VLOOKUP('Données projet'!$B$9,Paramètres!$A$1:$I$89,5,0)</f>
        <v>159.86879999999991</v>
      </c>
      <c r="P78" s="14">
        <f t="shared" si="87"/>
        <v>40.812921467767993</v>
      </c>
      <c r="Q78" s="22">
        <f t="shared" si="54"/>
        <v>349.52066488969575</v>
      </c>
      <c r="R78" s="62">
        <f t="shared" si="55"/>
        <v>618.18224958952055</v>
      </c>
      <c r="S78" s="62">
        <f ca="1">AVERAGE(OFFSET($R$3,0,0,'Données projet'!$E$9+1,1))-AVERAGE(OFFSET($H$3,0,0,'Données projet'!$E$9+1,1))</f>
        <v>307.92857962968247</v>
      </c>
      <c r="T78" s="62">
        <f t="shared" si="88"/>
        <v>162.11326381042059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14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15.142857142857142</v>
      </c>
      <c r="AI78" s="14">
        <f>IF('Données projet'!$A$62&gt;35,AI77+AH78-AQ77,IF(A78&lt;'Données projet'!$A$62,$AF$205^A78,IF(A78='Données projet'!$A$62,'Données projet'!$B$62,AI77+AH78-AQ77)))</f>
        <v>435.42857142857167</v>
      </c>
      <c r="AJ78" s="14">
        <f>AI78*VLOOKUP('Données projet'!$B$10,Paramètres!$A$1:$I$89,3,0)*VLOOKUP('Données projet'!$B$10,Paramètres!$A$1:$I$89,5,0)</f>
        <v>203.78057142857153</v>
      </c>
      <c r="AK78" s="14">
        <f t="shared" si="89"/>
        <v>50.574115202939069</v>
      </c>
      <c r="AL78" s="22">
        <f t="shared" si="58"/>
        <v>443.00107921654762</v>
      </c>
      <c r="AM78" s="62">
        <f t="shared" si="59"/>
        <v>711.66266391637237</v>
      </c>
      <c r="AN78" s="62">
        <f ca="1">AVERAGE(OFFSET($AM$3,0,0,'Données projet'!$E$10+1,1))-AVERAGE(OFFSET($H$3,0,0,'Données projet'!$E$10+1,1))</f>
        <v>348.82557854576123</v>
      </c>
      <c r="AO78" s="62">
        <f t="shared" si="90"/>
        <v>258.031856676031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4.5999999999999996</v>
      </c>
      <c r="N79" s="14">
        <f>IF('Données projet'!$A$36&gt;35,N78+M79-V78,IF(A79&lt;'Données projet'!$A$36,$K$205^A79,IF(A79='Données projet'!$A$36,'Données projet'!$B$36,N78+M79-V78)))</f>
        <v>173.59999999999985</v>
      </c>
      <c r="O79" s="14">
        <f>N79*VLOOKUP('Données projet'!$B$9,Paramètres!$A$1:$I$89,3,0)*VLOOKUP('Données projet'!$B$9,Paramètres!$A$1:$I$89,5,0)</f>
        <v>151.65695999999988</v>
      </c>
      <c r="P79" s="14">
        <f t="shared" si="87"/>
        <v>38.954894631752701</v>
      </c>
      <c r="Q79" s="22">
        <f t="shared" si="54"/>
        <v>331.98231348363572</v>
      </c>
      <c r="R79" s="62">
        <f t="shared" si="55"/>
        <v>601.07189786448521</v>
      </c>
      <c r="S79" s="62">
        <f ca="1">AVERAGE(OFFSET($R$3,0,0,'Données projet'!$E$9+1,1))-AVERAGE(OFFSET($H$3,0,0,'Données projet'!$E$9+1,1))</f>
        <v>307.92857962968247</v>
      </c>
      <c r="T79" s="62">
        <f t="shared" si="88"/>
        <v>162.11326381042059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15.142857142857142</v>
      </c>
      <c r="AI79" s="14">
        <f>IF('Données projet'!$A$62&gt;35,AI78+AH79-AQ78,IF(A79&lt;'Données projet'!$A$62,$AF$205^A79,IF(A79='Données projet'!$A$62,'Données projet'!$B$62,AI78+AH79-AQ78)))</f>
        <v>450.57142857142884</v>
      </c>
      <c r="AJ79" s="14">
        <f>AI79*VLOOKUP('Données projet'!$B$10,Paramètres!$A$1:$I$89,3,0)*VLOOKUP('Données projet'!$B$10,Paramètres!$A$1:$I$89,5,0)</f>
        <v>210.86742857142869</v>
      </c>
      <c r="AK79" s="14">
        <f t="shared" si="89"/>
        <v>52.125095165913116</v>
      </c>
      <c r="AL79" s="22">
        <f t="shared" si="58"/>
        <v>458.04531217587032</v>
      </c>
      <c r="AM79" s="62">
        <f t="shared" si="59"/>
        <v>727.1348965567197</v>
      </c>
      <c r="AN79" s="62">
        <f ca="1">AVERAGE(OFFSET($AM$3,0,0,'Données projet'!$E$10+1,1))-AVERAGE(OFFSET($H$3,0,0,'Données projet'!$E$10+1,1))</f>
        <v>348.82557854576123</v>
      </c>
      <c r="AO79" s="62">
        <f t="shared" si="90"/>
        <v>258.031856676031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4.5999999999999996</v>
      </c>
      <c r="N80" s="14">
        <f>IF('Données projet'!$A$36&gt;35,N79+M80-V79,IF(A80&lt;'Données projet'!$A$36,$K$205^A80,IF(A80='Données projet'!$A$36,'Données projet'!$B$36,N79+M80-V79)))</f>
        <v>178.19999999999985</v>
      </c>
      <c r="O80" s="14">
        <f>N80*VLOOKUP('Données projet'!$B$9,Paramètres!$A$1:$I$89,3,0)*VLOOKUP('Données projet'!$B$9,Paramètres!$A$1:$I$89,5,0)</f>
        <v>155.67551999999989</v>
      </c>
      <c r="P80" s="14">
        <f t="shared" si="87"/>
        <v>39.865566884055063</v>
      </c>
      <c r="Q80" s="22">
        <f t="shared" si="54"/>
        <v>340.56739298972906</v>
      </c>
      <c r="R80" s="62">
        <f t="shared" si="55"/>
        <v>610.07755221400134</v>
      </c>
      <c r="S80" s="62">
        <f ca="1">AVERAGE(OFFSET($R$3,0,0,'Données projet'!$E$9+1,1))-AVERAGE(OFFSET($H$3,0,0,'Données projet'!$E$9+1,1))</f>
        <v>307.92857962968247</v>
      </c>
      <c r="T80" s="62">
        <f t="shared" si="88"/>
        <v>162.11326381042059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15.142857142857142</v>
      </c>
      <c r="AI80" s="14">
        <f>IF('Données projet'!$A$62&gt;35,AI79+AH80-AQ79,IF(A80&lt;'Données projet'!$A$62,$AF$205^A80,IF(A80='Données projet'!$A$62,'Données projet'!$B$62,AI79+AH80-AQ79)))</f>
        <v>465.71428571428601</v>
      </c>
      <c r="AJ80" s="14">
        <f>AI80*VLOOKUP('Données projet'!$B$10,Paramètres!$A$1:$I$89,3,0)*VLOOKUP('Données projet'!$B$10,Paramètres!$A$1:$I$89,5,0)</f>
        <v>217.95428571428585</v>
      </c>
      <c r="AK80" s="14">
        <f t="shared" si="89"/>
        <v>53.670018366701875</v>
      </c>
      <c r="AL80" s="22">
        <f t="shared" si="58"/>
        <v>473.07899627438695</v>
      </c>
      <c r="AM80" s="62">
        <f t="shared" si="59"/>
        <v>742.58915549865924</v>
      </c>
      <c r="AN80" s="62">
        <f ca="1">AVERAGE(OFFSET($AM$3,0,0,'Données projet'!$E$10+1,1))-AVERAGE(OFFSET($H$3,0,0,'Données projet'!$E$10+1,1))</f>
        <v>348.82557854576123</v>
      </c>
      <c r="AO80" s="62">
        <f t="shared" si="90"/>
        <v>258.031856676031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4.5999999999999996</v>
      </c>
      <c r="N81" s="14">
        <f>IF('Données projet'!$A$36&gt;35,N80+M81-V80,IF(A81&lt;'Données projet'!$A$36,$K$205^A81,IF(A81='Données projet'!$A$36,'Données projet'!$B$36,N80+M81-V80)))</f>
        <v>182.79999999999984</v>
      </c>
      <c r="O81" s="14">
        <f>N81*VLOOKUP('Données projet'!$B$9,Paramètres!$A$1:$I$89,3,0)*VLOOKUP('Données projet'!$B$9,Paramètres!$A$1:$I$89,5,0)</f>
        <v>159.6940799999999</v>
      </c>
      <c r="P81" s="14">
        <f t="shared" si="87"/>
        <v>40.77350661296915</v>
      </c>
      <c r="Q81" s="22">
        <f t="shared" si="54"/>
        <v>349.14771335092109</v>
      </c>
      <c r="R81" s="62">
        <f t="shared" si="55"/>
        <v>619.07115138534732</v>
      </c>
      <c r="S81" s="62">
        <f ca="1">AVERAGE(OFFSET($R$3,0,0,'Données projet'!$E$9+1,1))-AVERAGE(OFFSET($H$3,0,0,'Données projet'!$E$9+1,1))</f>
        <v>307.92857962968247</v>
      </c>
      <c r="T81" s="62">
        <f t="shared" si="88"/>
        <v>162.11326381042059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15.142857142857142</v>
      </c>
      <c r="AI81" s="14">
        <f>IF('Données projet'!$A$62&gt;35,AI80+AH81-AQ80,IF(A81&lt;'Données projet'!$A$62,$AF$205^A81,IF(A81='Données projet'!$A$62,'Données projet'!$B$62,AI80+AH81-AQ80)))</f>
        <v>480.85714285714317</v>
      </c>
      <c r="AJ81" s="14">
        <f>AI81*VLOOKUP('Données projet'!$B$10,Paramètres!$A$1:$I$89,3,0)*VLOOKUP('Données projet'!$B$10,Paramètres!$A$1:$I$89,5,0)</f>
        <v>225.041142857143</v>
      </c>
      <c r="AK81" s="14">
        <f t="shared" si="89"/>
        <v>55.209104329514197</v>
      </c>
      <c r="AL81" s="22">
        <f t="shared" si="58"/>
        <v>488.10251385009468</v>
      </c>
      <c r="AM81" s="62">
        <f t="shared" si="59"/>
        <v>758.02595188452096</v>
      </c>
      <c r="AN81" s="62">
        <f ca="1">AVERAGE(OFFSET($AM$3,0,0,'Données projet'!$E$10+1,1))-AVERAGE(OFFSET($H$3,0,0,'Données projet'!$E$10+1,1))</f>
        <v>348.82557854576123</v>
      </c>
      <c r="AO81" s="62">
        <f t="shared" si="90"/>
        <v>258.031856676031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4.5999999999999996</v>
      </c>
      <c r="N82" s="14">
        <f>IF('Données projet'!$A$36&gt;35,N81+M82-V81,IF(A82&lt;'Données projet'!$A$36,$K$205^A82,IF(A82='Données projet'!$A$36,'Données projet'!$B$36,N81+M82-V81)))</f>
        <v>187.39999999999984</v>
      </c>
      <c r="O82" s="14">
        <f>N82*VLOOKUP('Données projet'!$B$9,Paramètres!$A$1:$I$89,3,0)*VLOOKUP('Données projet'!$B$9,Paramètres!$A$1:$I$89,5,0)</f>
        <v>163.71263999999988</v>
      </c>
      <c r="P82" s="14">
        <f t="shared" si="87"/>
        <v>41.67879048791994</v>
      </c>
      <c r="Q82" s="22">
        <f t="shared" si="54"/>
        <v>357.72340809979363</v>
      </c>
      <c r="R82" s="62">
        <f t="shared" si="55"/>
        <v>628.05295548097058</v>
      </c>
      <c r="S82" s="62">
        <f ca="1">AVERAGE(OFFSET($R$3,0,0,'Données projet'!$E$9+1,1))-AVERAGE(OFFSET($H$3,0,0,'Données projet'!$E$9+1,1))</f>
        <v>307.92857962968247</v>
      </c>
      <c r="T82" s="62">
        <f t="shared" si="88"/>
        <v>162.11326381042059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>
        <f>VLOOKUP(A82,'Données projet'!$A$61:$I$81,2,0)</f>
        <v>496</v>
      </c>
      <c r="AG82" s="13">
        <f>VLOOKUP(A82,'Données projet'!$A$61:$I$81,9,0)</f>
        <v>15.142857142857142</v>
      </c>
      <c r="AH82" s="13">
        <f t="array" ref="AH82">INDEX(AG:AG,MIN(IF(ISNUMBER(AG82:AG278),ROW(AG82:AG278),"")))</f>
        <v>15.142857142857142</v>
      </c>
      <c r="AI82" s="14">
        <f>IF('Données projet'!$A$62&gt;35,AI81+AH82-AQ81,IF(A82&lt;'Données projet'!$A$62,$AF$205^A82,IF(A82='Données projet'!$A$62,'Données projet'!$B$62,AI81+AH82-AQ81)))</f>
        <v>496.00000000000034</v>
      </c>
      <c r="AJ82" s="14">
        <f>AI82*VLOOKUP('Données projet'!$B$10,Paramètres!$A$1:$I$89,3,0)*VLOOKUP('Données projet'!$B$10,Paramètres!$A$1:$I$89,5,0)</f>
        <v>232.12800000000016</v>
      </c>
      <c r="AK82" s="14">
        <f t="shared" si="89"/>
        <v>56.742557967082448</v>
      </c>
      <c r="AL82" s="22">
        <f t="shared" si="58"/>
        <v>503.11622179266891</v>
      </c>
      <c r="AM82" s="62">
        <f t="shared" si="59"/>
        <v>773.44576917384586</v>
      </c>
      <c r="AN82" s="62">
        <f ca="1">AVERAGE(OFFSET($AM$3,0,0,'Données projet'!$E$10+1,1))-AVERAGE(OFFSET($H$3,0,0,'Données projet'!$E$10+1,1))</f>
        <v>348.82557854576123</v>
      </c>
      <c r="AO82" s="62">
        <f t="shared" si="90"/>
        <v>258.031856676031</v>
      </c>
      <c r="AP82" s="16">
        <f>IF(ISNA(VLOOKUP(A82,'Données projet'!$A$61:$I$81,3,0)),0,VLOOKUP(A82,'Données projet'!$A$61:$I$81,3,0))</f>
        <v>13</v>
      </c>
      <c r="AQ82" s="16">
        <f>IF(ISNA(VLOOKUP(A82,'Données projet'!$A$61:$I$81,4,0)),0,VLOOKUP(A82,'Données projet'!$A$61:$I$81,4,0))</f>
        <v>88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192</v>
      </c>
      <c r="L83" s="13">
        <f>VLOOKUP(A83,'Données projet'!$A$35:$I$55,9,0)</f>
        <v>4.5999999999999996</v>
      </c>
      <c r="M83" s="13">
        <f t="array" ref="M83">INDEX(L:L,MIN(IF(ISNUMBER(L83:L279),ROW(L83:L279),"")))</f>
        <v>4.5999999999999996</v>
      </c>
      <c r="N83" s="14">
        <f>IF('Données projet'!$A$36&gt;35,N82+M83-V82,IF(A83&lt;'Données projet'!$A$36,$K$205^A83,IF(A83='Données projet'!$A$36,'Données projet'!$B$36,N82+M83-V82)))</f>
        <v>191.99999999999983</v>
      </c>
      <c r="O83" s="14">
        <f>N83*VLOOKUP('Données projet'!$B$9,Paramètres!$A$1:$I$89,3,0)*VLOOKUP('Données projet'!$B$9,Paramètres!$A$1:$I$89,5,0)</f>
        <v>167.73119999999986</v>
      </c>
      <c r="P83" s="14">
        <f t="shared" si="87"/>
        <v>42.581491199832655</v>
      </c>
      <c r="Q83" s="22">
        <f t="shared" si="54"/>
        <v>366.29460383970826</v>
      </c>
      <c r="R83" s="62">
        <f t="shared" si="55"/>
        <v>637.02321547839438</v>
      </c>
      <c r="S83" s="62">
        <f ca="1">AVERAGE(OFFSET($R$3,0,0,'Données projet'!$E$9+1,1))-AVERAGE(OFFSET($H$3,0,0,'Données projet'!$E$9+1,1))</f>
        <v>307.92857962968247</v>
      </c>
      <c r="T83" s="62">
        <f t="shared" si="88"/>
        <v>162.11326381042059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14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423</v>
      </c>
      <c r="AG83" s="13">
        <f>VLOOKUP(A83,'Données projet'!$A$61:$I$81,9,0)</f>
        <v>15</v>
      </c>
      <c r="AH83" s="13">
        <f t="array" ref="AH83">INDEX(AG:AG,MIN(IF(ISNUMBER(AG83:AG279),ROW(AG83:AG279),"")))</f>
        <v>15</v>
      </c>
      <c r="AI83" s="14">
        <f>IF('Données projet'!$A$62&gt;35,AI82+AH83-AQ82,IF(A83&lt;'Données projet'!$A$62,$AF$205^A83,IF(A83='Données projet'!$A$62,'Données projet'!$B$62,AI82+AH83-AQ82)))</f>
        <v>423.00000000000034</v>
      </c>
      <c r="AJ83" s="14">
        <f>AI83*VLOOKUP('Données projet'!$B$10,Paramètres!$A$1:$I$89,3,0)*VLOOKUP('Données projet'!$B$10,Paramètres!$A$1:$I$89,5,0)</f>
        <v>197.96400000000017</v>
      </c>
      <c r="AK83" s="14">
        <f t="shared" si="89"/>
        <v>49.296450435147804</v>
      </c>
      <c r="AL83" s="22">
        <f t="shared" si="58"/>
        <v>430.64528450788265</v>
      </c>
      <c r="AM83" s="62">
        <f t="shared" si="59"/>
        <v>701.37389614656877</v>
      </c>
      <c r="AN83" s="62">
        <f ca="1">AVERAGE(OFFSET($AM$3,0,0,'Données projet'!$E$10+1,1))-AVERAGE(OFFSET($H$3,0,0,'Données projet'!$E$10+1,1))</f>
        <v>348.82557854576123</v>
      </c>
      <c r="AO83" s="62">
        <f t="shared" si="90"/>
        <v>258.031856676031</v>
      </c>
      <c r="AP83" s="16">
        <f>IF(ISNA(VLOOKUP(A83,'Données projet'!$A$61:$I$81,3,0)),0,VLOOKUP(A83,'Données projet'!$A$61:$I$81,3,0))</f>
        <v>14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4.4000000000000004</v>
      </c>
      <c r="N84" s="14">
        <f>IF('Données projet'!$A$36&gt;35,N83+M84-V83,IF(A84&lt;'Données projet'!$A$36,$K$205^A84,IF(A84='Données projet'!$A$36,'Données projet'!$B$36,N83+M84-V83)))</f>
        <v>182.39999999999984</v>
      </c>
      <c r="O84" s="14">
        <f>N84*VLOOKUP('Données projet'!$B$9,Paramètres!$A$1:$I$89,3,0)*VLOOKUP('Données projet'!$B$9,Paramètres!$A$1:$I$89,5,0)</f>
        <v>159.34463999999988</v>
      </c>
      <c r="P84" s="14">
        <f t="shared" si="87"/>
        <v>40.694661837553774</v>
      </c>
      <c r="Q84" s="22">
        <f t="shared" si="54"/>
        <v>348.40178403373926</v>
      </c>
      <c r="R84" s="62">
        <f t="shared" si="55"/>
        <v>619.5225370572407</v>
      </c>
      <c r="S84" s="62">
        <f ca="1">AVERAGE(OFFSET($R$3,0,0,'Données projet'!$E$9+1,1))-AVERAGE(OFFSET($H$3,0,0,'Données projet'!$E$9+1,1))</f>
        <v>307.92857962968247</v>
      </c>
      <c r="T84" s="62">
        <f t="shared" si="88"/>
        <v>162.11326381042059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14.142857142857142</v>
      </c>
      <c r="AI84" s="14">
        <f>IF('Données projet'!$A$62&gt;35,AI83+AH84-AQ83,IF(A84&lt;'Données projet'!$A$62,$AF$205^A84,IF(A84='Données projet'!$A$62,'Données projet'!$B$62,AI83+AH84-AQ83)))</f>
        <v>437.14285714285751</v>
      </c>
      <c r="AJ84" s="14">
        <f>AI84*VLOOKUP('Données projet'!$B$10,Paramètres!$A$1:$I$89,3,0)*VLOOKUP('Données projet'!$B$10,Paramètres!$A$1:$I$89,5,0)</f>
        <v>204.58285714285734</v>
      </c>
      <c r="AK84" s="14">
        <f t="shared" si="89"/>
        <v>50.750009154879976</v>
      </c>
      <c r="AL84" s="22">
        <f t="shared" si="58"/>
        <v>444.70474213522584</v>
      </c>
      <c r="AM84" s="62">
        <f t="shared" si="59"/>
        <v>715.82549515872734</v>
      </c>
      <c r="AN84" s="62">
        <f ca="1">AVERAGE(OFFSET($AM$3,0,0,'Données projet'!$E$10+1,1))-AVERAGE(OFFSET($H$3,0,0,'Données projet'!$E$10+1,1))</f>
        <v>348.82557854576123</v>
      </c>
      <c r="AO84" s="62">
        <f t="shared" si="90"/>
        <v>258.031856676031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4.4000000000000004</v>
      </c>
      <c r="N85" s="14">
        <f>IF('Données projet'!$A$36&gt;35,N84+M85-V84,IF(A85&lt;'Données projet'!$A$36,$K$205^A85,IF(A85='Données projet'!$A$36,'Données projet'!$B$36,N84+M85-V84)))</f>
        <v>186.79999999999984</v>
      </c>
      <c r="O85" s="14">
        <f>N85*VLOOKUP('Données projet'!$B$9,Paramètres!$A$1:$I$89,3,0)*VLOOKUP('Données projet'!$B$9,Paramètres!$A$1:$I$89,5,0)</f>
        <v>163.18847999999988</v>
      </c>
      <c r="P85" s="14">
        <f t="shared" si="87"/>
        <v>41.560857991048017</v>
      </c>
      <c r="Q85" s="22">
        <f t="shared" si="54"/>
        <v>356.60509700107508</v>
      </c>
      <c r="R85" s="62">
        <f t="shared" si="55"/>
        <v>628.11118863306206</v>
      </c>
      <c r="S85" s="62">
        <f ca="1">AVERAGE(OFFSET($R$3,0,0,'Données projet'!$E$9+1,1))-AVERAGE(OFFSET($H$3,0,0,'Données projet'!$E$9+1,1))</f>
        <v>307.92857962968247</v>
      </c>
      <c r="T85" s="62">
        <f t="shared" si="88"/>
        <v>162.11326381042059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14.142857142857142</v>
      </c>
      <c r="AI85" s="14">
        <f>IF('Données projet'!$A$62&gt;35,AI84+AH85-AQ84,IF(A85&lt;'Données projet'!$A$62,$AF$205^A85,IF(A85='Données projet'!$A$62,'Données projet'!$B$62,AI84+AH85-AQ84)))</f>
        <v>451.28571428571468</v>
      </c>
      <c r="AJ85" s="14">
        <f>AI85*VLOOKUP('Données projet'!$B$10,Paramètres!$A$1:$I$89,3,0)*VLOOKUP('Données projet'!$B$10,Paramètres!$A$1:$I$89,5,0)</f>
        <v>211.20171428571447</v>
      </c>
      <c r="AK85" s="14">
        <f t="shared" si="89"/>
        <v>52.198103230485451</v>
      </c>
      <c r="AL85" s="22">
        <f t="shared" si="58"/>
        <v>458.75468217404813</v>
      </c>
      <c r="AM85" s="62">
        <f t="shared" si="59"/>
        <v>730.2607738060351</v>
      </c>
      <c r="AN85" s="62">
        <f ca="1">AVERAGE(OFFSET($AM$3,0,0,'Données projet'!$E$10+1,1))-AVERAGE(OFFSET($H$3,0,0,'Données projet'!$E$10+1,1))</f>
        <v>348.82557854576123</v>
      </c>
      <c r="AO85" s="62">
        <f t="shared" si="90"/>
        <v>258.031856676031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4.4000000000000004</v>
      </c>
      <c r="N86" s="14">
        <f>IF('Données projet'!$A$36&gt;35,N85+M86-V85,IF(A86&lt;'Données projet'!$A$36,$K$205^A86,IF(A86='Données projet'!$A$36,'Données projet'!$B$36,N85+M86-V85)))</f>
        <v>191.19999999999985</v>
      </c>
      <c r="O86" s="14">
        <f>N86*VLOOKUP('Données projet'!$B$9,Paramètres!$A$1:$I$89,3,0)*VLOOKUP('Données projet'!$B$9,Paramètres!$A$1:$I$89,5,0)</f>
        <v>167.03231999999988</v>
      </c>
      <c r="P86" s="14">
        <f t="shared" si="87"/>
        <v>42.424682267054799</v>
      </c>
      <c r="Q86" s="22">
        <f t="shared" si="54"/>
        <v>364.8042789484536</v>
      </c>
      <c r="R86" s="62">
        <f t="shared" si="55"/>
        <v>636.68902442555714</v>
      </c>
      <c r="S86" s="62">
        <f ca="1">AVERAGE(OFFSET($R$3,0,0,'Données projet'!$E$9+1,1))-AVERAGE(OFFSET($H$3,0,0,'Données projet'!$E$9+1,1))</f>
        <v>307.92857962968247</v>
      </c>
      <c r="T86" s="62">
        <f t="shared" si="88"/>
        <v>162.11326381042059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14.142857142857142</v>
      </c>
      <c r="AI86" s="14">
        <f>IF('Données projet'!$A$62&gt;35,AI85+AH86-AQ85,IF(A86&lt;'Données projet'!$A$62,$AF$205^A86,IF(A86='Données projet'!$A$62,'Données projet'!$B$62,AI85+AH86-AQ85)))</f>
        <v>465.42857142857184</v>
      </c>
      <c r="AJ86" s="14">
        <f>AI86*VLOOKUP('Données projet'!$B$10,Paramètres!$A$1:$I$89,3,0)*VLOOKUP('Données projet'!$B$10,Paramètres!$A$1:$I$89,5,0)</f>
        <v>217.82057142857164</v>
      </c>
      <c r="AK86" s="14">
        <f t="shared" si="89"/>
        <v>53.640923568007189</v>
      </c>
      <c r="AL86" s="22">
        <f t="shared" si="58"/>
        <v>472.79543711904148</v>
      </c>
      <c r="AM86" s="62">
        <f t="shared" si="59"/>
        <v>744.68018259614496</v>
      </c>
      <c r="AN86" s="62">
        <f ca="1">AVERAGE(OFFSET($AM$3,0,0,'Données projet'!$E$10+1,1))-AVERAGE(OFFSET($H$3,0,0,'Données projet'!$E$10+1,1))</f>
        <v>348.82557854576123</v>
      </c>
      <c r="AO86" s="62">
        <f t="shared" si="90"/>
        <v>258.031856676031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4.4000000000000004</v>
      </c>
      <c r="N87" s="14">
        <f>IF('Données projet'!$A$36&gt;35,N86+M87-V86,IF(A87&lt;'Données projet'!$A$36,$K$205^A87,IF(A87='Données projet'!$A$36,'Données projet'!$B$36,N86+M87-V86)))</f>
        <v>195.59999999999985</v>
      </c>
      <c r="O87" s="14">
        <f>N87*VLOOKUP('Données projet'!$B$9,Paramètres!$A$1:$I$89,3,0)*VLOOKUP('Données projet'!$B$9,Paramètres!$A$1:$I$89,5,0)</f>
        <v>170.87615999999989</v>
      </c>
      <c r="P87" s="14">
        <f t="shared" si="87"/>
        <v>43.286195531301551</v>
      </c>
      <c r="Q87" s="22">
        <f t="shared" si="54"/>
        <v>372.99943588368336</v>
      </c>
      <c r="R87" s="62">
        <f t="shared" si="55"/>
        <v>645.25626640823361</v>
      </c>
      <c r="S87" s="62">
        <f ca="1">AVERAGE(OFFSET($R$3,0,0,'Données projet'!$E$9+1,1))-AVERAGE(OFFSET($H$3,0,0,'Données projet'!$E$9+1,1))</f>
        <v>307.92857962968247</v>
      </c>
      <c r="T87" s="62">
        <f t="shared" si="88"/>
        <v>162.11326381042059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14.142857142857142</v>
      </c>
      <c r="AI87" s="14">
        <f>IF('Données projet'!$A$62&gt;35,AI86+AH87-AQ86,IF(A87&lt;'Données projet'!$A$62,$AF$205^A87,IF(A87='Données projet'!$A$62,'Données projet'!$B$62,AI86+AH87-AQ86)))</f>
        <v>479.57142857142901</v>
      </c>
      <c r="AJ87" s="14">
        <f>AI87*VLOOKUP('Données projet'!$B$10,Paramètres!$A$1:$I$89,3,0)*VLOOKUP('Données projet'!$B$10,Paramètres!$A$1:$I$89,5,0)</f>
        <v>224.43942857142878</v>
      </c>
      <c r="AK87" s="14">
        <f t="shared" si="89"/>
        <v>55.078648812192505</v>
      </c>
      <c r="AL87" s="22">
        <f t="shared" si="58"/>
        <v>486.82731810980704</v>
      </c>
      <c r="AM87" s="62">
        <f t="shared" si="59"/>
        <v>759.08414863435735</v>
      </c>
      <c r="AN87" s="62">
        <f ca="1">AVERAGE(OFFSET($AM$3,0,0,'Données projet'!$E$10+1,1))-AVERAGE(OFFSET($H$3,0,0,'Données projet'!$E$10+1,1))</f>
        <v>348.82557854576123</v>
      </c>
      <c r="AO87" s="62">
        <f t="shared" si="90"/>
        <v>258.031856676031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200</v>
      </c>
      <c r="L88" s="13">
        <f>VLOOKUP(A88,'Données projet'!$A$35:$I$55,9,0)</f>
        <v>4.4000000000000004</v>
      </c>
      <c r="M88" s="13">
        <f t="array" ref="M88">INDEX(L:L,MIN(IF(ISNUMBER(L88:L284),ROW(L88:L284),"")))</f>
        <v>4.4000000000000004</v>
      </c>
      <c r="N88" s="14">
        <f>IF('Données projet'!$A$36&gt;35,N87+M88-V87,IF(A88&lt;'Données projet'!$A$36,$K$205^A88,IF(A88='Données projet'!$A$36,'Données projet'!$B$36,N87+M88-V87)))</f>
        <v>199.99999999999986</v>
      </c>
      <c r="O88" s="14">
        <f>N88*VLOOKUP('Données projet'!$B$9,Paramètres!$A$1:$I$89,3,0)*VLOOKUP('Données projet'!$B$9,Paramètres!$A$1:$I$89,5,0)</f>
        <v>174.71999999999989</v>
      </c>
      <c r="P88" s="14">
        <f t="shared" si="87"/>
        <v>44.145455754865203</v>
      </c>
      <c r="Q88" s="22">
        <f t="shared" si="54"/>
        <v>381.19066877305664</v>
      </c>
      <c r="R88" s="62">
        <f t="shared" si="55"/>
        <v>653.81312950133815</v>
      </c>
      <c r="S88" s="62">
        <f ca="1">AVERAGE(OFFSET($R$3,0,0,'Données projet'!$E$9+1,1))-AVERAGE(OFFSET($H$3,0,0,'Données projet'!$E$9+1,1))</f>
        <v>307.92857962968247</v>
      </c>
      <c r="T88" s="62">
        <f t="shared" si="88"/>
        <v>162.11326381042059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14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14.142857142857142</v>
      </c>
      <c r="AI88" s="14">
        <f>IF('Données projet'!$A$62&gt;35,AI87+AH88-AQ87,IF(A88&lt;'Données projet'!$A$62,$AF$205^A88,IF(A88='Données projet'!$A$62,'Données projet'!$B$62,AI87+AH88-AQ87)))</f>
        <v>493.71428571428618</v>
      </c>
      <c r="AJ88" s="14">
        <f>AI88*VLOOKUP('Données projet'!$B$10,Paramètres!$A$1:$I$89,3,0)*VLOOKUP('Données projet'!$B$10,Paramètres!$A$1:$I$89,5,0)</f>
        <v>231.05828571428594</v>
      </c>
      <c r="AK88" s="14">
        <f t="shared" si="89"/>
        <v>56.511446472092771</v>
      </c>
      <c r="AL88" s="22">
        <f t="shared" si="58"/>
        <v>500.85061689127627</v>
      </c>
      <c r="AM88" s="62">
        <f t="shared" si="59"/>
        <v>773.47307761955778</v>
      </c>
      <c r="AN88" s="62">
        <f ca="1">AVERAGE(OFFSET($AM$3,0,0,'Données projet'!$E$10+1,1))-AVERAGE(OFFSET($H$3,0,0,'Données projet'!$E$10+1,1))</f>
        <v>348.82557854576123</v>
      </c>
      <c r="AO88" s="62">
        <f t="shared" si="90"/>
        <v>258.031856676031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4.2</v>
      </c>
      <c r="N89" s="14">
        <f>IF('Données projet'!$A$36&gt;35,N88+M89-V88,IF(A89&lt;'Données projet'!$A$36,$K$205^A89,IF(A89='Données projet'!$A$36,'Données projet'!$B$36,N88+M89-V88)))</f>
        <v>190.19999999999985</v>
      </c>
      <c r="O89" s="14">
        <f>N89*VLOOKUP('Données projet'!$B$9,Paramètres!$A$1:$I$89,3,0)*VLOOKUP('Données projet'!$B$9,Paramètres!$A$1:$I$89,5,0)</f>
        <v>166.1587199999999</v>
      </c>
      <c r="P89" s="14">
        <f t="shared" si="87"/>
        <v>42.228563636586387</v>
      </c>
      <c r="Q89" s="22">
        <f t="shared" si="54"/>
        <v>362.94118566705441</v>
      </c>
      <c r="R89" s="62">
        <f t="shared" si="55"/>
        <v>635.92293373245911</v>
      </c>
      <c r="S89" s="62">
        <f ca="1">AVERAGE(OFFSET($R$3,0,0,'Données projet'!$E$9+1,1))-AVERAGE(OFFSET($H$3,0,0,'Données projet'!$E$9+1,1))</f>
        <v>307.92857962968247</v>
      </c>
      <c r="T89" s="62">
        <f t="shared" si="88"/>
        <v>162.11326381042059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14.142857142857142</v>
      </c>
      <c r="AI89" s="14">
        <f>IF('Données projet'!$A$62&gt;35,AI88+AH89-AQ88,IF(A89&lt;'Données projet'!$A$62,$AF$205^A89,IF(A89='Données projet'!$A$62,'Données projet'!$B$62,AI88+AH89-AQ88)))</f>
        <v>507.85714285714334</v>
      </c>
      <c r="AJ89" s="14">
        <f>AI89*VLOOKUP('Données projet'!$B$10,Paramètres!$A$1:$I$89,3,0)*VLOOKUP('Données projet'!$B$10,Paramètres!$A$1:$I$89,5,0)</f>
        <v>237.67714285714308</v>
      </c>
      <c r="AK89" s="14">
        <f t="shared" si="89"/>
        <v>57.939473914063178</v>
      </c>
      <c r="AL89" s="22">
        <f t="shared" si="58"/>
        <v>514.86560754318418</v>
      </c>
      <c r="AM89" s="62">
        <f t="shared" si="59"/>
        <v>787.84735560858894</v>
      </c>
      <c r="AN89" s="62">
        <f ca="1">AVERAGE(OFFSET($AM$3,0,0,'Données projet'!$E$10+1,1))-AVERAGE(OFFSET($H$3,0,0,'Données projet'!$E$10+1,1))</f>
        <v>348.82557854576123</v>
      </c>
      <c r="AO89" s="62">
        <f t="shared" si="90"/>
        <v>258.031856676031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4.2</v>
      </c>
      <c r="N90" s="14">
        <f>IF('Données projet'!$A$36&gt;35,N89+M90-V89,IF(A90&lt;'Données projet'!$A$36,$K$205^A90,IF(A90='Données projet'!$A$36,'Données projet'!$B$36,N89+M90-V89)))</f>
        <v>194.39999999999984</v>
      </c>
      <c r="O90" s="14">
        <f>N90*VLOOKUP('Données projet'!$B$9,Paramètres!$A$1:$I$89,3,0)*VLOOKUP('Données projet'!$B$9,Paramètres!$A$1:$I$89,5,0)</f>
        <v>169.82783999999987</v>
      </c>
      <c r="P90" s="14">
        <f t="shared" si="87"/>
        <v>43.051463198873776</v>
      </c>
      <c r="Q90" s="22">
        <f t="shared" si="54"/>
        <v>370.76478640470486</v>
      </c>
      <c r="R90" s="62">
        <f t="shared" si="55"/>
        <v>644.0995889751797</v>
      </c>
      <c r="S90" s="62">
        <f ca="1">AVERAGE(OFFSET($R$3,0,0,'Données projet'!$E$9+1,1))-AVERAGE(OFFSET($H$3,0,0,'Données projet'!$E$9+1,1))</f>
        <v>307.92857962968247</v>
      </c>
      <c r="T90" s="62">
        <f t="shared" si="88"/>
        <v>162.11326381042059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>
        <f>VLOOKUP(A90,'Données projet'!$A$61:$I$81,2,0)</f>
        <v>522</v>
      </c>
      <c r="AG90" s="13">
        <f>VLOOKUP(A90,'Données projet'!$A$61:$I$81,9,0)</f>
        <v>14.142857142857142</v>
      </c>
      <c r="AH90" s="13">
        <f t="array" ref="AH90">INDEX(AG:AG,MIN(IF(ISNUMBER(AG90:AG286),ROW(AG90:AG286),"")))</f>
        <v>14.142857142857142</v>
      </c>
      <c r="AI90" s="14">
        <f>IF('Données projet'!$A$62&gt;35,AI89+AH90-AQ89,IF(A90&lt;'Données projet'!$A$62,$AF$205^A90,IF(A90='Données projet'!$A$62,'Données projet'!$B$62,AI89+AH90-AQ89)))</f>
        <v>522.00000000000045</v>
      </c>
      <c r="AJ90" s="14">
        <f>AI90*VLOOKUP('Données projet'!$B$10,Paramètres!$A$1:$I$89,3,0)*VLOOKUP('Données projet'!$B$10,Paramètres!$A$1:$I$89,5,0)</f>
        <v>244.29600000000022</v>
      </c>
      <c r="AK90" s="14">
        <f t="shared" si="89"/>
        <v>59.362879241040417</v>
      </c>
      <c r="AL90" s="22">
        <f t="shared" si="58"/>
        <v>528.87254801147901</v>
      </c>
      <c r="AM90" s="62">
        <f t="shared" si="59"/>
        <v>802.20735058195385</v>
      </c>
      <c r="AN90" s="62">
        <f ca="1">AVERAGE(OFFSET($AM$3,0,0,'Données projet'!$E$10+1,1))-AVERAGE(OFFSET($H$3,0,0,'Données projet'!$E$10+1,1))</f>
        <v>348.82557854576123</v>
      </c>
      <c r="AO90" s="62">
        <f t="shared" si="90"/>
        <v>258.031856676031</v>
      </c>
      <c r="AP90" s="16">
        <f>IF(ISNA(VLOOKUP(A90,'Données projet'!$A$61:$I$81,3,0)),0,VLOOKUP(A90,'Données projet'!$A$61:$I$81,3,0))</f>
        <v>15</v>
      </c>
      <c r="AQ90" s="16">
        <f>IF(ISNA(VLOOKUP(A90,'Données projet'!$A$61:$I$81,4,0)),0,VLOOKUP(A90,'Données projet'!$A$61:$I$81,4,0))</f>
        <v>89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4.2</v>
      </c>
      <c r="N91" s="14">
        <f>IF('Données projet'!$A$36&gt;35,N90+M91-V90,IF(A91&lt;'Données projet'!$A$36,$K$205^A91,IF(A91='Données projet'!$A$36,'Données projet'!$B$36,N90+M91-V90)))</f>
        <v>198.59999999999982</v>
      </c>
      <c r="O91" s="14">
        <f>N91*VLOOKUP('Données projet'!$B$9,Paramètres!$A$1:$I$89,3,0)*VLOOKUP('Données projet'!$B$9,Paramètres!$A$1:$I$89,5,0)</f>
        <v>173.49695999999986</v>
      </c>
      <c r="P91" s="14">
        <f t="shared" si="87"/>
        <v>43.872295751131752</v>
      </c>
      <c r="Q91" s="22">
        <f t="shared" si="54"/>
        <v>378.58478709988754</v>
      </c>
      <c r="R91" s="62">
        <f t="shared" si="55"/>
        <v>652.26651946908123</v>
      </c>
      <c r="S91" s="62">
        <f ca="1">AVERAGE(OFFSET($R$3,0,0,'Données projet'!$E$9+1,1))-AVERAGE(OFFSET($H$3,0,0,'Données projet'!$E$9+1,1))</f>
        <v>307.92857962968247</v>
      </c>
      <c r="T91" s="62">
        <f t="shared" si="88"/>
        <v>162.11326381042059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>
        <f>VLOOKUP(A91,'Données projet'!$A$61:$I$81,2,0)</f>
        <v>447</v>
      </c>
      <c r="AG91" s="13">
        <f>VLOOKUP(A91,'Données projet'!$A$61:$I$81,9,0)</f>
        <v>14</v>
      </c>
      <c r="AH91" s="13">
        <f t="array" ref="AH91">INDEX(AG:AG,MIN(IF(ISNUMBER(AG91:AG287),ROW(AG91:AG287),"")))</f>
        <v>14</v>
      </c>
      <c r="AI91" s="14">
        <f>IF('Données projet'!$A$62&gt;35,AI90+AH91-AQ90,IF(A91&lt;'Données projet'!$A$62,$AF$205^A91,IF(A91='Données projet'!$A$62,'Données projet'!$B$62,AI90+AH91-AQ90)))</f>
        <v>447.00000000000045</v>
      </c>
      <c r="AJ91" s="14">
        <f>AI91*VLOOKUP('Données projet'!$B$10,Paramètres!$A$1:$I$89,3,0)*VLOOKUP('Données projet'!$B$10,Paramètres!$A$1:$I$89,5,0)</f>
        <v>209.19600000000023</v>
      </c>
      <c r="AK91" s="14">
        <f t="shared" si="89"/>
        <v>51.759852265375834</v>
      </c>
      <c r="AL91" s="22">
        <f t="shared" si="58"/>
        <v>454.4981093621966</v>
      </c>
      <c r="AM91" s="62">
        <f t="shared" si="59"/>
        <v>728.1798417313903</v>
      </c>
      <c r="AN91" s="62">
        <f ca="1">AVERAGE(OFFSET($AM$3,0,0,'Données projet'!$E$10+1,1))-AVERAGE(OFFSET($H$3,0,0,'Données projet'!$E$10+1,1))</f>
        <v>348.82557854576123</v>
      </c>
      <c r="AO91" s="62">
        <f t="shared" si="90"/>
        <v>258.031856676031</v>
      </c>
      <c r="AP91" s="16">
        <f>IF(ISNA(VLOOKUP(A91,'Données projet'!$A$61:$I$81,3,0)),0,VLOOKUP(A91,'Données projet'!$A$61:$I$81,3,0))</f>
        <v>16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4.2</v>
      </c>
      <c r="N92" s="14">
        <f>IF('Données projet'!$A$36&gt;35,N91+M92-V91,IF(A92&lt;'Données projet'!$A$36,$K$205^A92,IF(A92='Données projet'!$A$36,'Données projet'!$B$36,N91+M92-V91)))</f>
        <v>202.79999999999981</v>
      </c>
      <c r="O92" s="14">
        <f>N92*VLOOKUP('Données projet'!$B$9,Paramètres!$A$1:$I$89,3,0)*VLOOKUP('Données projet'!$B$9,Paramètres!$A$1:$I$89,5,0)</f>
        <v>177.16607999999988</v>
      </c>
      <c r="P92" s="14">
        <f t="shared" si="87"/>
        <v>44.691110042101613</v>
      </c>
      <c r="Q92" s="22">
        <f t="shared" si="54"/>
        <v>386.40127265666007</v>
      </c>
      <c r="R92" s="62">
        <f t="shared" si="55"/>
        <v>660.42391636818365</v>
      </c>
      <c r="S92" s="62">
        <f ca="1">AVERAGE(OFFSET($R$3,0,0,'Données projet'!$E$9+1,1))-AVERAGE(OFFSET($H$3,0,0,'Données projet'!$E$9+1,1))</f>
        <v>307.92857962968247</v>
      </c>
      <c r="T92" s="62">
        <f t="shared" si="88"/>
        <v>162.11326381042059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13</v>
      </c>
      <c r="AI92" s="14">
        <f>IF('Données projet'!$A$62&gt;35,AI91+AH92-AQ91,IF(A92&lt;'Données projet'!$A$62,$AF$205^A92,IF(A92='Données projet'!$A$62,'Données projet'!$B$62,AI91+AH92-AQ91)))</f>
        <v>460.00000000000045</v>
      </c>
      <c r="AJ92" s="14">
        <f>AI92*VLOOKUP('Données projet'!$B$10,Paramètres!$A$1:$I$89,3,0)*VLOOKUP('Données projet'!$B$10,Paramètres!$A$1:$I$89,5,0)</f>
        <v>215.28000000000023</v>
      </c>
      <c r="AK92" s="14">
        <f t="shared" si="89"/>
        <v>53.08772574085318</v>
      </c>
      <c r="AL92" s="22">
        <f t="shared" si="58"/>
        <v>467.40712233198633</v>
      </c>
      <c r="AM92" s="62">
        <f t="shared" si="59"/>
        <v>741.42976604350997</v>
      </c>
      <c r="AN92" s="62">
        <f ca="1">AVERAGE(OFFSET($AM$3,0,0,'Données projet'!$E$10+1,1))-AVERAGE(OFFSET($H$3,0,0,'Données projet'!$E$10+1,1))</f>
        <v>348.82557854576123</v>
      </c>
      <c r="AO92" s="62">
        <f t="shared" si="90"/>
        <v>258.031856676031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207</v>
      </c>
      <c r="L93" s="13">
        <f>VLOOKUP(A93,'Données projet'!$A$35:$I$55,9,0)</f>
        <v>4.2</v>
      </c>
      <c r="M93" s="13">
        <f t="array" ref="M93">INDEX(L:L,MIN(IF(ISNUMBER(L93:L289),ROW(L93:L289),"")))</f>
        <v>4.2</v>
      </c>
      <c r="N93" s="14">
        <f>IF('Données projet'!$A$36&gt;35,N92+M93-V92,IF(A93&lt;'Données projet'!$A$36,$K$205^A93,IF(A93='Données projet'!$A$36,'Données projet'!$B$36,N92+M93-V92)))</f>
        <v>206.9999999999998</v>
      </c>
      <c r="O93" s="14">
        <f>N93*VLOOKUP('Données projet'!$B$9,Paramètres!$A$1:$I$89,3,0)*VLOOKUP('Données projet'!$B$9,Paramètres!$A$1:$I$89,5,0)</f>
        <v>180.83519999999984</v>
      </c>
      <c r="P93" s="14">
        <f t="shared" si="87"/>
        <v>45.507952685945099</v>
      </c>
      <c r="Q93" s="22">
        <f t="shared" si="54"/>
        <v>394.21432426135408</v>
      </c>
      <c r="R93" s="62">
        <f t="shared" si="55"/>
        <v>668.57196526558175</v>
      </c>
      <c r="S93" s="62">
        <f ca="1">AVERAGE(OFFSET($R$3,0,0,'Données projet'!$E$9+1,1))-AVERAGE(OFFSET($H$3,0,0,'Données projet'!$E$9+1,1))</f>
        <v>307.92857962968247</v>
      </c>
      <c r="T93" s="62">
        <f t="shared" si="88"/>
        <v>162.11326381042059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14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13</v>
      </c>
      <c r="AI93" s="14">
        <f>IF('Données projet'!$A$62&gt;35,AI92+AH93-AQ92,IF(A93&lt;'Données projet'!$A$62,$AF$205^A93,IF(A93='Données projet'!$A$62,'Données projet'!$B$62,AI92+AH93-AQ92)))</f>
        <v>473.00000000000045</v>
      </c>
      <c r="AJ93" s="14">
        <f>AI93*VLOOKUP('Données projet'!$B$10,Paramètres!$A$1:$I$89,3,0)*VLOOKUP('Données projet'!$B$10,Paramètres!$A$1:$I$89,5,0)</f>
        <v>221.3640000000002</v>
      </c>
      <c r="AK93" s="14">
        <f t="shared" si="89"/>
        <v>54.411237653200843</v>
      </c>
      <c r="AL93" s="22">
        <f t="shared" si="58"/>
        <v>480.30853891265838</v>
      </c>
      <c r="AM93" s="62">
        <f t="shared" si="59"/>
        <v>754.66617991688599</v>
      </c>
      <c r="AN93" s="62">
        <f ca="1">AVERAGE(OFFSET($AM$3,0,0,'Données projet'!$E$10+1,1))-AVERAGE(OFFSET($H$3,0,0,'Données projet'!$E$10+1,1))</f>
        <v>348.82557854576123</v>
      </c>
      <c r="AO93" s="62">
        <f t="shared" si="90"/>
        <v>258.031856676031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3.8</v>
      </c>
      <c r="N94" s="14">
        <f>IF('Données projet'!$A$36&gt;35,N93+M94-V93,IF(A94&lt;'Données projet'!$A$36,$K$205^A94,IF(A94='Données projet'!$A$36,'Données projet'!$B$36,N93+M94-V93)))</f>
        <v>196.79999999999981</v>
      </c>
      <c r="O94" s="14">
        <f>N94*VLOOKUP('Données projet'!$B$9,Paramètres!$A$1:$I$89,3,0)*VLOOKUP('Données projet'!$B$9,Paramètres!$A$1:$I$89,5,0)</f>
        <v>171.92447999999985</v>
      </c>
      <c r="P94" s="14">
        <f t="shared" si="87"/>
        <v>43.520760297647712</v>
      </c>
      <c r="Q94" s="22">
        <f t="shared" si="54"/>
        <v>375.23379351840282</v>
      </c>
      <c r="R94" s="62">
        <f t="shared" si="55"/>
        <v>649.92062036124787</v>
      </c>
      <c r="S94" s="62">
        <f ca="1">AVERAGE(OFFSET($R$3,0,0,'Données projet'!$E$9+1,1))-AVERAGE(OFFSET($H$3,0,0,'Données projet'!$E$9+1,1))</f>
        <v>307.92857962968247</v>
      </c>
      <c r="T94" s="62">
        <f t="shared" si="88"/>
        <v>162.11326381042059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13</v>
      </c>
      <c r="AI94" s="14">
        <f>IF('Données projet'!$A$62&gt;35,AI93+AH94-AQ93,IF(A94&lt;'Données projet'!$A$62,$AF$205^A94,IF(A94='Données projet'!$A$62,'Données projet'!$B$62,AI93+AH94-AQ93)))</f>
        <v>486.00000000000045</v>
      </c>
      <c r="AJ94" s="14">
        <f>AI94*VLOOKUP('Données projet'!$B$10,Paramètres!$A$1:$I$89,3,0)*VLOOKUP('Données projet'!$B$10,Paramètres!$A$1:$I$89,5,0)</f>
        <v>227.44800000000021</v>
      </c>
      <c r="AK94" s="14">
        <f t="shared" si="89"/>
        <v>55.730521649800735</v>
      </c>
      <c r="AL94" s="22">
        <f t="shared" si="58"/>
        <v>493.20259187340326</v>
      </c>
      <c r="AM94" s="62">
        <f t="shared" si="59"/>
        <v>767.88941871624831</v>
      </c>
      <c r="AN94" s="62">
        <f ca="1">AVERAGE(OFFSET($AM$3,0,0,'Données projet'!$E$10+1,1))-AVERAGE(OFFSET($H$3,0,0,'Données projet'!$E$10+1,1))</f>
        <v>348.82557854576123</v>
      </c>
      <c r="AO94" s="62">
        <f t="shared" si="90"/>
        <v>258.031856676031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3.8</v>
      </c>
      <c r="N95" s="14">
        <f>IF('Données projet'!$A$36&gt;35,N94+M95-V94,IF(A95&lt;'Données projet'!$A$36,$K$205^A95,IF(A95='Données projet'!$A$36,'Données projet'!$B$36,N94+M95-V94)))</f>
        <v>200.59999999999982</v>
      </c>
      <c r="O95" s="14">
        <f>N95*VLOOKUP('Données projet'!$B$9,Paramètres!$A$1:$I$89,3,0)*VLOOKUP('Données projet'!$B$9,Paramètres!$A$1:$I$89,5,0)</f>
        <v>175.24415999999988</v>
      </c>
      <c r="P95" s="14">
        <f t="shared" si="87"/>
        <v>44.262456119927002</v>
      </c>
      <c r="Q95" s="22">
        <f t="shared" si="54"/>
        <v>382.30735640887269</v>
      </c>
      <c r="R95" s="62">
        <f t="shared" si="55"/>
        <v>657.31765845198447</v>
      </c>
      <c r="S95" s="62">
        <f ca="1">AVERAGE(OFFSET($R$3,0,0,'Données projet'!$E$9+1,1))-AVERAGE(OFFSET($H$3,0,0,'Données projet'!$E$9+1,1))</f>
        <v>307.92857962968247</v>
      </c>
      <c r="T95" s="62">
        <f t="shared" si="88"/>
        <v>162.11326381042059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13</v>
      </c>
      <c r="AI95" s="14">
        <f>IF('Données projet'!$A$62&gt;35,AI94+AH95-AQ94,IF(A95&lt;'Données projet'!$A$62,$AF$205^A95,IF(A95='Données projet'!$A$62,'Données projet'!$B$62,AI94+AH95-AQ94)))</f>
        <v>499.00000000000045</v>
      </c>
      <c r="AJ95" s="14">
        <f>AI95*VLOOKUP('Données projet'!$B$10,Paramètres!$A$1:$I$89,3,0)*VLOOKUP('Données projet'!$B$10,Paramètres!$A$1:$I$89,5,0)</f>
        <v>233.53200000000021</v>
      </c>
      <c r="AK95" s="14">
        <f t="shared" si="89"/>
        <v>57.04570382109813</v>
      </c>
      <c r="AL95" s="22">
        <f t="shared" si="58"/>
        <v>506.08950082174624</v>
      </c>
      <c r="AM95" s="62">
        <f t="shared" si="59"/>
        <v>781.09980286485802</v>
      </c>
      <c r="AN95" s="62">
        <f ca="1">AVERAGE(OFFSET($AM$3,0,0,'Données projet'!$E$10+1,1))-AVERAGE(OFFSET($H$3,0,0,'Données projet'!$E$10+1,1))</f>
        <v>348.82557854576123</v>
      </c>
      <c r="AO95" s="62">
        <f t="shared" si="90"/>
        <v>258.031856676031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3.8</v>
      </c>
      <c r="N96" s="14">
        <f>IF('Données projet'!$A$36&gt;35,N95+M96-V95,IF(A96&lt;'Données projet'!$A$36,$K$205^A96,IF(A96='Données projet'!$A$36,'Données projet'!$B$36,N95+M96-V95)))</f>
        <v>204.39999999999984</v>
      </c>
      <c r="O96" s="14">
        <f>N96*VLOOKUP('Données projet'!$B$9,Paramètres!$A$1:$I$89,3,0)*VLOOKUP('Données projet'!$B$9,Paramètres!$A$1:$I$89,5,0)</f>
        <v>178.56383999999986</v>
      </c>
      <c r="P96" s="14">
        <f t="shared" si="87"/>
        <v>45.002518212442546</v>
      </c>
      <c r="Q96" s="22">
        <f t="shared" si="54"/>
        <v>389.37807388667051</v>
      </c>
      <c r="R96" s="62">
        <f t="shared" si="55"/>
        <v>664.70623955850647</v>
      </c>
      <c r="S96" s="62">
        <f ca="1">AVERAGE(OFFSET($R$3,0,0,'Données projet'!$E$9+1,1))-AVERAGE(OFFSET($H$3,0,0,'Données projet'!$E$9+1,1))</f>
        <v>307.92857962968247</v>
      </c>
      <c r="T96" s="62">
        <f t="shared" si="88"/>
        <v>162.11326381042059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13</v>
      </c>
      <c r="AI96" s="14">
        <f>IF('Données projet'!$A$62&gt;35,AI95+AH96-AQ95,IF(A96&lt;'Données projet'!$A$62,$AF$205^A96,IF(A96='Données projet'!$A$62,'Données projet'!$B$62,AI95+AH96-AQ95)))</f>
        <v>512.00000000000045</v>
      </c>
      <c r="AJ96" s="14">
        <f>AI96*VLOOKUP('Données projet'!$B$10,Paramètres!$A$1:$I$89,3,0)*VLOOKUP('Données projet'!$B$10,Paramètres!$A$1:$I$89,5,0)</f>
        <v>239.61600000000021</v>
      </c>
      <c r="AK96" s="14">
        <f t="shared" si="89"/>
        <v>58.356903313490214</v>
      </c>
      <c r="AL96" s="22">
        <f t="shared" si="58"/>
        <v>518.96947327099576</v>
      </c>
      <c r="AM96" s="62">
        <f t="shared" si="59"/>
        <v>794.29763894283178</v>
      </c>
      <c r="AN96" s="62">
        <f ca="1">AVERAGE(OFFSET($AM$3,0,0,'Données projet'!$E$10+1,1))-AVERAGE(OFFSET($H$3,0,0,'Données projet'!$E$10+1,1))</f>
        <v>348.82557854576123</v>
      </c>
      <c r="AO96" s="62">
        <f t="shared" si="90"/>
        <v>258.031856676031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3.8</v>
      </c>
      <c r="N97" s="14">
        <f>IF('Données projet'!$A$36&gt;35,N96+M97-V96,IF(A97&lt;'Données projet'!$A$36,$K$205^A97,IF(A97='Données projet'!$A$36,'Données projet'!$B$36,N96+M97-V96)))</f>
        <v>208.19999999999985</v>
      </c>
      <c r="O97" s="14">
        <f>N97*VLOOKUP('Données projet'!$B$9,Paramètres!$A$1:$I$89,3,0)*VLOOKUP('Données projet'!$B$9,Paramètres!$A$1:$I$89,5,0)</f>
        <v>181.88351999999989</v>
      </c>
      <c r="P97" s="14">
        <f t="shared" si="87"/>
        <v>45.740980450513412</v>
      </c>
      <c r="Q97" s="22">
        <f t="shared" si="54"/>
        <v>396.44600495131061</v>
      </c>
      <c r="R97" s="62">
        <f t="shared" si="55"/>
        <v>672.0865200285491</v>
      </c>
      <c r="S97" s="62">
        <f ca="1">AVERAGE(OFFSET($R$3,0,0,'Données projet'!$E$9+1,1))-AVERAGE(OFFSET($H$3,0,0,'Données projet'!$E$9+1,1))</f>
        <v>307.92857962968247</v>
      </c>
      <c r="T97" s="62">
        <f t="shared" si="88"/>
        <v>162.11326381042059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>
        <f>VLOOKUP(A97,'Données projet'!$A$61:$I$81,2,0)</f>
        <v>525</v>
      </c>
      <c r="AG97" s="13">
        <f>VLOOKUP(A97,'Données projet'!$A$61:$I$81,9,0)</f>
        <v>13</v>
      </c>
      <c r="AH97" s="13">
        <f t="array" ref="AH97">INDEX(AG:AG,MIN(IF(ISNUMBER(AG97:AG293),ROW(AG97:AG293),"")))</f>
        <v>13</v>
      </c>
      <c r="AI97" s="14">
        <f>IF('Données projet'!$A$62&gt;35,AI96+AH97-AQ96,IF(A97&lt;'Données projet'!$A$62,$AF$205^A97,IF(A97='Données projet'!$A$62,'Données projet'!$B$62,AI96+AH97-AQ96)))</f>
        <v>525.00000000000045</v>
      </c>
      <c r="AJ97" s="14">
        <f>AI97*VLOOKUP('Données projet'!$B$10,Paramètres!$A$1:$I$89,3,0)*VLOOKUP('Données projet'!$B$10,Paramètres!$A$1:$I$89,5,0)</f>
        <v>245.70000000000022</v>
      </c>
      <c r="AK97" s="14">
        <f t="shared" si="89"/>
        <v>59.66423287821754</v>
      </c>
      <c r="AL97" s="22">
        <f t="shared" si="58"/>
        <v>531.84270559622928</v>
      </c>
      <c r="AM97" s="62">
        <f t="shared" si="59"/>
        <v>807.48322067346771</v>
      </c>
      <c r="AN97" s="62">
        <f ca="1">AVERAGE(OFFSET($AM$3,0,0,'Données projet'!$E$10+1,1))-AVERAGE(OFFSET($H$3,0,0,'Données projet'!$E$10+1,1))</f>
        <v>348.82557854576123</v>
      </c>
      <c r="AO97" s="62">
        <f t="shared" si="90"/>
        <v>258.031856676031</v>
      </c>
      <c r="AP97" s="16">
        <f>IF(ISNA(VLOOKUP(A97,'Données projet'!$A$61:$I$81,3,0)),0,VLOOKUP(A97,'Données projet'!$A$61:$I$81,3,0))</f>
        <v>17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212</v>
      </c>
      <c r="L98" s="13">
        <f>VLOOKUP(A98,'Données projet'!$A$35:$I$55,9,0)</f>
        <v>3.8</v>
      </c>
      <c r="M98" s="13">
        <f t="array" ref="M98">INDEX(L:L,MIN(IF(ISNUMBER(L98:L294),ROW(L98:L294),"")))</f>
        <v>3.8</v>
      </c>
      <c r="N98" s="14">
        <f>IF('Données projet'!$A$36&gt;35,N97+M98-V97,IF(A98&lt;'Données projet'!$A$36,$K$205^A98,IF(A98='Données projet'!$A$36,'Données projet'!$B$36,N97+M98-V97)))</f>
        <v>211.99999999999986</v>
      </c>
      <c r="O98" s="14">
        <f>N98*VLOOKUP('Données projet'!$B$9,Paramètres!$A$1:$I$89,3,0)*VLOOKUP('Données projet'!$B$9,Paramètres!$A$1:$I$89,5,0)</f>
        <v>185.2031999999999</v>
      </c>
      <c r="P98" s="14">
        <f t="shared" si="87"/>
        <v>46.477875402099386</v>
      </c>
      <c r="Q98" s="22">
        <f t="shared" si="54"/>
        <v>403.51120632532292</v>
      </c>
      <c r="R98" s="62">
        <f t="shared" si="55"/>
        <v>679.45865224408885</v>
      </c>
      <c r="S98" s="62">
        <f ca="1">AVERAGE(OFFSET($R$3,0,0,'Données projet'!$E$9+1,1))-AVERAGE(OFFSET($H$3,0,0,'Données projet'!$E$9+1,1))</f>
        <v>307.92857962968247</v>
      </c>
      <c r="T98" s="62">
        <f t="shared" si="88"/>
        <v>162.11326381042059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14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538</v>
      </c>
      <c r="AG98" s="13">
        <f>VLOOKUP(A98,'Données projet'!$A$61:$I$81,9,0)</f>
        <v>13</v>
      </c>
      <c r="AH98" s="13">
        <f t="array" ref="AH98">INDEX(AG:AG,MIN(IF(ISNUMBER(AG98:AG294),ROW(AG98:AG294),"")))</f>
        <v>13</v>
      </c>
      <c r="AI98" s="14">
        <f>IF('Données projet'!$A$62&gt;35,AI97+AH98-AQ97,IF(A98&lt;'Données projet'!$A$62,$AF$205^A98,IF(A98='Données projet'!$A$62,'Données projet'!$B$62,AI97+AH98-AQ97)))</f>
        <v>538.00000000000045</v>
      </c>
      <c r="AJ98" s="14">
        <f>AI98*VLOOKUP('Données projet'!$B$10,Paramètres!$A$1:$I$89,3,0)*VLOOKUP('Données projet'!$B$10,Paramètres!$A$1:$I$89,5,0)</f>
        <v>251.78400000000019</v>
      </c>
      <c r="AK98" s="14">
        <f t="shared" si="89"/>
        <v>60.967799364357568</v>
      </c>
      <c r="AL98" s="22">
        <f t="shared" si="58"/>
        <v>544.70938389292303</v>
      </c>
      <c r="AM98" s="62">
        <f t="shared" si="59"/>
        <v>820.65682981168902</v>
      </c>
      <c r="AN98" s="62">
        <f ca="1">AVERAGE(OFFSET($AM$3,0,0,'Données projet'!$E$10+1,1))-AVERAGE(OFFSET($H$3,0,0,'Données projet'!$E$10+1,1))</f>
        <v>348.82557854576123</v>
      </c>
      <c r="AO98" s="62">
        <f t="shared" si="90"/>
        <v>258.031856676031</v>
      </c>
      <c r="AP98" s="16">
        <f>IF(ISNA(VLOOKUP(A98,'Données projet'!$A$61:$I$81,3,0)),0,VLOOKUP(A98,'Données projet'!$A$61:$I$81,3,0))</f>
        <v>18</v>
      </c>
      <c r="AQ98" s="16">
        <f>IF(ISNA(VLOOKUP(A98,'Données projet'!$A$61:$I$81,4,0)),0,VLOOKUP(A98,'Données projet'!$A$61:$I$81,4,0))</f>
        <v>269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3.6</v>
      </c>
      <c r="N99" s="14">
        <f>IF('Données projet'!$A$36&gt;35,N98+M99-V98,IF(A99&lt;'Données projet'!$A$36,$K$205^A99,IF(A99='Données projet'!$A$36,'Données projet'!$B$36,N98+M99-V98)))</f>
        <v>201.59999999999985</v>
      </c>
      <c r="O99" s="14">
        <f>N99*VLOOKUP('Données projet'!$B$9,Paramètres!$A$1:$I$89,3,0)*VLOOKUP('Données projet'!$B$9,Paramètres!$A$1:$I$89,5,0)</f>
        <v>176.11775999999989</v>
      </c>
      <c r="P99" s="14">
        <f t="shared" si="87"/>
        <v>44.457366290237204</v>
      </c>
      <c r="Q99" s="22">
        <f t="shared" ref="Q99:Q130" si="107">(O99+P99)*0.475*44/12</f>
        <v>384.16834495549625</v>
      </c>
      <c r="R99" s="62">
        <f t="shared" si="55"/>
        <v>660.41739715188373</v>
      </c>
      <c r="S99" s="62">
        <f ca="1">AVERAGE(OFFSET($R$3,0,0,'Données projet'!$E$9+1,1))-AVERAGE(OFFSET($H$3,0,0,'Données projet'!$E$9+1,1))</f>
        <v>307.92857962968247</v>
      </c>
      <c r="T99" s="62">
        <f t="shared" si="88"/>
        <v>162.11326381042059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>
        <f>VLOOKUP(A99,'Données projet'!$A$61:$I$81,2,0)</f>
        <v>280</v>
      </c>
      <c r="AG99" s="13">
        <f>VLOOKUP(A99,'Données projet'!$A$61:$I$81,9,0)</f>
        <v>11</v>
      </c>
      <c r="AH99" s="13">
        <f t="array" ref="AH99">INDEX(AG:AG,MIN(IF(ISNUMBER(AG99:AG295),ROW(AG99:AG295),"")))</f>
        <v>11</v>
      </c>
      <c r="AI99" s="14">
        <f>IF('Données projet'!$A$62&gt;35,AI98+AH99-AQ98,IF(A99&lt;'Données projet'!$A$62,$AF$205^A99,IF(A99='Données projet'!$A$62,'Données projet'!$B$62,AI98+AH99-AQ98)))</f>
        <v>280.00000000000045</v>
      </c>
      <c r="AJ99" s="14">
        <f>AI99*VLOOKUP('Données projet'!$B$10,Paramètres!$A$1:$I$89,3,0)*VLOOKUP('Données projet'!$B$10,Paramètres!$A$1:$I$89,5,0)</f>
        <v>131.04000000000019</v>
      </c>
      <c r="AK99" s="14">
        <f t="shared" si="89"/>
        <v>34.236561238949953</v>
      </c>
      <c r="AL99" s="22">
        <f t="shared" si="58"/>
        <v>287.85667749117147</v>
      </c>
      <c r="AM99" s="62">
        <f t="shared" si="59"/>
        <v>564.10572968755889</v>
      </c>
      <c r="AN99" s="62">
        <f ca="1">AVERAGE(OFFSET($AM$3,0,0,'Données projet'!$E$10+1,1))-AVERAGE(OFFSET($H$3,0,0,'Données projet'!$E$10+1,1))</f>
        <v>348.82557854576123</v>
      </c>
      <c r="AO99" s="62">
        <f t="shared" si="90"/>
        <v>258.031856676031</v>
      </c>
      <c r="AP99" s="16">
        <f>IF(ISNA(VLOOKUP(A99,'Données projet'!$A$61:$I$81,3,0)),0,VLOOKUP(A99,'Données projet'!$A$61:$I$81,3,0))</f>
        <v>19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3.6</v>
      </c>
      <c r="N100" s="14">
        <f>IF('Données projet'!$A$36&gt;35,N99+M100-V99,IF(A100&lt;'Données projet'!$A$36,$K$205^A100,IF(A100='Données projet'!$A$36,'Données projet'!$B$36,N99+M100-V99)))</f>
        <v>205.19999999999985</v>
      </c>
      <c r="O100" s="14">
        <f>N100*VLOOKUP('Données projet'!$B$9,Paramètres!$A$1:$I$89,3,0)*VLOOKUP('Données projet'!$B$9,Paramètres!$A$1:$I$89,5,0)</f>
        <v>179.26271999999989</v>
      </c>
      <c r="P100" s="14">
        <f t="shared" si="87"/>
        <v>45.158115787467111</v>
      </c>
      <c r="Q100" s="22">
        <f t="shared" si="107"/>
        <v>390.86628899650503</v>
      </c>
      <c r="R100" s="62">
        <f t="shared" si="55"/>
        <v>667.4117152758879</v>
      </c>
      <c r="S100" s="62">
        <f ca="1">AVERAGE(OFFSET($R$3,0,0,'Données projet'!$E$9+1,1))-AVERAGE(OFFSET($H$3,0,0,'Données projet'!$E$9+1,1))</f>
        <v>307.92857962968247</v>
      </c>
      <c r="T100" s="62">
        <f t="shared" si="88"/>
        <v>162.11326381042059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8.5555555555555554</v>
      </c>
      <c r="AI100" s="14">
        <f>IF('Données projet'!$A$62&gt;35,AI99+AH100-AQ99,IF(A100&lt;'Données projet'!$A$62,$AF$205^A100,IF(A100='Données projet'!$A$62,'Données projet'!$B$62,AI99+AH100-AQ99)))</f>
        <v>288.555555555556</v>
      </c>
      <c r="AJ100" s="14">
        <f>AI100*VLOOKUP('Données projet'!$B$10,Paramètres!$A$1:$I$89,3,0)*VLOOKUP('Données projet'!$B$10,Paramètres!$A$1:$I$89,5,0)</f>
        <v>135.04400000000021</v>
      </c>
      <c r="AK100" s="14">
        <f t="shared" si="89"/>
        <v>35.159284945629004</v>
      </c>
      <c r="AL100" s="22">
        <f t="shared" si="58"/>
        <v>296.43738794697089</v>
      </c>
      <c r="AM100" s="62">
        <f t="shared" si="59"/>
        <v>572.98281422635364</v>
      </c>
      <c r="AN100" s="62">
        <f ca="1">AVERAGE(OFFSET($AM$3,0,0,'Données projet'!$E$10+1,1))-AVERAGE(OFFSET($H$3,0,0,'Données projet'!$E$10+1,1))</f>
        <v>348.82557854576123</v>
      </c>
      <c r="AO100" s="62">
        <f t="shared" si="90"/>
        <v>258.031856676031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3.6</v>
      </c>
      <c r="N101" s="14">
        <f>IF('Données projet'!$A$36&gt;35,N100+M101-V100,IF(A101&lt;'Données projet'!$A$36,$K$205^A101,IF(A101='Données projet'!$A$36,'Données projet'!$B$36,N100+M101-V100)))</f>
        <v>208.79999999999984</v>
      </c>
      <c r="O101" s="14">
        <f>N101*VLOOKUP('Données projet'!$B$9,Paramètres!$A$1:$I$89,3,0)*VLOOKUP('Données projet'!$B$9,Paramètres!$A$1:$I$89,5,0)</f>
        <v>182.40767999999989</v>
      </c>
      <c r="P101" s="14">
        <f t="shared" si="87"/>
        <v>45.857435663065878</v>
      </c>
      <c r="Q101" s="22">
        <f t="shared" si="107"/>
        <v>397.56174311317289</v>
      </c>
      <c r="R101" s="62">
        <f t="shared" si="55"/>
        <v>674.39840204780421</v>
      </c>
      <c r="S101" s="62">
        <f ca="1">AVERAGE(OFFSET($R$3,0,0,'Données projet'!$E$9+1,1))-AVERAGE(OFFSET($H$3,0,0,'Données projet'!$E$9+1,1))</f>
        <v>307.92857962968247</v>
      </c>
      <c r="T101" s="62">
        <f t="shared" si="88"/>
        <v>162.11326381042059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8.5555555555555554</v>
      </c>
      <c r="AI101" s="14">
        <f>IF('Données projet'!$A$62&gt;35,AI100+AH101-AQ100,IF(A101&lt;'Données projet'!$A$62,$AF$205^A101,IF(A101='Données projet'!$A$62,'Données projet'!$B$62,AI100+AH101-AQ100)))</f>
        <v>297.11111111111154</v>
      </c>
      <c r="AJ101" s="14">
        <f>AI101*VLOOKUP('Données projet'!$B$10,Paramètres!$A$1:$I$89,3,0)*VLOOKUP('Données projet'!$B$10,Paramètres!$A$1:$I$89,5,0)</f>
        <v>139.0480000000002</v>
      </c>
      <c r="AK101" s="14">
        <f t="shared" si="89"/>
        <v>36.078829132999324</v>
      </c>
      <c r="AL101" s="22">
        <f t="shared" si="58"/>
        <v>305.01256073997416</v>
      </c>
      <c r="AM101" s="62">
        <f t="shared" si="59"/>
        <v>581.84921967460559</v>
      </c>
      <c r="AN101" s="62">
        <f ca="1">AVERAGE(OFFSET($AM$3,0,0,'Données projet'!$E$10+1,1))-AVERAGE(OFFSET($H$3,0,0,'Données projet'!$E$10+1,1))</f>
        <v>348.82557854576123</v>
      </c>
      <c r="AO101" s="62">
        <f t="shared" si="90"/>
        <v>258.031856676031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3.6</v>
      </c>
      <c r="N102" s="14">
        <f>IF('Données projet'!$A$36&gt;35,N101+M102-V101,IF(A102&lt;'Données projet'!$A$36,$K$205^A102,IF(A102='Données projet'!$A$36,'Données projet'!$B$36,N101+M102-V101)))</f>
        <v>212.39999999999984</v>
      </c>
      <c r="O102" s="14">
        <f>N102*VLOOKUP('Données projet'!$B$9,Paramètres!$A$1:$I$89,3,0)*VLOOKUP('Données projet'!$B$9,Paramètres!$A$1:$I$89,5,0)</f>
        <v>185.55263999999988</v>
      </c>
      <c r="P102" s="14">
        <f t="shared" si="87"/>
        <v>46.555353409936458</v>
      </c>
      <c r="Q102" s="22">
        <f t="shared" si="107"/>
        <v>404.25475518897241</v>
      </c>
      <c r="R102" s="62">
        <f t="shared" si="55"/>
        <v>681.37759454338254</v>
      </c>
      <c r="S102" s="62">
        <f ca="1">AVERAGE(OFFSET($R$3,0,0,'Données projet'!$E$9+1,1))-AVERAGE(OFFSET($H$3,0,0,'Données projet'!$E$9+1,1))</f>
        <v>307.92857962968247</v>
      </c>
      <c r="T102" s="62">
        <f t="shared" si="88"/>
        <v>162.11326381042059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8.5555555555555554</v>
      </c>
      <c r="AI102" s="14">
        <f>IF('Données projet'!$A$62&gt;35,AI101+AH102-AQ101,IF(A102&lt;'Données projet'!$A$62,$AF$205^A102,IF(A102='Données projet'!$A$62,'Données projet'!$B$62,AI101+AH102-AQ101)))</f>
        <v>305.66666666666708</v>
      </c>
      <c r="AJ102" s="14">
        <f>AI102*VLOOKUP('Données projet'!$B$10,Paramètres!$A$1:$I$89,3,0)*VLOOKUP('Données projet'!$B$10,Paramètres!$A$1:$I$89,5,0)</f>
        <v>143.05200000000019</v>
      </c>
      <c r="AK102" s="14">
        <f t="shared" si="89"/>
        <v>36.995295872593921</v>
      </c>
      <c r="AL102" s="22">
        <f t="shared" si="58"/>
        <v>313.58237364476804</v>
      </c>
      <c r="AM102" s="62">
        <f t="shared" si="59"/>
        <v>590.70521299917823</v>
      </c>
      <c r="AN102" s="62">
        <f ca="1">AVERAGE(OFFSET($AM$3,0,0,'Données projet'!$E$10+1,1))-AVERAGE(OFFSET($H$3,0,0,'Données projet'!$E$10+1,1))</f>
        <v>348.82557854576123</v>
      </c>
      <c r="AO102" s="62">
        <f t="shared" si="90"/>
        <v>258.031856676031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216</v>
      </c>
      <c r="L103" s="13">
        <f>VLOOKUP(A103,'Données projet'!$A$35:$I$55,9,0)</f>
        <v>3.6</v>
      </c>
      <c r="M103" s="13">
        <f t="array" ref="M103">INDEX(L:L,MIN(IF(ISNUMBER(L103:L299),ROW(L103:L299),"")))</f>
        <v>3.6</v>
      </c>
      <c r="N103" s="14">
        <f>IF('Données projet'!$A$36&gt;35,N102+M103-V102,IF(A103&lt;'Données projet'!$A$36,$K$205^A103,IF(A103='Données projet'!$A$36,'Données projet'!$B$36,N102+M103-V102)))</f>
        <v>215.99999999999983</v>
      </c>
      <c r="O103" s="14">
        <f>N103*VLOOKUP('Données projet'!$B$9,Paramètres!$A$1:$I$89,3,0)*VLOOKUP('Données projet'!$B$9,Paramètres!$A$1:$I$89,5,0)</f>
        <v>188.69759999999988</v>
      </c>
      <c r="P103" s="14">
        <f t="shared" si="87"/>
        <v>47.251895535609691</v>
      </c>
      <c r="Q103" s="22">
        <f t="shared" si="107"/>
        <v>410.94537139118665</v>
      </c>
      <c r="R103" s="62">
        <f t="shared" si="55"/>
        <v>688.34942657489592</v>
      </c>
      <c r="S103" s="62">
        <f ca="1">AVERAGE(OFFSET($R$3,0,0,'Données projet'!$E$9+1,1))-AVERAGE(OFFSET($H$3,0,0,'Données projet'!$E$9+1,1))</f>
        <v>307.92857962968247</v>
      </c>
      <c r="T103" s="62">
        <f t="shared" si="88"/>
        <v>162.11326381042059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13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8.5555555555555554</v>
      </c>
      <c r="AI103" s="14">
        <f>IF('Données projet'!$A$62&gt;35,AI102+AH103-AQ102,IF(A103&lt;'Données projet'!$A$62,$AF$205^A103,IF(A103='Données projet'!$A$62,'Données projet'!$B$62,AI102+AH103-AQ102)))</f>
        <v>314.22222222222263</v>
      </c>
      <c r="AJ103" s="14">
        <f>AI103*VLOOKUP('Données projet'!$B$10,Paramètres!$A$1:$I$89,3,0)*VLOOKUP('Données projet'!$B$10,Paramètres!$A$1:$I$89,5,0)</f>
        <v>147.05600000000018</v>
      </c>
      <c r="AK103" s="14">
        <f t="shared" si="89"/>
        <v>37.908781196921652</v>
      </c>
      <c r="AL103" s="22">
        <f t="shared" si="58"/>
        <v>322.14699391797217</v>
      </c>
      <c r="AM103" s="62">
        <f t="shared" si="59"/>
        <v>599.55104910168143</v>
      </c>
      <c r="AN103" s="62">
        <f ca="1">AVERAGE(OFFSET($AM$3,0,0,'Données projet'!$E$10+1,1))-AVERAGE(OFFSET($H$3,0,0,'Données projet'!$E$10+1,1))</f>
        <v>348.82557854576123</v>
      </c>
      <c r="AO103" s="62">
        <f t="shared" si="90"/>
        <v>258.031856676031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3.4</v>
      </c>
      <c r="N104" s="14">
        <f>IF('Données projet'!$A$36&gt;35,N103+M104-V103,IF(A104&lt;'Données projet'!$A$36,$K$205^A104,IF(A104='Données projet'!$A$36,'Données projet'!$B$36,N103+M104-V103)))</f>
        <v>206.39999999999984</v>
      </c>
      <c r="O104" s="14">
        <f>N104*VLOOKUP('Données projet'!$B$9,Paramètres!$A$1:$I$89,3,0)*VLOOKUP('Données projet'!$B$9,Paramètres!$A$1:$I$89,5,0)</f>
        <v>180.31103999999988</v>
      </c>
      <c r="P104" s="14">
        <f t="shared" si="87"/>
        <v>45.391379880979571</v>
      </c>
      <c r="Q104" s="22">
        <f t="shared" si="107"/>
        <v>393.09838129270588</v>
      </c>
      <c r="R104" s="62">
        <f t="shared" si="55"/>
        <v>670.77877383978034</v>
      </c>
      <c r="S104" s="62">
        <f ca="1">AVERAGE(OFFSET($R$3,0,0,'Données projet'!$E$9+1,1))-AVERAGE(OFFSET($H$3,0,0,'Données projet'!$E$9+1,1))</f>
        <v>307.92857962968247</v>
      </c>
      <c r="T104" s="62">
        <f t="shared" si="88"/>
        <v>162.11326381042059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8.5555555555555554</v>
      </c>
      <c r="AI104" s="14">
        <f>IF('Données projet'!$A$62&gt;35,AI103+AH104-AQ103,IF(A104&lt;'Données projet'!$A$62,$AF$205^A104,IF(A104='Données projet'!$A$62,'Données projet'!$B$62,AI103+AH104-AQ103)))</f>
        <v>322.77777777777817</v>
      </c>
      <c r="AJ104" s="14">
        <f>AI104*VLOOKUP('Données projet'!$B$10,Paramètres!$A$1:$I$89,3,0)*VLOOKUP('Données projet'!$B$10,Paramètres!$A$1:$I$89,5,0)</f>
        <v>151.06000000000017</v>
      </c>
      <c r="AK104" s="14">
        <f t="shared" si="89"/>
        <v>38.819375611338231</v>
      </c>
      <c r="AL104" s="22">
        <f t="shared" si="58"/>
        <v>330.70657918974769</v>
      </c>
      <c r="AM104" s="62">
        <f t="shared" si="59"/>
        <v>608.38697173682203</v>
      </c>
      <c r="AN104" s="62">
        <f ca="1">AVERAGE(OFFSET($AM$3,0,0,'Données projet'!$E$10+1,1))-AVERAGE(OFFSET($H$3,0,0,'Données projet'!$E$10+1,1))</f>
        <v>348.82557854576123</v>
      </c>
      <c r="AO104" s="62">
        <f t="shared" si="90"/>
        <v>258.031856676031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3.4</v>
      </c>
      <c r="N105" s="14">
        <f>IF('Données projet'!$A$36&gt;35,N104+M105-V104,IF(A105&lt;'Données projet'!$A$36,$K$205^A105,IF(A105='Données projet'!$A$36,'Données projet'!$B$36,N104+M105-V104)))</f>
        <v>209.79999999999984</v>
      </c>
      <c r="O105" s="14">
        <f>N105*VLOOKUP('Données projet'!$B$9,Paramètres!$A$1:$I$89,3,0)*VLOOKUP('Données projet'!$B$9,Paramètres!$A$1:$I$89,5,0)</f>
        <v>183.2812799999999</v>
      </c>
      <c r="P105" s="14">
        <f t="shared" si="87"/>
        <v>46.05144119929907</v>
      </c>
      <c r="Q105" s="22">
        <f t="shared" si="107"/>
        <v>399.42115608877901</v>
      </c>
      <c r="R105" s="62">
        <f t="shared" si="55"/>
        <v>677.37309216376195</v>
      </c>
      <c r="S105" s="62">
        <f ca="1">AVERAGE(OFFSET($R$3,0,0,'Données projet'!$E$9+1,1))-AVERAGE(OFFSET($H$3,0,0,'Données projet'!$E$9+1,1))</f>
        <v>307.92857962968247</v>
      </c>
      <c r="T105" s="62">
        <f t="shared" si="88"/>
        <v>162.11326381042059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8.5555555555555554</v>
      </c>
      <c r="AI105" s="14">
        <f>IF('Données projet'!$A$62&gt;35,AI104+AH105-AQ104,IF(A105&lt;'Données projet'!$A$62,$AF$205^A105,IF(A105='Données projet'!$A$62,'Données projet'!$B$62,AI104+AH105-AQ104)))</f>
        <v>331.33333333333371</v>
      </c>
      <c r="AJ105" s="14">
        <f>AI105*VLOOKUP('Données projet'!$B$10,Paramètres!$A$1:$I$89,3,0)*VLOOKUP('Données projet'!$B$10,Paramètres!$A$1:$I$89,5,0)</f>
        <v>155.06400000000016</v>
      </c>
      <c r="AK105" s="14">
        <f t="shared" si="89"/>
        <v>39.727164550120129</v>
      </c>
      <c r="AL105" s="22">
        <f t="shared" si="58"/>
        <v>339.2612782581262</v>
      </c>
      <c r="AM105" s="62">
        <f t="shared" si="59"/>
        <v>617.21321433310914</v>
      </c>
      <c r="AN105" s="62">
        <f ca="1">AVERAGE(OFFSET($AM$3,0,0,'Données projet'!$E$10+1,1))-AVERAGE(OFFSET($H$3,0,0,'Données projet'!$E$10+1,1))</f>
        <v>348.82557854576123</v>
      </c>
      <c r="AO105" s="62">
        <f t="shared" si="90"/>
        <v>258.031856676031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3.4</v>
      </c>
      <c r="N106" s="14">
        <f>IF('Données projet'!$A$36&gt;35,N105+M106-V105,IF(A106&lt;'Données projet'!$A$36,$K$205^A106,IF(A106='Données projet'!$A$36,'Données projet'!$B$36,N105+M106-V105)))</f>
        <v>213.19999999999985</v>
      </c>
      <c r="O106" s="14">
        <f>N106*VLOOKUP('Données projet'!$B$9,Paramètres!$A$1:$I$89,3,0)*VLOOKUP('Données projet'!$B$9,Paramètres!$A$1:$I$89,5,0)</f>
        <v>186.25151999999989</v>
      </c>
      <c r="P106" s="14">
        <f t="shared" si="87"/>
        <v>46.710258515156667</v>
      </c>
      <c r="Q106" s="22">
        <f t="shared" si="107"/>
        <v>405.74176424723095</v>
      </c>
      <c r="R106" s="62">
        <f t="shared" si="55"/>
        <v>683.96053317699364</v>
      </c>
      <c r="S106" s="62">
        <f ca="1">AVERAGE(OFFSET($R$3,0,0,'Données projet'!$E$9+1,1))-AVERAGE(OFFSET($H$3,0,0,'Données projet'!$E$9+1,1))</f>
        <v>307.92857962968247</v>
      </c>
      <c r="T106" s="62">
        <f t="shared" si="88"/>
        <v>162.11326381042059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8.5555555555555554</v>
      </c>
      <c r="AI106" s="14">
        <f>IF('Données projet'!$A$62&gt;35,AI105+AH106-AQ105,IF(A106&lt;'Données projet'!$A$62,$AF$205^A106,IF(A106='Données projet'!$A$62,'Données projet'!$B$62,AI105+AH106-AQ105)))</f>
        <v>339.88888888888926</v>
      </c>
      <c r="AJ106" s="14">
        <f>AI106*VLOOKUP('Données projet'!$B$10,Paramètres!$A$1:$I$89,3,0)*VLOOKUP('Données projet'!$B$10,Paramètres!$A$1:$I$89,5,0)</f>
        <v>159.06800000000018</v>
      </c>
      <c r="AK106" s="14">
        <f t="shared" si="89"/>
        <v>40.632228784106786</v>
      </c>
      <c r="AL106" s="22">
        <f t="shared" si="58"/>
        <v>347.81123179898628</v>
      </c>
      <c r="AM106" s="62">
        <f t="shared" si="59"/>
        <v>626.03000072874897</v>
      </c>
      <c r="AN106" s="62">
        <f ca="1">AVERAGE(OFFSET($AM$3,0,0,'Données projet'!$E$10+1,1))-AVERAGE(OFFSET($H$3,0,0,'Données projet'!$E$10+1,1))</f>
        <v>348.82557854576123</v>
      </c>
      <c r="AO106" s="62">
        <f t="shared" si="90"/>
        <v>258.031856676031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3.4</v>
      </c>
      <c r="N107" s="14">
        <f>IF('Données projet'!$A$36&gt;35,N106+M107-V106,IF(A107&lt;'Données projet'!$A$36,$K$205^A107,IF(A107='Données projet'!$A$36,'Données projet'!$B$36,N106+M107-V106)))</f>
        <v>216.59999999999985</v>
      </c>
      <c r="O107" s="14">
        <f>N107*VLOOKUP('Données projet'!$B$9,Paramètres!$A$1:$I$89,3,0)*VLOOKUP('Données projet'!$B$9,Paramètres!$A$1:$I$89,5,0)</f>
        <v>189.2217599999999</v>
      </c>
      <c r="P107" s="14">
        <f t="shared" si="87"/>
        <v>47.367853957810034</v>
      </c>
      <c r="Q107" s="22">
        <f t="shared" si="107"/>
        <v>412.06024430985229</v>
      </c>
      <c r="R107" s="62">
        <f t="shared" si="55"/>
        <v>690.5412171409132</v>
      </c>
      <c r="S107" s="62">
        <f ca="1">AVERAGE(OFFSET($R$3,0,0,'Données projet'!$E$9+1,1))-AVERAGE(OFFSET($H$3,0,0,'Données projet'!$E$9+1,1))</f>
        <v>307.92857962968247</v>
      </c>
      <c r="T107" s="62">
        <f t="shared" si="88"/>
        <v>162.11326381042059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8.5555555555555554</v>
      </c>
      <c r="AI107" s="14">
        <f>IF('Données projet'!$A$62&gt;35,AI106+AH107-AQ106,IF(A107&lt;'Données projet'!$A$62,$AF$205^A107,IF(A107='Données projet'!$A$62,'Données projet'!$B$62,AI106+AH107-AQ106)))</f>
        <v>348.4444444444448</v>
      </c>
      <c r="AJ107" s="14">
        <f>AI107*VLOOKUP('Données projet'!$B$10,Paramètres!$A$1:$I$89,3,0)*VLOOKUP('Données projet'!$B$10,Paramètres!$A$1:$I$89,5,0)</f>
        <v>163.07200000000017</v>
      </c>
      <c r="AK107" s="14">
        <f t="shared" si="89"/>
        <v>41.53464478614341</v>
      </c>
      <c r="AL107" s="22">
        <f t="shared" si="58"/>
        <v>356.35657300253342</v>
      </c>
      <c r="AM107" s="62">
        <f t="shared" si="59"/>
        <v>634.83754583359428</v>
      </c>
      <c r="AN107" s="62">
        <f ca="1">AVERAGE(OFFSET($AM$3,0,0,'Données projet'!$E$10+1,1))-AVERAGE(OFFSET($H$3,0,0,'Données projet'!$E$10+1,1))</f>
        <v>348.82557854576123</v>
      </c>
      <c r="AO107" s="62">
        <f t="shared" si="90"/>
        <v>258.031856676031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220</v>
      </c>
      <c r="L108" s="13">
        <f>VLOOKUP(A108,'Données projet'!$A$35:$I$55,9,0)</f>
        <v>3.4</v>
      </c>
      <c r="M108" s="13">
        <f t="array" ref="M108">INDEX(L:L,MIN(IF(ISNUMBER(L108:L304),ROW(L108:L304),"")))</f>
        <v>3.4</v>
      </c>
      <c r="N108" s="14">
        <f>IF('Données projet'!$A$36&gt;35,N107+M108-V107,IF(A108&lt;'Données projet'!$A$36,$K$205^A108,IF(A108='Données projet'!$A$36,'Données projet'!$B$36,N107+M108-V107)))</f>
        <v>219.99999999999986</v>
      </c>
      <c r="O108" s="14">
        <f>N108*VLOOKUP('Données projet'!$B$9,Paramètres!$A$1:$I$89,3,0)*VLOOKUP('Données projet'!$B$9,Paramètres!$A$1:$I$89,5,0)</f>
        <v>192.19199999999989</v>
      </c>
      <c r="P108" s="14">
        <f t="shared" si="87"/>
        <v>48.024248921932397</v>
      </c>
      <c r="Q108" s="22">
        <f t="shared" si="107"/>
        <v>418.37663353903207</v>
      </c>
      <c r="R108" s="62">
        <f t="shared" si="55"/>
        <v>697.11526161990378</v>
      </c>
      <c r="S108" s="62">
        <f ca="1">AVERAGE(OFFSET($R$3,0,0,'Données projet'!$E$9+1,1))-AVERAGE(OFFSET($H$3,0,0,'Données projet'!$E$9+1,1))</f>
        <v>307.92857962968247</v>
      </c>
      <c r="T108" s="62">
        <f t="shared" si="88"/>
        <v>162.11326381042059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13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357</v>
      </c>
      <c r="AG108" s="13">
        <f>VLOOKUP(A108,'Données projet'!$A$61:$I$81,9,0)</f>
        <v>8.5555555555555554</v>
      </c>
      <c r="AH108" s="13">
        <f t="array" ref="AH108">INDEX(AG:AG,MIN(IF(ISNUMBER(AG108:AG304),ROW(AG108:AG304),"")))</f>
        <v>8.5555555555555554</v>
      </c>
      <c r="AI108" s="14">
        <f>IF('Données projet'!$A$62&gt;35,AI107+AH108-AQ107,IF(A108&lt;'Données projet'!$A$62,$AF$205^A108,IF(A108='Données projet'!$A$62,'Données projet'!$B$62,AI107+AH108-AQ107)))</f>
        <v>357.00000000000034</v>
      </c>
      <c r="AJ108" s="14">
        <f>AI108*VLOOKUP('Données projet'!$B$10,Paramètres!$A$1:$I$89,3,0)*VLOOKUP('Données projet'!$B$10,Paramètres!$A$1:$I$89,5,0)</f>
        <v>167.07600000000016</v>
      </c>
      <c r="AK108" s="14">
        <f t="shared" si="89"/>
        <v>42.434485059621714</v>
      </c>
      <c r="AL108" s="22">
        <f t="shared" si="58"/>
        <v>364.89742814550806</v>
      </c>
      <c r="AM108" s="62">
        <f t="shared" si="59"/>
        <v>643.63605622637988</v>
      </c>
      <c r="AN108" s="62">
        <f ca="1">AVERAGE(OFFSET($AM$3,0,0,'Données projet'!$E$10+1,1))-AVERAGE(OFFSET($H$3,0,0,'Données projet'!$E$10+1,1))</f>
        <v>348.82557854576123</v>
      </c>
      <c r="AO108" s="62">
        <f t="shared" si="90"/>
        <v>258.031856676031</v>
      </c>
      <c r="AP108" s="16">
        <f>IF(ISNA(VLOOKUP(A108,'Données projet'!$A$61:$I$81,3,0)),0,VLOOKUP(A108,'Données projet'!$A$61:$I$81,3,0))</f>
        <v>20</v>
      </c>
      <c r="AQ108" s="16">
        <f>IF(ISNA(VLOOKUP(A108,'Données projet'!$A$61:$I$81,4,0)),0,VLOOKUP(A108,'Données projet'!$A$61:$I$81,4,0))</f>
        <v>357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3</v>
      </c>
      <c r="N109" s="14">
        <f>IF('Données projet'!$A$36&gt;35,N108+M109-V108,IF(A109&lt;'Données projet'!$A$36,$K$205^A109,IF(A109='Données projet'!$A$36,'Données projet'!$B$36,N108+M109-V108)))</f>
        <v>209.99999999999986</v>
      </c>
      <c r="O109" s="14">
        <f>N109*VLOOKUP('Données projet'!$B$9,Paramètres!$A$1:$I$89,3,0)*VLOOKUP('Données projet'!$B$9,Paramètres!$A$1:$I$89,5,0)</f>
        <v>183.4559999999999</v>
      </c>
      <c r="P109" s="14">
        <f t="shared" si="87"/>
        <v>46.090229375321108</v>
      </c>
      <c r="Q109" s="22">
        <f t="shared" si="107"/>
        <v>399.79301616201741</v>
      </c>
      <c r="R109" s="62">
        <f t="shared" si="55"/>
        <v>678.78482975014651</v>
      </c>
      <c r="S109" s="62">
        <f ca="1">AVERAGE(OFFSET($R$3,0,0,'Données projet'!$E$9+1,1))-AVERAGE(OFFSET($H$3,0,0,'Données projet'!$E$9+1,1))</f>
        <v>307.92857962968247</v>
      </c>
      <c r="T109" s="62">
        <f t="shared" si="88"/>
        <v>162.11326381042059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3.4106051316484809E-13</v>
      </c>
      <c r="AJ109" s="14">
        <f>AI109*VLOOKUP('Données projet'!$B$10,Paramètres!$A$1:$I$89,3,0)*VLOOKUP('Données projet'!$B$10,Paramètres!$A$1:$I$89,5,0)</f>
        <v>1.5961632016114892E-13</v>
      </c>
      <c r="AK109" s="14">
        <f t="shared" si="89"/>
        <v>2.2708641912150958E-12</v>
      </c>
      <c r="AL109" s="22">
        <f t="shared" si="58"/>
        <v>4.2330868906469593E-12</v>
      </c>
      <c r="AM109" s="62">
        <f t="shared" si="59"/>
        <v>278.99181358813331</v>
      </c>
      <c r="AN109" s="62">
        <f ca="1">AVERAGE(OFFSET($AM$3,0,0,'Données projet'!$E$10+1,1))-AVERAGE(OFFSET($H$3,0,0,'Données projet'!$E$10+1,1))</f>
        <v>348.82557854576123</v>
      </c>
      <c r="AO109" s="62">
        <f t="shared" si="90"/>
        <v>258.031856676031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3</v>
      </c>
      <c r="N110" s="14">
        <f>IF('Données projet'!$A$36&gt;35,N109+M110-V109,IF(A110&lt;'Données projet'!$A$36,$K$205^A110,IF(A110='Données projet'!$A$36,'Données projet'!$B$36,N109+M110-V109)))</f>
        <v>212.99999999999986</v>
      </c>
      <c r="O110" s="14">
        <f>N110*VLOOKUP('Données projet'!$B$9,Paramètres!$A$1:$I$89,3,0)*VLOOKUP('Données projet'!$B$9,Paramètres!$A$1:$I$89,5,0)</f>
        <v>186.07679999999991</v>
      </c>
      <c r="P110" s="14">
        <f t="shared" si="87"/>
        <v>46.671538591528673</v>
      </c>
      <c r="Q110" s="22">
        <f t="shared" si="107"/>
        <v>405.37002304691231</v>
      </c>
      <c r="R110" s="62">
        <f t="shared" si="55"/>
        <v>684.61062993978589</v>
      </c>
      <c r="S110" s="62">
        <f ca="1">AVERAGE(OFFSET($R$3,0,0,'Données projet'!$E$9+1,1))-AVERAGE(OFFSET($H$3,0,0,'Données projet'!$E$9+1,1))</f>
        <v>307.92857962968247</v>
      </c>
      <c r="T110" s="62">
        <f t="shared" si="88"/>
        <v>162.11326381042059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3.4106051316484809E-13</v>
      </c>
      <c r="AJ110" s="14">
        <f>AI110*VLOOKUP('Données projet'!$B$10,Paramètres!$A$1:$I$89,3,0)*VLOOKUP('Données projet'!$B$10,Paramètres!$A$1:$I$89,5,0)</f>
        <v>1.5961632016114892E-13</v>
      </c>
      <c r="AK110" s="14">
        <f t="shared" si="89"/>
        <v>2.2708641912150958E-12</v>
      </c>
      <c r="AL110" s="22">
        <f t="shared" si="58"/>
        <v>4.2330868906469593E-12</v>
      </c>
      <c r="AM110" s="62">
        <f t="shared" si="59"/>
        <v>279.24060689287785</v>
      </c>
      <c r="AN110" s="62">
        <f ca="1">AVERAGE(OFFSET($AM$3,0,0,'Données projet'!$E$10+1,1))-AVERAGE(OFFSET($H$3,0,0,'Données projet'!$E$10+1,1))</f>
        <v>348.82557854576123</v>
      </c>
      <c r="AO110" s="62">
        <f t="shared" si="90"/>
        <v>258.031856676031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3</v>
      </c>
      <c r="N111" s="14">
        <f>IF('Données projet'!$A$36&gt;35,N110+M111-V110,IF(A111&lt;'Données projet'!$A$36,$K$205^A111,IF(A111='Données projet'!$A$36,'Données projet'!$B$36,N110+M111-V110)))</f>
        <v>215.99999999999986</v>
      </c>
      <c r="O111" s="14">
        <f>N111*VLOOKUP('Données projet'!$B$9,Paramètres!$A$1:$I$89,3,0)*VLOOKUP('Données projet'!$B$9,Paramètres!$A$1:$I$89,5,0)</f>
        <v>188.69759999999991</v>
      </c>
      <c r="P111" s="14">
        <f t="shared" si="87"/>
        <v>47.251895535609734</v>
      </c>
      <c r="Q111" s="22">
        <f t="shared" si="107"/>
        <v>410.94537139118671</v>
      </c>
      <c r="R111" s="62">
        <f t="shared" si="55"/>
        <v>690.43045558118604</v>
      </c>
      <c r="S111" s="62">
        <f ca="1">AVERAGE(OFFSET($R$3,0,0,'Données projet'!$E$9+1,1))-AVERAGE(OFFSET($H$3,0,0,'Données projet'!$E$9+1,1))</f>
        <v>307.92857962968247</v>
      </c>
      <c r="T111" s="62">
        <f t="shared" si="88"/>
        <v>162.11326381042059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3.4106051316484809E-13</v>
      </c>
      <c r="AJ111" s="14">
        <f>AI111*VLOOKUP('Données projet'!$B$10,Paramètres!$A$1:$I$89,3,0)*VLOOKUP('Données projet'!$B$10,Paramètres!$A$1:$I$89,5,0)</f>
        <v>1.5961632016114892E-13</v>
      </c>
      <c r="AK111" s="14">
        <f t="shared" si="89"/>
        <v>2.2708641912150958E-12</v>
      </c>
      <c r="AL111" s="22">
        <f t="shared" si="58"/>
        <v>4.2330868906469593E-12</v>
      </c>
      <c r="AM111" s="62">
        <f t="shared" si="59"/>
        <v>279.48508419000353</v>
      </c>
      <c r="AN111" s="62">
        <f ca="1">AVERAGE(OFFSET($AM$3,0,0,'Données projet'!$E$10+1,1))-AVERAGE(OFFSET($H$3,0,0,'Données projet'!$E$10+1,1))</f>
        <v>348.82557854576123</v>
      </c>
      <c r="AO111" s="62">
        <f t="shared" si="90"/>
        <v>258.031856676031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3</v>
      </c>
      <c r="N112" s="14">
        <f>IF('Données projet'!$A$36&gt;35,N111+M112-V111,IF(A112&lt;'Données projet'!$A$36,$K$205^A112,IF(A112='Données projet'!$A$36,'Données projet'!$B$36,N111+M112-V111)))</f>
        <v>218.99999999999986</v>
      </c>
      <c r="O112" s="14">
        <f>N112*VLOOKUP('Données projet'!$B$9,Paramètres!$A$1:$I$89,3,0)*VLOOKUP('Données projet'!$B$9,Paramètres!$A$1:$I$89,5,0)</f>
        <v>191.31839999999988</v>
      </c>
      <c r="P112" s="14">
        <f t="shared" si="87"/>
        <v>47.831314962098354</v>
      </c>
      <c r="Q112" s="22">
        <f t="shared" si="107"/>
        <v>416.51908689232113</v>
      </c>
      <c r="R112" s="62">
        <f t="shared" si="55"/>
        <v>696.24440724491046</v>
      </c>
      <c r="S112" s="62">
        <f ca="1">AVERAGE(OFFSET($R$3,0,0,'Données projet'!$E$9+1,1))-AVERAGE(OFFSET($H$3,0,0,'Données projet'!$E$9+1,1))</f>
        <v>307.92857962968247</v>
      </c>
      <c r="T112" s="62">
        <f t="shared" si="88"/>
        <v>162.11326381042059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3.4106051316484809E-13</v>
      </c>
      <c r="AJ112" s="14">
        <f>AI112*VLOOKUP('Données projet'!$B$10,Paramètres!$A$1:$I$89,3,0)*VLOOKUP('Données projet'!$B$10,Paramètres!$A$1:$I$89,5,0)</f>
        <v>1.5961632016114892E-13</v>
      </c>
      <c r="AK112" s="14">
        <f t="shared" si="89"/>
        <v>2.2708641912150958E-12</v>
      </c>
      <c r="AL112" s="22">
        <f t="shared" si="58"/>
        <v>4.2330868906469593E-12</v>
      </c>
      <c r="AM112" s="62">
        <f t="shared" si="59"/>
        <v>279.72532035259349</v>
      </c>
      <c r="AN112" s="62">
        <f ca="1">AVERAGE(OFFSET($AM$3,0,0,'Données projet'!$E$10+1,1))-AVERAGE(OFFSET($H$3,0,0,'Données projet'!$E$10+1,1))</f>
        <v>348.82557854576123</v>
      </c>
      <c r="AO112" s="62">
        <f t="shared" si="90"/>
        <v>258.031856676031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222</v>
      </c>
      <c r="L113" s="13">
        <f>VLOOKUP(A113,'Données projet'!$A$35:$I$55,9,0)</f>
        <v>3</v>
      </c>
      <c r="M113" s="13">
        <f t="array" ref="M113">INDEX(L:L,MIN(IF(ISNUMBER(L113:L309),ROW(L113:L309),"")))</f>
        <v>3</v>
      </c>
      <c r="N113" s="14">
        <f>IF('Données projet'!$A$36&gt;35,N112+M113-V112,IF(A113&lt;'Données projet'!$A$36,$K$205^A113,IF(A113='Données projet'!$A$36,'Données projet'!$B$36,N112+M113-V112)))</f>
        <v>221.99999999999986</v>
      </c>
      <c r="O113" s="14">
        <f>N113*VLOOKUP('Données projet'!$B$9,Paramètres!$A$1:$I$89,3,0)*VLOOKUP('Données projet'!$B$9,Paramètres!$A$1:$I$89,5,0)</f>
        <v>193.93919999999991</v>
      </c>
      <c r="P113" s="14">
        <f t="shared" si="87"/>
        <v>48.409811198069342</v>
      </c>
      <c r="Q113" s="22">
        <f t="shared" si="107"/>
        <v>422.091194503304</v>
      </c>
      <c r="R113" s="62">
        <f t="shared" si="55"/>
        <v>702.05258345814991</v>
      </c>
      <c r="S113" s="62">
        <f ca="1">AVERAGE(OFFSET($R$3,0,0,'Données projet'!$E$9+1,1))-AVERAGE(OFFSET($H$3,0,0,'Données projet'!$E$9+1,1))</f>
        <v>307.92857962968247</v>
      </c>
      <c r="T113" s="62">
        <f t="shared" si="88"/>
        <v>162.11326381042059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13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3.4106051316484809E-13</v>
      </c>
      <c r="AJ113" s="14">
        <f>AI113*VLOOKUP('Données projet'!$B$10,Paramètres!$A$1:$I$89,3,0)*VLOOKUP('Données projet'!$B$10,Paramètres!$A$1:$I$89,5,0)</f>
        <v>1.5961632016114892E-13</v>
      </c>
      <c r="AK113" s="14">
        <f t="shared" si="89"/>
        <v>2.2708641912150958E-12</v>
      </c>
      <c r="AL113" s="22">
        <f t="shared" si="58"/>
        <v>4.2330868906469593E-12</v>
      </c>
      <c r="AM113" s="62">
        <f t="shared" si="59"/>
        <v>279.96138895485007</v>
      </c>
      <c r="AN113" s="62">
        <f ca="1">AVERAGE(OFFSET($AM$3,0,0,'Données projet'!$E$10+1,1))-AVERAGE(OFFSET($H$3,0,0,'Données projet'!$E$10+1,1))</f>
        <v>348.82557854576123</v>
      </c>
      <c r="AO113" s="62">
        <f t="shared" si="90"/>
        <v>258.031856676031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2.8</v>
      </c>
      <c r="N114" s="14">
        <f>IF('Données projet'!$A$36&gt;35,N113+M114-V113,IF(A114&lt;'Données projet'!$A$36,$K$205^A114,IF(A114='Données projet'!$A$36,'Données projet'!$B$36,N113+M114-V113)))</f>
        <v>211.79999999999987</v>
      </c>
      <c r="O114" s="14">
        <f>N114*VLOOKUP('Données projet'!$B$9,Paramètres!$A$1:$I$89,3,0)*VLOOKUP('Données projet'!$B$9,Paramètres!$A$1:$I$89,5,0)</f>
        <v>185.02847999999989</v>
      </c>
      <c r="P114" s="14">
        <f t="shared" si="87"/>
        <v>46.439130018745807</v>
      </c>
      <c r="Q114" s="22">
        <f t="shared" si="107"/>
        <v>403.13942078264876</v>
      </c>
      <c r="R114" s="62">
        <f t="shared" si="55"/>
        <v>683.33278307727232</v>
      </c>
      <c r="S114" s="62">
        <f ca="1">AVERAGE(OFFSET($R$3,0,0,'Données projet'!$E$9+1,1))-AVERAGE(OFFSET($H$3,0,0,'Données projet'!$E$9+1,1))</f>
        <v>307.92857962968247</v>
      </c>
      <c r="T114" s="62">
        <f t="shared" si="88"/>
        <v>162.11326381042059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3.4106051316484809E-13</v>
      </c>
      <c r="AJ114" s="14">
        <f>AI114*VLOOKUP('Données projet'!$B$10,Paramètres!$A$1:$I$89,3,0)*VLOOKUP('Données projet'!$B$10,Paramètres!$A$1:$I$89,5,0)</f>
        <v>1.5961632016114892E-13</v>
      </c>
      <c r="AK114" s="14">
        <f t="shared" si="89"/>
        <v>2.2708641912150958E-12</v>
      </c>
      <c r="AL114" s="22">
        <f t="shared" si="58"/>
        <v>4.2330868906469593E-12</v>
      </c>
      <c r="AM114" s="62">
        <f t="shared" si="59"/>
        <v>280.19336229462778</v>
      </c>
      <c r="AN114" s="62">
        <f ca="1">AVERAGE(OFFSET($AM$3,0,0,'Données projet'!$E$10+1,1))-AVERAGE(OFFSET($H$3,0,0,'Données projet'!$E$10+1,1))</f>
        <v>348.82557854576123</v>
      </c>
      <c r="AO114" s="62">
        <f t="shared" si="90"/>
        <v>258.031856676031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2.8</v>
      </c>
      <c r="N115" s="14">
        <f>IF('Données projet'!$A$36&gt;35,N114+M115-V114,IF(A115&lt;'Données projet'!$A$36,$K$205^A115,IF(A115='Données projet'!$A$36,'Données projet'!$B$36,N114+M115-V114)))</f>
        <v>214.59999999999988</v>
      </c>
      <c r="O115" s="14">
        <f>N115*VLOOKUP('Données projet'!$B$9,Paramètres!$A$1:$I$89,3,0)*VLOOKUP('Données projet'!$B$9,Paramètres!$A$1:$I$89,5,0)</f>
        <v>187.47455999999991</v>
      </c>
      <c r="P115" s="14">
        <f t="shared" si="87"/>
        <v>46.981179851370101</v>
      </c>
      <c r="Q115" s="22">
        <f t="shared" si="107"/>
        <v>408.34374690780282</v>
      </c>
      <c r="R115" s="62">
        <f t="shared" si="55"/>
        <v>688.76505832337375</v>
      </c>
      <c r="S115" s="62">
        <f ca="1">AVERAGE(OFFSET($R$3,0,0,'Données projet'!$E$9+1,1))-AVERAGE(OFFSET($H$3,0,0,'Données projet'!$E$9+1,1))</f>
        <v>307.92857962968247</v>
      </c>
      <c r="T115" s="62">
        <f t="shared" si="88"/>
        <v>162.11326381042059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3.4106051316484809E-13</v>
      </c>
      <c r="AJ115" s="14">
        <f>AI115*VLOOKUP('Données projet'!$B$10,Paramètres!$A$1:$I$89,3,0)*VLOOKUP('Données projet'!$B$10,Paramètres!$A$1:$I$89,5,0)</f>
        <v>1.5961632016114892E-13</v>
      </c>
      <c r="AK115" s="14">
        <f t="shared" si="89"/>
        <v>2.2708641912150958E-12</v>
      </c>
      <c r="AL115" s="22">
        <f t="shared" si="58"/>
        <v>4.2330868906469593E-12</v>
      </c>
      <c r="AM115" s="62">
        <f t="shared" si="59"/>
        <v>280.42131141557508</v>
      </c>
      <c r="AN115" s="62">
        <f ca="1">AVERAGE(OFFSET($AM$3,0,0,'Données projet'!$E$10+1,1))-AVERAGE(OFFSET($H$3,0,0,'Données projet'!$E$10+1,1))</f>
        <v>348.82557854576123</v>
      </c>
      <c r="AO115" s="62">
        <f t="shared" si="90"/>
        <v>258.031856676031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2.8</v>
      </c>
      <c r="N116" s="14">
        <f>IF('Données projet'!$A$36&gt;35,N115+M116-V115,IF(A116&lt;'Données projet'!$A$36,$K$205^A116,IF(A116='Données projet'!$A$36,'Données projet'!$B$36,N115+M116-V115)))</f>
        <v>217.39999999999989</v>
      </c>
      <c r="O116" s="14">
        <f>N116*VLOOKUP('Données projet'!$B$9,Paramètres!$A$1:$I$89,3,0)*VLOOKUP('Données projet'!$B$9,Paramètres!$A$1:$I$89,5,0)</f>
        <v>189.92063999999993</v>
      </c>
      <c r="P116" s="14">
        <f t="shared" si="87"/>
        <v>47.522407055417723</v>
      </c>
      <c r="Q116" s="22">
        <f t="shared" si="107"/>
        <v>413.54664028818576</v>
      </c>
      <c r="R116" s="62">
        <f t="shared" si="55"/>
        <v>694.19194641707338</v>
      </c>
      <c r="S116" s="62">
        <f ca="1">AVERAGE(OFFSET($R$3,0,0,'Données projet'!$E$9+1,1))-AVERAGE(OFFSET($H$3,0,0,'Données projet'!$E$9+1,1))</f>
        <v>307.92857962968247</v>
      </c>
      <c r="T116" s="62">
        <f t="shared" si="88"/>
        <v>162.11326381042059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3.4106051316484809E-13</v>
      </c>
      <c r="AJ116" s="14">
        <f>AI116*VLOOKUP('Données projet'!$B$10,Paramètres!$A$1:$I$89,3,0)*VLOOKUP('Données projet'!$B$10,Paramètres!$A$1:$I$89,5,0)</f>
        <v>1.5961632016114892E-13</v>
      </c>
      <c r="AK116" s="14">
        <f t="shared" si="89"/>
        <v>2.2708641912150958E-12</v>
      </c>
      <c r="AL116" s="22">
        <f t="shared" si="58"/>
        <v>4.2330868906469593E-12</v>
      </c>
      <c r="AM116" s="62">
        <f t="shared" si="59"/>
        <v>280.64530612889183</v>
      </c>
      <c r="AN116" s="62">
        <f ca="1">AVERAGE(OFFSET($AM$3,0,0,'Données projet'!$E$10+1,1))-AVERAGE(OFFSET($H$3,0,0,'Données projet'!$E$10+1,1))</f>
        <v>348.82557854576123</v>
      </c>
      <c r="AO116" s="62">
        <f t="shared" si="90"/>
        <v>258.031856676031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2.8</v>
      </c>
      <c r="N117" s="14">
        <f>IF('Données projet'!$A$36&gt;35,N116+M117-V116,IF(A117&lt;'Données projet'!$A$36,$K$205^A117,IF(A117='Données projet'!$A$36,'Données projet'!$B$36,N116+M117-V116)))</f>
        <v>220.1999999999999</v>
      </c>
      <c r="O117" s="14">
        <f>N117*VLOOKUP('Données projet'!$B$9,Paramètres!$A$1:$I$89,3,0)*VLOOKUP('Données projet'!$B$9,Paramètres!$A$1:$I$89,5,0)</f>
        <v>192.36671999999993</v>
      </c>
      <c r="P117" s="14">
        <f t="shared" si="87"/>
        <v>48.062823450978094</v>
      </c>
      <c r="Q117" s="22">
        <f t="shared" si="107"/>
        <v>418.74812151045336</v>
      </c>
      <c r="R117" s="62">
        <f t="shared" si="55"/>
        <v>699.61353654515881</v>
      </c>
      <c r="S117" s="62">
        <f ca="1">AVERAGE(OFFSET($R$3,0,0,'Données projet'!$E$9+1,1))-AVERAGE(OFFSET($H$3,0,0,'Données projet'!$E$9+1,1))</f>
        <v>307.92857962968247</v>
      </c>
      <c r="T117" s="62">
        <f t="shared" si="88"/>
        <v>162.11326381042059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3.4106051316484809E-13</v>
      </c>
      <c r="AJ117" s="14">
        <f>AI117*VLOOKUP('Données projet'!$B$10,Paramètres!$A$1:$I$89,3,0)*VLOOKUP('Données projet'!$B$10,Paramètres!$A$1:$I$89,5,0)</f>
        <v>1.5961632016114892E-13</v>
      </c>
      <c r="AK117" s="14">
        <f t="shared" si="89"/>
        <v>2.2708641912150958E-12</v>
      </c>
      <c r="AL117" s="22">
        <f t="shared" si="58"/>
        <v>4.2330868906469593E-12</v>
      </c>
      <c r="AM117" s="62">
        <f t="shared" si="59"/>
        <v>280.86541503470966</v>
      </c>
      <c r="AN117" s="62">
        <f ca="1">AVERAGE(OFFSET($AM$3,0,0,'Données projet'!$E$10+1,1))-AVERAGE(OFFSET($H$3,0,0,'Données projet'!$E$10+1,1))</f>
        <v>348.82557854576123</v>
      </c>
      <c r="AO117" s="62">
        <f t="shared" si="90"/>
        <v>258.031856676031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223</v>
      </c>
      <c r="L118" s="13">
        <f>VLOOKUP(A118,'Données projet'!$A$35:$I$55,9,0)</f>
        <v>2.8</v>
      </c>
      <c r="M118" s="13">
        <f t="array" ref="M118">INDEX(L:L,MIN(IF(ISNUMBER(L118:L314),ROW(L118:L314),"")))</f>
        <v>2.8</v>
      </c>
      <c r="N118" s="14">
        <f>IF('Données projet'!$A$36&gt;35,N117+M118-V117,IF(A118&lt;'Données projet'!$A$36,$K$205^A118,IF(A118='Données projet'!$A$36,'Données projet'!$B$36,N117+M118-V117)))</f>
        <v>222.99999999999991</v>
      </c>
      <c r="O118" s="14">
        <f>N118*VLOOKUP('Données projet'!$B$9,Paramètres!$A$1:$I$89,3,0)*VLOOKUP('Données projet'!$B$9,Paramètres!$A$1:$I$89,5,0)</f>
        <v>194.81279999999995</v>
      </c>
      <c r="P118" s="14">
        <f t="shared" si="87"/>
        <v>48.602440540253859</v>
      </c>
      <c r="Q118" s="22">
        <f t="shared" si="107"/>
        <v>423.9482106076087</v>
      </c>
      <c r="R118" s="62">
        <f t="shared" si="55"/>
        <v>705.02991615070596</v>
      </c>
      <c r="S118" s="62">
        <f ca="1">AVERAGE(OFFSET($R$3,0,0,'Données projet'!$E$9+1,1))-AVERAGE(OFFSET($H$3,0,0,'Données projet'!$E$9+1,1))</f>
        <v>307.92857962968247</v>
      </c>
      <c r="T118" s="62">
        <f t="shared" si="88"/>
        <v>162.11326381042059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13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3.4106051316484809E-13</v>
      </c>
      <c r="AJ118" s="14">
        <f>AI118*VLOOKUP('Données projet'!$B$10,Paramètres!$A$1:$I$89,3,0)*VLOOKUP('Données projet'!$B$10,Paramètres!$A$1:$I$89,5,0)</f>
        <v>1.5961632016114892E-13</v>
      </c>
      <c r="AK118" s="14">
        <f t="shared" si="89"/>
        <v>2.2708641912150958E-12</v>
      </c>
      <c r="AL118" s="22">
        <f t="shared" si="58"/>
        <v>4.2330868906469593E-12</v>
      </c>
      <c r="AM118" s="62">
        <f t="shared" si="59"/>
        <v>281.08170554310146</v>
      </c>
      <c r="AN118" s="62">
        <f ca="1">AVERAGE(OFFSET($AM$3,0,0,'Données projet'!$E$10+1,1))-AVERAGE(OFFSET($H$3,0,0,'Données projet'!$E$10+1,1))</f>
        <v>348.82557854576123</v>
      </c>
      <c r="AO118" s="62">
        <f t="shared" si="90"/>
        <v>258.031856676031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2.4</v>
      </c>
      <c r="N119" s="14">
        <f>IF('Données projet'!$A$36&gt;35,N118+M119-V118,IF(A119&lt;'Données projet'!$A$36,$K$205^A119,IF(A119='Données projet'!$A$36,'Données projet'!$B$36,N118+M119-V118)))</f>
        <v>212.39999999999992</v>
      </c>
      <c r="O119" s="14">
        <f>N119*VLOOKUP('Données projet'!$B$9,Paramètres!$A$1:$I$89,3,0)*VLOOKUP('Données projet'!$B$9,Paramètres!$A$1:$I$89,5,0)</f>
        <v>185.55263999999994</v>
      </c>
      <c r="P119" s="14">
        <f t="shared" si="87"/>
        <v>46.555353409936458</v>
      </c>
      <c r="Q119" s="22">
        <f t="shared" si="107"/>
        <v>404.25475518897252</v>
      </c>
      <c r="R119" s="62">
        <f t="shared" si="55"/>
        <v>685.54899908369407</v>
      </c>
      <c r="S119" s="62">
        <f ca="1">AVERAGE(OFFSET($R$3,0,0,'Données projet'!$E$9+1,1))-AVERAGE(OFFSET($H$3,0,0,'Données projet'!$E$9+1,1))</f>
        <v>307.92857962968247</v>
      </c>
      <c r="T119" s="62">
        <f t="shared" si="88"/>
        <v>162.11326381042059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3.4106051316484809E-13</v>
      </c>
      <c r="AJ119" s="14">
        <f>AI119*VLOOKUP('Données projet'!$B$10,Paramètres!$A$1:$I$89,3,0)*VLOOKUP('Données projet'!$B$10,Paramètres!$A$1:$I$89,5,0)</f>
        <v>1.5961632016114892E-13</v>
      </c>
      <c r="AK119" s="14">
        <f t="shared" si="89"/>
        <v>2.2708641912150958E-12</v>
      </c>
      <c r="AL119" s="22">
        <f t="shared" si="58"/>
        <v>4.2330868906469593E-12</v>
      </c>
      <c r="AM119" s="62">
        <f t="shared" si="59"/>
        <v>281.2942438947257</v>
      </c>
      <c r="AN119" s="62">
        <f ca="1">AVERAGE(OFFSET($AM$3,0,0,'Données projet'!$E$10+1,1))-AVERAGE(OFFSET($H$3,0,0,'Données projet'!$E$10+1,1))</f>
        <v>348.82557854576123</v>
      </c>
      <c r="AO119" s="62">
        <f t="shared" si="90"/>
        <v>258.031856676031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2.4</v>
      </c>
      <c r="N120" s="14">
        <f>IF('Données projet'!$A$36&gt;35,N119+M120-V119,IF(A120&lt;'Données projet'!$A$36,$K$205^A120,IF(A120='Données projet'!$A$36,'Données projet'!$B$36,N119+M120-V119)))</f>
        <v>214.79999999999993</v>
      </c>
      <c r="O120" s="14">
        <f>N120*VLOOKUP('Données projet'!$B$9,Paramètres!$A$1:$I$89,3,0)*VLOOKUP('Données projet'!$B$9,Paramètres!$A$1:$I$89,5,0)</f>
        <v>187.64927999999995</v>
      </c>
      <c r="P120" s="14">
        <f t="shared" si="87"/>
        <v>47.019866076567503</v>
      </c>
      <c r="Q120" s="22">
        <f t="shared" si="107"/>
        <v>408.71542941668827</v>
      </c>
      <c r="R120" s="62">
        <f t="shared" si="55"/>
        <v>690.21852459779791</v>
      </c>
      <c r="S120" s="62">
        <f ca="1">AVERAGE(OFFSET($R$3,0,0,'Données projet'!$E$9+1,1))-AVERAGE(OFFSET($H$3,0,0,'Données projet'!$E$9+1,1))</f>
        <v>307.92857962968247</v>
      </c>
      <c r="T120" s="62">
        <f t="shared" si="88"/>
        <v>162.11326381042059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3.4106051316484809E-13</v>
      </c>
      <c r="AJ120" s="14">
        <f>AI120*VLOOKUP('Données projet'!$B$10,Paramètres!$A$1:$I$89,3,0)*VLOOKUP('Données projet'!$B$10,Paramètres!$A$1:$I$89,5,0)</f>
        <v>1.5961632016114892E-13</v>
      </c>
      <c r="AK120" s="14">
        <f t="shared" si="89"/>
        <v>2.2708641912150958E-12</v>
      </c>
      <c r="AL120" s="22">
        <f t="shared" si="58"/>
        <v>4.2330868906469593E-12</v>
      </c>
      <c r="AM120" s="62">
        <f t="shared" si="59"/>
        <v>281.50309518111385</v>
      </c>
      <c r="AN120" s="62">
        <f ca="1">AVERAGE(OFFSET($AM$3,0,0,'Données projet'!$E$10+1,1))-AVERAGE(OFFSET($H$3,0,0,'Données projet'!$E$10+1,1))</f>
        <v>348.82557854576123</v>
      </c>
      <c r="AO120" s="62">
        <f t="shared" si="90"/>
        <v>258.031856676031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2.4</v>
      </c>
      <c r="N121" s="14">
        <f>IF('Données projet'!$A$36&gt;35,N120+M121-V120,IF(A121&lt;'Données projet'!$A$36,$K$205^A121,IF(A121='Données projet'!$A$36,'Données projet'!$B$36,N120+M121-V120)))</f>
        <v>217.19999999999993</v>
      </c>
      <c r="O121" s="14">
        <f>N121*VLOOKUP('Données projet'!$B$9,Paramètres!$A$1:$I$89,3,0)*VLOOKUP('Données projet'!$B$9,Paramètres!$A$1:$I$89,5,0)</f>
        <v>189.74591999999998</v>
      </c>
      <c r="P121" s="14">
        <f t="shared" si="87"/>
        <v>47.483774996623204</v>
      </c>
      <c r="Q121" s="22">
        <f t="shared" si="107"/>
        <v>413.17505211911867</v>
      </c>
      <c r="R121" s="62">
        <f t="shared" si="55"/>
        <v>694.88337548371908</v>
      </c>
      <c r="S121" s="62">
        <f ca="1">AVERAGE(OFFSET($R$3,0,0,'Données projet'!$E$9+1,1))-AVERAGE(OFFSET($H$3,0,0,'Données projet'!$E$9+1,1))</f>
        <v>307.92857962968247</v>
      </c>
      <c r="T121" s="62">
        <f t="shared" si="88"/>
        <v>162.11326381042059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3.4106051316484809E-13</v>
      </c>
      <c r="AJ121" s="14">
        <f>AI121*VLOOKUP('Données projet'!$B$10,Paramètres!$A$1:$I$89,3,0)*VLOOKUP('Données projet'!$B$10,Paramètres!$A$1:$I$89,5,0)</f>
        <v>1.5961632016114892E-13</v>
      </c>
      <c r="AK121" s="14">
        <f t="shared" si="89"/>
        <v>2.2708641912150958E-12</v>
      </c>
      <c r="AL121" s="22">
        <f t="shared" si="58"/>
        <v>4.2330868906469593E-12</v>
      </c>
      <c r="AM121" s="62">
        <f t="shared" si="59"/>
        <v>281.70832336460461</v>
      </c>
      <c r="AN121" s="62">
        <f ca="1">AVERAGE(OFFSET($AM$3,0,0,'Données projet'!$E$10+1,1))-AVERAGE(OFFSET($H$3,0,0,'Données projet'!$E$10+1,1))</f>
        <v>348.82557854576123</v>
      </c>
      <c r="AO121" s="62">
        <f t="shared" si="90"/>
        <v>258.031856676031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2.4</v>
      </c>
      <c r="N122" s="14">
        <f>IF('Données projet'!$A$36&gt;35,N121+M122-V121,IF(A122&lt;'Données projet'!$A$36,$K$205^A122,IF(A122='Données projet'!$A$36,'Données projet'!$B$36,N121+M122-V121)))</f>
        <v>219.59999999999994</v>
      </c>
      <c r="O122" s="14">
        <f>N122*VLOOKUP('Données projet'!$B$9,Paramètres!$A$1:$I$89,3,0)*VLOOKUP('Données projet'!$B$9,Paramètres!$A$1:$I$89,5,0)</f>
        <v>191.84255999999996</v>
      </c>
      <c r="P122" s="14">
        <f t="shared" si="87"/>
        <v>47.947087613384802</v>
      </c>
      <c r="Q122" s="22">
        <f t="shared" si="107"/>
        <v>417.63363625997846</v>
      </c>
      <c r="R122" s="62">
        <f t="shared" si="55"/>
        <v>699.5436275579076</v>
      </c>
      <c r="S122" s="62">
        <f ca="1">AVERAGE(OFFSET($R$3,0,0,'Données projet'!$E$9+1,1))-AVERAGE(OFFSET($H$3,0,0,'Données projet'!$E$9+1,1))</f>
        <v>307.92857962968247</v>
      </c>
      <c r="T122" s="62">
        <f t="shared" si="88"/>
        <v>162.11326381042059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3.4106051316484809E-13</v>
      </c>
      <c r="AJ122" s="14">
        <f>AI122*VLOOKUP('Données projet'!$B$10,Paramètres!$A$1:$I$89,3,0)*VLOOKUP('Données projet'!$B$10,Paramètres!$A$1:$I$89,5,0)</f>
        <v>1.5961632016114892E-13</v>
      </c>
      <c r="AK122" s="14">
        <f t="shared" si="89"/>
        <v>2.2708641912150958E-12</v>
      </c>
      <c r="AL122" s="22">
        <f t="shared" si="58"/>
        <v>4.2330868906469593E-12</v>
      </c>
      <c r="AM122" s="62">
        <f t="shared" si="59"/>
        <v>281.90999129793335</v>
      </c>
      <c r="AN122" s="62">
        <f ca="1">AVERAGE(OFFSET($AM$3,0,0,'Données projet'!$E$10+1,1))-AVERAGE(OFFSET($H$3,0,0,'Données projet'!$E$10+1,1))</f>
        <v>348.82557854576123</v>
      </c>
      <c r="AO122" s="62">
        <f t="shared" si="90"/>
        <v>258.031856676031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222</v>
      </c>
      <c r="L123" s="13">
        <f>VLOOKUP(A123,'Données projet'!$A$35:$I$55,9,0)</f>
        <v>2.4</v>
      </c>
      <c r="M123" s="13">
        <f t="array" ref="M123">INDEX(L:L,MIN(IF(ISNUMBER(L123:L319),ROW(L123:L319),"")))</f>
        <v>2.4</v>
      </c>
      <c r="N123" s="14">
        <f>IF('Données projet'!$A$36&gt;35,N122+M123-V122,IF(A123&lt;'Données projet'!$A$36,$K$205^A123,IF(A123='Données projet'!$A$36,'Données projet'!$B$36,N122+M123-V122)))</f>
        <v>221.99999999999994</v>
      </c>
      <c r="O123" s="14">
        <f>N123*VLOOKUP('Données projet'!$B$9,Paramètres!$A$1:$I$89,3,0)*VLOOKUP('Données projet'!$B$9,Paramètres!$A$1:$I$89,5,0)</f>
        <v>193.93919999999997</v>
      </c>
      <c r="P123" s="14">
        <f t="shared" si="87"/>
        <v>48.409811198069342</v>
      </c>
      <c r="Q123" s="22">
        <f t="shared" si="107"/>
        <v>422.091194503304</v>
      </c>
      <c r="R123" s="62">
        <f t="shared" si="55"/>
        <v>704.19935524678067</v>
      </c>
      <c r="S123" s="62">
        <f ca="1">AVERAGE(OFFSET($R$3,0,0,'Données projet'!$E$9+1,1))-AVERAGE(OFFSET($H$3,0,0,'Données projet'!$E$9+1,1))</f>
        <v>307.92857962968247</v>
      </c>
      <c r="T123" s="62">
        <f t="shared" si="88"/>
        <v>162.11326381042059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222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3.4106051316484809E-13</v>
      </c>
      <c r="AJ123" s="14">
        <f>AI123*VLOOKUP('Données projet'!$B$10,Paramètres!$A$1:$I$89,3,0)*VLOOKUP('Données projet'!$B$10,Paramètres!$A$1:$I$89,5,0)</f>
        <v>1.5961632016114892E-13</v>
      </c>
      <c r="AK123" s="14">
        <f t="shared" si="89"/>
        <v>2.2708641912150958E-12</v>
      </c>
      <c r="AL123" s="22">
        <f t="shared" si="58"/>
        <v>4.2330868906469593E-12</v>
      </c>
      <c r="AM123" s="62">
        <f t="shared" si="59"/>
        <v>282.10816074348082</v>
      </c>
      <c r="AN123" s="62">
        <f ca="1">AVERAGE(OFFSET($AM$3,0,0,'Données projet'!$E$10+1,1))-AVERAGE(OFFSET($H$3,0,0,'Données projet'!$E$10+1,1))</f>
        <v>348.82557854576123</v>
      </c>
      <c r="AO123" s="62">
        <f t="shared" si="90"/>
        <v>258.031856676031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projet'!$B$9,Paramètres!$A$1:$I$89,3,0)*VLOOKUP('Données projet'!$B$9,Paramètres!$A$1:$I$89,5,0)</f>
        <v>-4.9658410716801891E-14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307.92857962968247</v>
      </c>
      <c r="T124" s="62">
        <f t="shared" si="88"/>
        <v>162.11326381042059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3.4106051316484809E-13</v>
      </c>
      <c r="AJ124" s="14">
        <f>AI124*VLOOKUP('Données projet'!$B$10,Paramètres!$A$1:$I$89,3,0)*VLOOKUP('Données projet'!$B$10,Paramètres!$A$1:$I$89,5,0)</f>
        <v>1.5961632016114892E-13</v>
      </c>
      <c r="AK124" s="14">
        <f t="shared" si="89"/>
        <v>2.2708641912150958E-12</v>
      </c>
      <c r="AL124" s="22">
        <f t="shared" si="58"/>
        <v>4.2330868906469593E-12</v>
      </c>
      <c r="AM124" s="62">
        <f t="shared" si="59"/>
        <v>282.3028923921886</v>
      </c>
      <c r="AN124" s="62">
        <f ca="1">AVERAGE(OFFSET($AM$3,0,0,'Données projet'!$E$10+1,1))-AVERAGE(OFFSET($H$3,0,0,'Données projet'!$E$10+1,1))</f>
        <v>348.82557854576123</v>
      </c>
      <c r="AO124" s="62">
        <f t="shared" si="90"/>
        <v>258.031856676031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projet'!$B$9,Paramètres!$A$1:$I$89,3,0)*VLOOKUP('Données projet'!$B$9,Paramètres!$A$1:$I$89,5,0)</f>
        <v>-4.9658410716801891E-14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307.92857962968247</v>
      </c>
      <c r="T125" s="62">
        <f t="shared" si="88"/>
        <v>162.11326381042059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3.4106051316484809E-13</v>
      </c>
      <c r="AJ125" s="14">
        <f>AI125*VLOOKUP('Données projet'!$B$10,Paramètres!$A$1:$I$89,3,0)*VLOOKUP('Données projet'!$B$10,Paramètres!$A$1:$I$89,5,0)</f>
        <v>1.5961632016114892E-13</v>
      </c>
      <c r="AK125" s="14">
        <f t="shared" si="89"/>
        <v>2.2708641912150958E-12</v>
      </c>
      <c r="AL125" s="22">
        <f t="shared" si="58"/>
        <v>4.2330868906469593E-12</v>
      </c>
      <c r="AM125" s="62">
        <f t="shared" si="59"/>
        <v>282.494245882146</v>
      </c>
      <c r="AN125" s="62">
        <f ca="1">AVERAGE(OFFSET($AM$3,0,0,'Données projet'!$E$10+1,1))-AVERAGE(OFFSET($H$3,0,0,'Données projet'!$E$10+1,1))</f>
        <v>348.82557854576123</v>
      </c>
      <c r="AO125" s="62">
        <f t="shared" si="90"/>
        <v>258.031856676031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projet'!$B$9,Paramètres!$A$1:$I$89,3,0)*VLOOKUP('Données projet'!$B$9,Paramètres!$A$1:$I$89,5,0)</f>
        <v>-4.9658410716801891E-14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307.92857962968247</v>
      </c>
      <c r="T126" s="62">
        <f t="shared" si="88"/>
        <v>162.11326381042059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3.4106051316484809E-13</v>
      </c>
      <c r="AJ126" s="14">
        <f>AI126*VLOOKUP('Données projet'!$B$10,Paramètres!$A$1:$I$89,3,0)*VLOOKUP('Données projet'!$B$10,Paramètres!$A$1:$I$89,5,0)</f>
        <v>1.5961632016114892E-13</v>
      </c>
      <c r="AK126" s="14">
        <f t="shared" si="89"/>
        <v>2.2708641912150958E-12</v>
      </c>
      <c r="AL126" s="22">
        <f t="shared" si="58"/>
        <v>4.2330868906469593E-12</v>
      </c>
      <c r="AM126" s="62">
        <f t="shared" si="59"/>
        <v>282.68227981685487</v>
      </c>
      <c r="AN126" s="62">
        <f ca="1">AVERAGE(OFFSET($AM$3,0,0,'Données projet'!$E$10+1,1))-AVERAGE(OFFSET($H$3,0,0,'Données projet'!$E$10+1,1))</f>
        <v>348.82557854576123</v>
      </c>
      <c r="AO126" s="62">
        <f t="shared" si="90"/>
        <v>258.031856676031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projet'!$B$9,Paramètres!$A$1:$I$89,3,0)*VLOOKUP('Données projet'!$B$9,Paramètres!$A$1:$I$89,5,0)</f>
        <v>-4.9658410716801891E-14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307.92857962968247</v>
      </c>
      <c r="T127" s="62">
        <f t="shared" si="88"/>
        <v>162.11326381042059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3.4106051316484809E-13</v>
      </c>
      <c r="AJ127" s="14">
        <f>AI127*VLOOKUP('Données projet'!$B$10,Paramètres!$A$1:$I$89,3,0)*VLOOKUP('Données projet'!$B$10,Paramètres!$A$1:$I$89,5,0)</f>
        <v>1.5961632016114892E-13</v>
      </c>
      <c r="AK127" s="14">
        <f t="shared" si="89"/>
        <v>2.2708641912150958E-12</v>
      </c>
      <c r="AL127" s="22">
        <f t="shared" si="58"/>
        <v>4.2330868906469593E-12</v>
      </c>
      <c r="AM127" s="62">
        <f t="shared" si="59"/>
        <v>282.86705178317754</v>
      </c>
      <c r="AN127" s="62">
        <f ca="1">AVERAGE(OFFSET($AM$3,0,0,'Données projet'!$E$10+1,1))-AVERAGE(OFFSET($H$3,0,0,'Données projet'!$E$10+1,1))</f>
        <v>348.82557854576123</v>
      </c>
      <c r="AO127" s="62">
        <f t="shared" si="90"/>
        <v>258.031856676031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projet'!$B$9,Paramètres!$A$1:$I$89,3,0)*VLOOKUP('Données projet'!$B$9,Paramètres!$A$1:$I$89,5,0)</f>
        <v>-4.9658410716801891E-14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307.92857962968247</v>
      </c>
      <c r="T128" s="62">
        <f t="shared" si="88"/>
        <v>162.11326381042059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3.4106051316484809E-13</v>
      </c>
      <c r="AJ128" s="14">
        <f>AI128*VLOOKUP('Données projet'!$B$10,Paramètres!$A$1:$I$89,3,0)*VLOOKUP('Données projet'!$B$10,Paramètres!$A$1:$I$89,5,0)</f>
        <v>1.5961632016114892E-13</v>
      </c>
      <c r="AK128" s="14">
        <f t="shared" si="89"/>
        <v>2.2708641912150958E-12</v>
      </c>
      <c r="AL128" s="22">
        <f t="shared" si="58"/>
        <v>4.2330868906469593E-12</v>
      </c>
      <c r="AM128" s="62">
        <f t="shared" si="59"/>
        <v>283.04861836897271</v>
      </c>
      <c r="AN128" s="62">
        <f ca="1">AVERAGE(OFFSET($AM$3,0,0,'Données projet'!$E$10+1,1))-AVERAGE(OFFSET($H$3,0,0,'Données projet'!$E$10+1,1))</f>
        <v>348.82557854576123</v>
      </c>
      <c r="AO128" s="62">
        <f t="shared" si="90"/>
        <v>258.031856676031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projet'!$B$9,Paramètres!$A$1:$I$89,3,0)*VLOOKUP('Données projet'!$B$9,Paramètres!$A$1:$I$89,5,0)</f>
        <v>-4.9658410716801891E-14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307.92857962968247</v>
      </c>
      <c r="T129" s="62">
        <f t="shared" si="88"/>
        <v>162.11326381042059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3.4106051316484809E-13</v>
      </c>
      <c r="AJ129" s="14">
        <f>AI129*VLOOKUP('Données projet'!$B$10,Paramètres!$A$1:$I$89,3,0)*VLOOKUP('Données projet'!$B$10,Paramètres!$A$1:$I$89,5,0)</f>
        <v>1.5961632016114892E-13</v>
      </c>
      <c r="AK129" s="14">
        <f t="shared" si="89"/>
        <v>2.2708641912150958E-12</v>
      </c>
      <c r="AL129" s="22">
        <f t="shared" si="58"/>
        <v>4.2330868906469593E-12</v>
      </c>
      <c r="AM129" s="62">
        <f t="shared" si="59"/>
        <v>283.22703518042641</v>
      </c>
      <c r="AN129" s="62">
        <f ca="1">AVERAGE(OFFSET($AM$3,0,0,'Données projet'!$E$10+1,1))-AVERAGE(OFFSET($H$3,0,0,'Données projet'!$E$10+1,1))</f>
        <v>348.82557854576123</v>
      </c>
      <c r="AO129" s="62">
        <f t="shared" si="90"/>
        <v>258.031856676031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projet'!$B$9,Paramètres!$A$1:$I$89,3,0)*VLOOKUP('Données projet'!$B$9,Paramètres!$A$1:$I$89,5,0)</f>
        <v>-4.9658410716801891E-14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307.92857962968247</v>
      </c>
      <c r="T130" s="62">
        <f t="shared" si="88"/>
        <v>162.11326381042059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3.4106051316484809E-13</v>
      </c>
      <c r="AJ130" s="14">
        <f>AI130*VLOOKUP('Données projet'!$B$10,Paramètres!$A$1:$I$89,3,0)*VLOOKUP('Données projet'!$B$10,Paramètres!$A$1:$I$89,5,0)</f>
        <v>1.5961632016114892E-13</v>
      </c>
      <c r="AK130" s="14">
        <f t="shared" si="89"/>
        <v>2.2708641912150958E-12</v>
      </c>
      <c r="AL130" s="22">
        <f t="shared" si="58"/>
        <v>4.2330868906469593E-12</v>
      </c>
      <c r="AM130" s="62">
        <f t="shared" si="59"/>
        <v>283.40235685908164</v>
      </c>
      <c r="AN130" s="62">
        <f ca="1">AVERAGE(OFFSET($AM$3,0,0,'Données projet'!$E$10+1,1))-AVERAGE(OFFSET($H$3,0,0,'Données projet'!$E$10+1,1))</f>
        <v>348.82557854576123</v>
      </c>
      <c r="AO130" s="62">
        <f t="shared" si="90"/>
        <v>258.031856676031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projet'!$B$9,Paramètres!$A$1:$I$89,3,0)*VLOOKUP('Données projet'!$B$9,Paramètres!$A$1:$I$89,5,0)</f>
        <v>-4.9658410716801891E-14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307.92857962968247</v>
      </c>
      <c r="T131" s="62">
        <f t="shared" si="88"/>
        <v>162.11326381042059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3.4106051316484809E-13</v>
      </c>
      <c r="AJ131" s="14">
        <f>AI131*VLOOKUP('Données projet'!$B$10,Paramètres!$A$1:$I$89,3,0)*VLOOKUP('Données projet'!$B$10,Paramètres!$A$1:$I$89,5,0)</f>
        <v>1.5961632016114892E-13</v>
      </c>
      <c r="AK131" s="14">
        <f t="shared" si="89"/>
        <v>2.2708641912150958E-12</v>
      </c>
      <c r="AL131" s="22">
        <f t="shared" si="58"/>
        <v>4.2330868906469593E-12</v>
      </c>
      <c r="AM131" s="62">
        <f t="shared" si="59"/>
        <v>283.57463709857274</v>
      </c>
      <c r="AN131" s="62">
        <f ca="1">AVERAGE(OFFSET($AM$3,0,0,'Données projet'!$E$10+1,1))-AVERAGE(OFFSET($H$3,0,0,'Données projet'!$E$10+1,1))</f>
        <v>348.82557854576123</v>
      </c>
      <c r="AO131" s="62">
        <f t="shared" si="90"/>
        <v>258.031856676031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projet'!$B$9,Paramètres!$A$1:$I$89,3,0)*VLOOKUP('Données projet'!$B$9,Paramètres!$A$1:$I$89,5,0)</f>
        <v>-4.9658410716801891E-14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307.92857962968247</v>
      </c>
      <c r="T132" s="62">
        <f t="shared" si="88"/>
        <v>162.11326381042059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3.4106051316484809E-13</v>
      </c>
      <c r="AJ132" s="14">
        <f>AI132*VLOOKUP('Données projet'!$B$10,Paramètres!$A$1:$I$89,3,0)*VLOOKUP('Données projet'!$B$10,Paramètres!$A$1:$I$89,5,0)</f>
        <v>1.5961632016114892E-13</v>
      </c>
      <c r="AK132" s="14">
        <f t="shared" si="89"/>
        <v>2.2708641912150958E-12</v>
      </c>
      <c r="AL132" s="22">
        <f t="shared" ref="AL132:AL153" si="112">(AJ132+AK132)*0.475*44/12</f>
        <v>4.2330868906469593E-12</v>
      </c>
      <c r="AM132" s="62">
        <f t="shared" ref="AM132:AM195" si="113">AL132+(AD132+AE132)*44/12</f>
        <v>283.74392866106956</v>
      </c>
      <c r="AN132" s="62">
        <f ca="1">AVERAGE(OFFSET($AM$3,0,0,'Données projet'!$E$10+1,1))-AVERAGE(OFFSET($H$3,0,0,'Données projet'!$E$10+1,1))</f>
        <v>348.82557854576123</v>
      </c>
      <c r="AO132" s="62">
        <f t="shared" si="90"/>
        <v>258.031856676031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-4.9658410716801891E-14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307.92857962968247</v>
      </c>
      <c r="T133" s="62">
        <f t="shared" ref="T133:T196" si="142">$T$3</f>
        <v>162.11326381042059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3.4106051316484809E-13</v>
      </c>
      <c r="AJ133" s="14">
        <f>AI133*VLOOKUP('Données projet'!$B$10,Paramètres!$A$1:$I$89,3,0)*VLOOKUP('Données projet'!$B$10,Paramètres!$A$1:$I$89,5,0)</f>
        <v>1.5961632016114892E-13</v>
      </c>
      <c r="AK133" s="14">
        <f t="shared" ref="AK133:AK153" si="143">EXP(-1.0587+0.8836*LN(AJ133)+0.284)</f>
        <v>2.2708641912150958E-12</v>
      </c>
      <c r="AL133" s="22">
        <f t="shared" si="112"/>
        <v>4.2330868906469593E-12</v>
      </c>
      <c r="AM133" s="62">
        <f t="shared" si="113"/>
        <v>283.91028339343632</v>
      </c>
      <c r="AN133" s="62">
        <f ca="1">AVERAGE(OFFSET($AM$3,0,0,'Données projet'!$E$10+1,1))-AVERAGE(OFFSET($H$3,0,0,'Données projet'!$E$10+1,1))</f>
        <v>348.82557854576123</v>
      </c>
      <c r="AO133" s="62">
        <f t="shared" ref="AO133:AO196" si="144">$AO$3</f>
        <v>258.031856676031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-4.9658410716801891E-14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307.92857962968247</v>
      </c>
      <c r="T134" s="62">
        <f t="shared" si="142"/>
        <v>162.11326381042059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3.4106051316484809E-13</v>
      </c>
      <c r="AJ134" s="14">
        <f>AI134*VLOOKUP('Données projet'!$B$10,Paramètres!$A$1:$I$89,3,0)*VLOOKUP('Données projet'!$B$10,Paramètres!$A$1:$I$89,5,0)</f>
        <v>1.5961632016114892E-13</v>
      </c>
      <c r="AK134" s="14">
        <f t="shared" si="143"/>
        <v>2.2708641912150958E-12</v>
      </c>
      <c r="AL134" s="22">
        <f t="shared" si="112"/>
        <v>4.2330868906469593E-12</v>
      </c>
      <c r="AM134" s="62">
        <f t="shared" si="113"/>
        <v>284.07375224310994</v>
      </c>
      <c r="AN134" s="62">
        <f ca="1">AVERAGE(OFFSET($AM$3,0,0,'Données projet'!$E$10+1,1))-AVERAGE(OFFSET($H$3,0,0,'Données projet'!$E$10+1,1))</f>
        <v>348.82557854576123</v>
      </c>
      <c r="AO134" s="62">
        <f t="shared" si="144"/>
        <v>258.031856676031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-4.9658410716801891E-14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307.92857962968247</v>
      </c>
      <c r="T135" s="62">
        <f t="shared" si="142"/>
        <v>162.11326381042059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3.4106051316484809E-13</v>
      </c>
      <c r="AJ135" s="14">
        <f>AI135*VLOOKUP('Données projet'!$B$10,Paramètres!$A$1:$I$89,3,0)*VLOOKUP('Données projet'!$B$10,Paramètres!$A$1:$I$89,5,0)</f>
        <v>1.5961632016114892E-13</v>
      </c>
      <c r="AK135" s="14">
        <f t="shared" si="143"/>
        <v>2.2708641912150958E-12</v>
      </c>
      <c r="AL135" s="22">
        <f t="shared" si="112"/>
        <v>4.2330868906469593E-12</v>
      </c>
      <c r="AM135" s="62">
        <f t="shared" si="113"/>
        <v>284.23438527370337</v>
      </c>
      <c r="AN135" s="62">
        <f ca="1">AVERAGE(OFFSET($AM$3,0,0,'Données projet'!$E$10+1,1))-AVERAGE(OFFSET($H$3,0,0,'Données projet'!$E$10+1,1))</f>
        <v>348.82557854576123</v>
      </c>
      <c r="AO135" s="62">
        <f t="shared" si="144"/>
        <v>258.031856676031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-4.9658410716801891E-14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307.92857962968247</v>
      </c>
      <c r="T136" s="62">
        <f t="shared" si="142"/>
        <v>162.11326381042059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3.4106051316484809E-13</v>
      </c>
      <c r="AJ136" s="14">
        <f>AI136*VLOOKUP('Données projet'!$B$10,Paramètres!$A$1:$I$89,3,0)*VLOOKUP('Données projet'!$B$10,Paramètres!$A$1:$I$89,5,0)</f>
        <v>1.5961632016114892E-13</v>
      </c>
      <c r="AK136" s="14">
        <f t="shared" si="143"/>
        <v>2.2708641912150958E-12</v>
      </c>
      <c r="AL136" s="22">
        <f t="shared" si="112"/>
        <v>4.2330868906469593E-12</v>
      </c>
      <c r="AM136" s="62">
        <f t="shared" si="113"/>
        <v>284.3922316803376</v>
      </c>
      <c r="AN136" s="62">
        <f ca="1">AVERAGE(OFFSET($AM$3,0,0,'Données projet'!$E$10+1,1))-AVERAGE(OFFSET($H$3,0,0,'Données projet'!$E$10+1,1))</f>
        <v>348.82557854576123</v>
      </c>
      <c r="AO136" s="62">
        <f t="shared" si="144"/>
        <v>258.031856676031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-4.9658410716801891E-14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307.92857962968247</v>
      </c>
      <c r="T137" s="62">
        <f t="shared" si="142"/>
        <v>162.11326381042059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3.4106051316484809E-13</v>
      </c>
      <c r="AJ137" s="14">
        <f>AI137*VLOOKUP('Données projet'!$B$10,Paramètres!$A$1:$I$89,3,0)*VLOOKUP('Données projet'!$B$10,Paramètres!$A$1:$I$89,5,0)</f>
        <v>1.5961632016114892E-13</v>
      </c>
      <c r="AK137" s="14">
        <f t="shared" si="143"/>
        <v>2.2708641912150958E-12</v>
      </c>
      <c r="AL137" s="22">
        <f t="shared" si="112"/>
        <v>4.2330868906469593E-12</v>
      </c>
      <c r="AM137" s="62">
        <f t="shared" si="113"/>
        <v>284.54733980470849</v>
      </c>
      <c r="AN137" s="62">
        <f ca="1">AVERAGE(OFFSET($AM$3,0,0,'Données projet'!$E$10+1,1))-AVERAGE(OFFSET($H$3,0,0,'Données projet'!$E$10+1,1))</f>
        <v>348.82557854576123</v>
      </c>
      <c r="AO137" s="62">
        <f t="shared" si="144"/>
        <v>258.031856676031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-4.9658410716801891E-14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307.92857962968247</v>
      </c>
      <c r="T138" s="62">
        <f t="shared" si="142"/>
        <v>162.11326381042059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3.4106051316484809E-13</v>
      </c>
      <c r="AJ138" s="14">
        <f>AI138*VLOOKUP('Données projet'!$B$10,Paramètres!$A$1:$I$89,3,0)*VLOOKUP('Données projet'!$B$10,Paramètres!$A$1:$I$89,5,0)</f>
        <v>1.5961632016114892E-13</v>
      </c>
      <c r="AK138" s="14">
        <f t="shared" si="143"/>
        <v>2.2708641912150958E-12</v>
      </c>
      <c r="AL138" s="22">
        <f t="shared" si="112"/>
        <v>4.2330868906469593E-12</v>
      </c>
      <c r="AM138" s="62">
        <f t="shared" si="113"/>
        <v>284.69975714989135</v>
      </c>
      <c r="AN138" s="62">
        <f ca="1">AVERAGE(OFFSET($AM$3,0,0,'Données projet'!$E$10+1,1))-AVERAGE(OFFSET($H$3,0,0,'Données projet'!$E$10+1,1))</f>
        <v>348.82557854576123</v>
      </c>
      <c r="AO138" s="62">
        <f t="shared" si="144"/>
        <v>258.031856676031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-4.9658410716801891E-14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307.92857962968247</v>
      </c>
      <c r="T139" s="62">
        <f t="shared" si="142"/>
        <v>162.11326381042059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3.4106051316484809E-13</v>
      </c>
      <c r="AJ139" s="14">
        <f>AI139*VLOOKUP('Données projet'!$B$10,Paramètres!$A$1:$I$89,3,0)*VLOOKUP('Données projet'!$B$10,Paramètres!$A$1:$I$89,5,0)</f>
        <v>1.5961632016114892E-13</v>
      </c>
      <c r="AK139" s="14">
        <f t="shared" si="143"/>
        <v>2.2708641912150958E-12</v>
      </c>
      <c r="AL139" s="22">
        <f t="shared" si="112"/>
        <v>4.2330868906469593E-12</v>
      </c>
      <c r="AM139" s="62">
        <f t="shared" si="113"/>
        <v>284.84953039488943</v>
      </c>
      <c r="AN139" s="62">
        <f ca="1">AVERAGE(OFFSET($AM$3,0,0,'Données projet'!$E$10+1,1))-AVERAGE(OFFSET($H$3,0,0,'Données projet'!$E$10+1,1))</f>
        <v>348.82557854576123</v>
      </c>
      <c r="AO139" s="62">
        <f t="shared" si="144"/>
        <v>258.031856676031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-4.9658410716801891E-14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307.92857962968247</v>
      </c>
      <c r="T140" s="62">
        <f t="shared" si="142"/>
        <v>162.11326381042059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3.4106051316484809E-13</v>
      </c>
      <c r="AJ140" s="14">
        <f>AI140*VLOOKUP('Données projet'!$B$10,Paramètres!$A$1:$I$89,3,0)*VLOOKUP('Données projet'!$B$10,Paramètres!$A$1:$I$89,5,0)</f>
        <v>1.5961632016114892E-13</v>
      </c>
      <c r="AK140" s="14">
        <f t="shared" si="143"/>
        <v>2.2708641912150958E-12</v>
      </c>
      <c r="AL140" s="22">
        <f t="shared" si="112"/>
        <v>4.2330868906469593E-12</v>
      </c>
      <c r="AM140" s="62">
        <f t="shared" si="113"/>
        <v>284.99670540892959</v>
      </c>
      <c r="AN140" s="62">
        <f ca="1">AVERAGE(OFFSET($AM$3,0,0,'Données projet'!$E$10+1,1))-AVERAGE(OFFSET($H$3,0,0,'Données projet'!$E$10+1,1))</f>
        <v>348.82557854576123</v>
      </c>
      <c r="AO140" s="62">
        <f t="shared" si="144"/>
        <v>258.031856676031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-4.9658410716801891E-14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307.92857962968247</v>
      </c>
      <c r="T141" s="62">
        <f t="shared" si="142"/>
        <v>162.11326381042059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3.4106051316484809E-13</v>
      </c>
      <c r="AJ141" s="14">
        <f>AI141*VLOOKUP('Données projet'!$B$10,Paramètres!$A$1:$I$89,3,0)*VLOOKUP('Données projet'!$B$10,Paramètres!$A$1:$I$89,5,0)</f>
        <v>1.5961632016114892E-13</v>
      </c>
      <c r="AK141" s="14">
        <f t="shared" si="143"/>
        <v>2.2708641912150958E-12</v>
      </c>
      <c r="AL141" s="22">
        <f t="shared" si="112"/>
        <v>4.2330868906469593E-12</v>
      </c>
      <c r="AM141" s="62">
        <f t="shared" si="113"/>
        <v>285.14132726551014</v>
      </c>
      <c r="AN141" s="62">
        <f ca="1">AVERAGE(OFFSET($AM$3,0,0,'Données projet'!$E$10+1,1))-AVERAGE(OFFSET($H$3,0,0,'Données projet'!$E$10+1,1))</f>
        <v>348.82557854576123</v>
      </c>
      <c r="AO141" s="62">
        <f t="shared" si="144"/>
        <v>258.031856676031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-4.9658410716801891E-14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307.92857962968247</v>
      </c>
      <c r="T142" s="62">
        <f t="shared" si="142"/>
        <v>162.11326381042059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3.4106051316484809E-13</v>
      </c>
      <c r="AJ142" s="14">
        <f>AI142*VLOOKUP('Données projet'!$B$10,Paramètres!$A$1:$I$89,3,0)*VLOOKUP('Données projet'!$B$10,Paramètres!$A$1:$I$89,5,0)</f>
        <v>1.5961632016114892E-13</v>
      </c>
      <c r="AK142" s="14">
        <f t="shared" si="143"/>
        <v>2.2708641912150958E-12</v>
      </c>
      <c r="AL142" s="22">
        <f t="shared" si="112"/>
        <v>4.2330868906469593E-12</v>
      </c>
      <c r="AM142" s="62">
        <f t="shared" si="113"/>
        <v>285.2834402562051</v>
      </c>
      <c r="AN142" s="62">
        <f ca="1">AVERAGE(OFFSET($AM$3,0,0,'Données projet'!$E$10+1,1))-AVERAGE(OFFSET($H$3,0,0,'Données projet'!$E$10+1,1))</f>
        <v>348.82557854576123</v>
      </c>
      <c r="AO142" s="62">
        <f t="shared" si="144"/>
        <v>258.031856676031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-4.9658410716801891E-14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307.92857962968247</v>
      </c>
      <c r="T143" s="62">
        <f t="shared" si="142"/>
        <v>162.11326381042059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3.4106051316484809E-13</v>
      </c>
      <c r="AJ143" s="14">
        <f>AI143*VLOOKUP('Données projet'!$B$10,Paramètres!$A$1:$I$89,3,0)*VLOOKUP('Données projet'!$B$10,Paramètres!$A$1:$I$89,5,0)</f>
        <v>1.5961632016114892E-13</v>
      </c>
      <c r="AK143" s="14">
        <f t="shared" si="143"/>
        <v>2.2708641912150958E-12</v>
      </c>
      <c r="AL143" s="22">
        <f t="shared" si="112"/>
        <v>4.2330868906469593E-12</v>
      </c>
      <c r="AM143" s="62">
        <f t="shared" si="113"/>
        <v>285.42308790422857</v>
      </c>
      <c r="AN143" s="62">
        <f ca="1">AVERAGE(OFFSET($AM$3,0,0,'Données projet'!$E$10+1,1))-AVERAGE(OFFSET($H$3,0,0,'Données projet'!$E$10+1,1))</f>
        <v>348.82557854576123</v>
      </c>
      <c r="AO143" s="62">
        <f t="shared" si="144"/>
        <v>258.031856676031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-4.9658410716801891E-14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307.92857962968247</v>
      </c>
      <c r="T144" s="62">
        <f t="shared" si="142"/>
        <v>162.11326381042059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3.4106051316484809E-13</v>
      </c>
      <c r="AJ144" s="14">
        <f>AI144*VLOOKUP('Données projet'!$B$10,Paramètres!$A$1:$I$89,3,0)*VLOOKUP('Données projet'!$B$10,Paramètres!$A$1:$I$89,5,0)</f>
        <v>1.5961632016114892E-13</v>
      </c>
      <c r="AK144" s="14">
        <f t="shared" si="143"/>
        <v>2.2708641912150958E-12</v>
      </c>
      <c r="AL144" s="22">
        <f t="shared" si="112"/>
        <v>4.2330868906469593E-12</v>
      </c>
      <c r="AM144" s="62">
        <f t="shared" si="113"/>
        <v>285.56031297776423</v>
      </c>
      <c r="AN144" s="62">
        <f ca="1">AVERAGE(OFFSET($AM$3,0,0,'Données projet'!$E$10+1,1))-AVERAGE(OFFSET($H$3,0,0,'Données projet'!$E$10+1,1))</f>
        <v>348.82557854576123</v>
      </c>
      <c r="AO144" s="62">
        <f t="shared" si="144"/>
        <v>258.031856676031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-4.9658410716801891E-14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307.92857962968247</v>
      </c>
      <c r="T145" s="62">
        <f t="shared" si="142"/>
        <v>162.11326381042059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3.4106051316484809E-13</v>
      </c>
      <c r="AJ145" s="14">
        <f>AI145*VLOOKUP('Données projet'!$B$10,Paramètres!$A$1:$I$89,3,0)*VLOOKUP('Données projet'!$B$10,Paramètres!$A$1:$I$89,5,0)</f>
        <v>1.5961632016114892E-13</v>
      </c>
      <c r="AK145" s="14">
        <f t="shared" si="143"/>
        <v>2.2708641912150958E-12</v>
      </c>
      <c r="AL145" s="22">
        <f t="shared" si="112"/>
        <v>4.2330868906469593E-12</v>
      </c>
      <c r="AM145" s="62">
        <f t="shared" si="113"/>
        <v>285.69515750306329</v>
      </c>
      <c r="AN145" s="62">
        <f ca="1">AVERAGE(OFFSET($AM$3,0,0,'Données projet'!$E$10+1,1))-AVERAGE(OFFSET($H$3,0,0,'Données projet'!$E$10+1,1))</f>
        <v>348.82557854576123</v>
      </c>
      <c r="AO145" s="62">
        <f t="shared" si="144"/>
        <v>258.031856676031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-4.9658410716801891E-14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307.92857962968247</v>
      </c>
      <c r="T146" s="62">
        <f t="shared" si="142"/>
        <v>162.11326381042059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3.4106051316484809E-13</v>
      </c>
      <c r="AJ146" s="14">
        <f>AI146*VLOOKUP('Données projet'!$B$10,Paramètres!$A$1:$I$89,3,0)*VLOOKUP('Données projet'!$B$10,Paramètres!$A$1:$I$89,5,0)</f>
        <v>1.5961632016114892E-13</v>
      </c>
      <c r="AK146" s="14">
        <f t="shared" si="143"/>
        <v>2.2708641912150958E-12</v>
      </c>
      <c r="AL146" s="22">
        <f t="shared" si="112"/>
        <v>4.2330868906469593E-12</v>
      </c>
      <c r="AM146" s="62">
        <f t="shared" si="113"/>
        <v>285.82766277731565</v>
      </c>
      <c r="AN146" s="62">
        <f ca="1">AVERAGE(OFFSET($AM$3,0,0,'Données projet'!$E$10+1,1))-AVERAGE(OFFSET($H$3,0,0,'Données projet'!$E$10+1,1))</f>
        <v>348.82557854576123</v>
      </c>
      <c r="AO146" s="62">
        <f t="shared" si="144"/>
        <v>258.031856676031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-4.9658410716801891E-14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307.92857962968247</v>
      </c>
      <c r="T147" s="62">
        <f t="shared" si="142"/>
        <v>162.11326381042059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3.4106051316484809E-13</v>
      </c>
      <c r="AJ147" s="14">
        <f>AI147*VLOOKUP('Données projet'!$B$10,Paramètres!$A$1:$I$89,3,0)*VLOOKUP('Données projet'!$B$10,Paramètres!$A$1:$I$89,5,0)</f>
        <v>1.5961632016114892E-13</v>
      </c>
      <c r="AK147" s="14">
        <f t="shared" si="143"/>
        <v>2.2708641912150958E-12</v>
      </c>
      <c r="AL147" s="22">
        <f t="shared" si="112"/>
        <v>4.2330868906469593E-12</v>
      </c>
      <c r="AM147" s="62">
        <f t="shared" si="113"/>
        <v>285.95786938129709</v>
      </c>
      <c r="AN147" s="62">
        <f ca="1">AVERAGE(OFFSET($AM$3,0,0,'Données projet'!$E$10+1,1))-AVERAGE(OFFSET($H$3,0,0,'Données projet'!$E$10+1,1))</f>
        <v>348.82557854576123</v>
      </c>
      <c r="AO147" s="62">
        <f t="shared" si="144"/>
        <v>258.031856676031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-4.9658410716801891E-14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307.92857962968247</v>
      </c>
      <c r="T148" s="62">
        <f t="shared" si="142"/>
        <v>162.11326381042059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3.4106051316484809E-13</v>
      </c>
      <c r="AJ148" s="14">
        <f>AI148*VLOOKUP('Données projet'!$B$10,Paramètres!$A$1:$I$89,3,0)*VLOOKUP('Données projet'!$B$10,Paramètres!$A$1:$I$89,5,0)</f>
        <v>1.5961632016114892E-13</v>
      </c>
      <c r="AK148" s="14">
        <f t="shared" si="143"/>
        <v>2.2708641912150958E-12</v>
      </c>
      <c r="AL148" s="22">
        <f t="shared" si="112"/>
        <v>4.2330868906469593E-12</v>
      </c>
      <c r="AM148" s="62">
        <f t="shared" si="113"/>
        <v>286.08581719179779</v>
      </c>
      <c r="AN148" s="62">
        <f ca="1">AVERAGE(OFFSET($AM$3,0,0,'Données projet'!$E$10+1,1))-AVERAGE(OFFSET($H$3,0,0,'Données projet'!$E$10+1,1))</f>
        <v>348.82557854576123</v>
      </c>
      <c r="AO148" s="62">
        <f t="shared" si="144"/>
        <v>258.031856676031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-4.9658410716801891E-14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307.92857962968247</v>
      </c>
      <c r="T149" s="62">
        <f t="shared" si="142"/>
        <v>162.11326381042059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3.4106051316484809E-13</v>
      </c>
      <c r="AJ149" s="14">
        <f>AI149*VLOOKUP('Données projet'!$B$10,Paramètres!$A$1:$I$89,3,0)*VLOOKUP('Données projet'!$B$10,Paramètres!$A$1:$I$89,5,0)</f>
        <v>1.5961632016114892E-13</v>
      </c>
      <c r="AK149" s="14">
        <f t="shared" si="143"/>
        <v>2.2708641912150958E-12</v>
      </c>
      <c r="AL149" s="22">
        <f t="shared" si="112"/>
        <v>4.2330868906469593E-12</v>
      </c>
      <c r="AM149" s="62">
        <f t="shared" si="113"/>
        <v>286.21154539383485</v>
      </c>
      <c r="AN149" s="62">
        <f ca="1">AVERAGE(OFFSET($AM$3,0,0,'Données projet'!$E$10+1,1))-AVERAGE(OFFSET($H$3,0,0,'Données projet'!$E$10+1,1))</f>
        <v>348.82557854576123</v>
      </c>
      <c r="AO149" s="62">
        <f t="shared" si="144"/>
        <v>258.031856676031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-4.9658410716801891E-14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307.92857962968247</v>
      </c>
      <c r="T150" s="62">
        <f t="shared" si="142"/>
        <v>162.11326381042059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3.4106051316484809E-13</v>
      </c>
      <c r="AJ150" s="14">
        <f>AI150*VLOOKUP('Données projet'!$B$10,Paramètres!$A$1:$I$89,3,0)*VLOOKUP('Données projet'!$B$10,Paramètres!$A$1:$I$89,5,0)</f>
        <v>1.5961632016114892E-13</v>
      </c>
      <c r="AK150" s="14">
        <f t="shared" si="143"/>
        <v>2.2708641912150958E-12</v>
      </c>
      <c r="AL150" s="22">
        <f t="shared" si="112"/>
        <v>4.2330868906469593E-12</v>
      </c>
      <c r="AM150" s="62">
        <f t="shared" si="113"/>
        <v>286.33509249265262</v>
      </c>
      <c r="AN150" s="62">
        <f ca="1">AVERAGE(OFFSET($AM$3,0,0,'Données projet'!$E$10+1,1))-AVERAGE(OFFSET($H$3,0,0,'Données projet'!$E$10+1,1))</f>
        <v>348.82557854576123</v>
      </c>
      <c r="AO150" s="62">
        <f t="shared" si="144"/>
        <v>258.031856676031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-4.9658410716801891E-14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307.92857962968247</v>
      </c>
      <c r="T151" s="62">
        <f t="shared" si="142"/>
        <v>162.11326381042059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3.4106051316484809E-13</v>
      </c>
      <c r="AJ151" s="14">
        <f>AI151*VLOOKUP('Données projet'!$B$10,Paramètres!$A$1:$I$89,3,0)*VLOOKUP('Données projet'!$B$10,Paramètres!$A$1:$I$89,5,0)</f>
        <v>1.5961632016114892E-13</v>
      </c>
      <c r="AK151" s="14">
        <f t="shared" si="143"/>
        <v>2.2708641912150958E-12</v>
      </c>
      <c r="AL151" s="22">
        <f t="shared" si="112"/>
        <v>4.2330868906469593E-12</v>
      </c>
      <c r="AM151" s="62">
        <f t="shared" si="113"/>
        <v>286.4564963255159</v>
      </c>
      <c r="AN151" s="62">
        <f ca="1">AVERAGE(OFFSET($AM$3,0,0,'Données projet'!$E$10+1,1))-AVERAGE(OFFSET($H$3,0,0,'Données projet'!$E$10+1,1))</f>
        <v>348.82557854576123</v>
      </c>
      <c r="AO151" s="62">
        <f t="shared" si="144"/>
        <v>258.031856676031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-4.9658410716801891E-14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307.92857962968247</v>
      </c>
      <c r="T152" s="62">
        <f t="shared" si="142"/>
        <v>162.11326381042059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3.4106051316484809E-13</v>
      </c>
      <c r="AJ152" s="14">
        <f>AI152*VLOOKUP('Données projet'!$B$10,Paramètres!$A$1:$I$89,3,0)*VLOOKUP('Données projet'!$B$10,Paramètres!$A$1:$I$89,5,0)</f>
        <v>1.5961632016114892E-13</v>
      </c>
      <c r="AK152" s="14">
        <f t="shared" si="143"/>
        <v>2.2708641912150958E-12</v>
      </c>
      <c r="AL152" s="22">
        <f t="shared" si="112"/>
        <v>4.2330868906469593E-12</v>
      </c>
      <c r="AM152" s="62">
        <f t="shared" si="113"/>
        <v>286.57579407329729</v>
      </c>
      <c r="AN152" s="62">
        <f ca="1">AVERAGE(OFFSET($AM$3,0,0,'Données projet'!$E$10+1,1))-AVERAGE(OFFSET($H$3,0,0,'Données projet'!$E$10+1,1))</f>
        <v>348.82557854576123</v>
      </c>
      <c r="AO152" s="62">
        <f t="shared" si="144"/>
        <v>258.031856676031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-4.9658410716801891E-14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307.92857962968247</v>
      </c>
      <c r="T153" s="62">
        <f t="shared" si="142"/>
        <v>162.11326381042059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3.4106051316484809E-13</v>
      </c>
      <c r="AJ153" s="14">
        <f>AI153*VLOOKUP('Données projet'!$B$10,Paramètres!$A$1:$I$89,3,0)*VLOOKUP('Données projet'!$B$10,Paramètres!$A$1:$I$89,5,0)</f>
        <v>1.5961632016114892E-13</v>
      </c>
      <c r="AK153" s="14">
        <f t="shared" si="143"/>
        <v>2.2708641912150958E-12</v>
      </c>
      <c r="AL153" s="22">
        <f t="shared" si="112"/>
        <v>4.2330868906469593E-12</v>
      </c>
      <c r="AM153" s="62">
        <f t="shared" si="113"/>
        <v>286.69302227186455</v>
      </c>
      <c r="AN153" s="62">
        <f ca="1">AVERAGE(OFFSET($AM$3,0,0,'Données projet'!$E$10+1,1))-AVERAGE(OFFSET($H$3,0,0,'Données projet'!$E$10+1,1))</f>
        <v>348.82557854576123</v>
      </c>
      <c r="AO153" s="62">
        <f t="shared" si="144"/>
        <v>258.031856676031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-4.9658410716801891E-14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307.92857962968247</v>
      </c>
      <c r="T154" s="62">
        <f t="shared" si="142"/>
        <v>162.11326381042059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3.4106051316484809E-13</v>
      </c>
      <c r="AJ154" s="14">
        <f>AI154*VLOOKUP('Données projet'!$B$10,Paramètres!$A$1:$I$89,3,0)*VLOOKUP('Données projet'!$B$10,Paramètres!$A$1:$I$89,5,0)</f>
        <v>1.5961632016114892E-13</v>
      </c>
      <c r="AK154" s="14">
        <f t="shared" ref="AK154:AK203" si="164">EXP(-1.0587+0.8836*LN(AJ154)+0.284)</f>
        <v>2.2708641912150958E-12</v>
      </c>
      <c r="AL154" s="22">
        <f t="shared" ref="AL154:AL203" si="165">(AJ154+AK154)*0.475*44/12</f>
        <v>4.2330868906469593E-12</v>
      </c>
      <c r="AM154" s="62">
        <f t="shared" si="113"/>
        <v>286.80821682326956</v>
      </c>
      <c r="AN154" s="62">
        <f ca="1">AVERAGE(OFFSET($AM$3,0,0,'Données projet'!$E$10+1,1))-AVERAGE(OFFSET($H$3,0,0,'Données projet'!$E$10+1,1))</f>
        <v>348.82557854576123</v>
      </c>
      <c r="AO154" s="62">
        <f t="shared" si="144"/>
        <v>258.031856676031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-4.9658410716801891E-14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307.92857962968247</v>
      </c>
      <c r="T155" s="62">
        <f t="shared" si="142"/>
        <v>162.11326381042059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3.4106051316484809E-13</v>
      </c>
      <c r="AJ155" s="14">
        <f>AI155*VLOOKUP('Données projet'!$B$10,Paramètres!$A$1:$I$89,3,0)*VLOOKUP('Données projet'!$B$10,Paramètres!$A$1:$I$89,5,0)</f>
        <v>1.5961632016114892E-13</v>
      </c>
      <c r="AK155" s="14">
        <f t="shared" si="164"/>
        <v>2.2708641912150958E-12</v>
      </c>
      <c r="AL155" s="22">
        <f t="shared" si="165"/>
        <v>4.2330868906469593E-12</v>
      </c>
      <c r="AM155" s="62">
        <f t="shared" si="113"/>
        <v>286.9214130067441</v>
      </c>
      <c r="AN155" s="62">
        <f ca="1">AVERAGE(OFFSET($AM$3,0,0,'Données projet'!$E$10+1,1))-AVERAGE(OFFSET($H$3,0,0,'Données projet'!$E$10+1,1))</f>
        <v>348.82557854576123</v>
      </c>
      <c r="AO155" s="62">
        <f t="shared" si="144"/>
        <v>258.031856676031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-4.9658410716801891E-14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307.92857962968247</v>
      </c>
      <c r="T156" s="62">
        <f t="shared" si="142"/>
        <v>162.11326381042059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3.4106051316484809E-13</v>
      </c>
      <c r="AJ156" s="14">
        <f>AI156*VLOOKUP('Données projet'!$B$10,Paramètres!$A$1:$I$89,3,0)*VLOOKUP('Données projet'!$B$10,Paramètres!$A$1:$I$89,5,0)</f>
        <v>1.5961632016114892E-13</v>
      </c>
      <c r="AK156" s="14">
        <f t="shared" si="164"/>
        <v>2.2708641912150958E-12</v>
      </c>
      <c r="AL156" s="22">
        <f t="shared" si="165"/>
        <v>4.2330868906469593E-12</v>
      </c>
      <c r="AM156" s="62">
        <f t="shared" si="113"/>
        <v>287.0326454895042</v>
      </c>
      <c r="AN156" s="62">
        <f ca="1">AVERAGE(OFFSET($AM$3,0,0,'Données projet'!$E$10+1,1))-AVERAGE(OFFSET($H$3,0,0,'Données projet'!$E$10+1,1))</f>
        <v>348.82557854576123</v>
      </c>
      <c r="AO156" s="62">
        <f t="shared" si="144"/>
        <v>258.031856676031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-4.9658410716801891E-14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307.92857962968247</v>
      </c>
      <c r="T157" s="62">
        <f t="shared" si="142"/>
        <v>162.11326381042059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3.4106051316484809E-13</v>
      </c>
      <c r="AJ157" s="14">
        <f>AI157*VLOOKUP('Données projet'!$B$10,Paramètres!$A$1:$I$89,3,0)*VLOOKUP('Données projet'!$B$10,Paramètres!$A$1:$I$89,5,0)</f>
        <v>1.5961632016114892E-13</v>
      </c>
      <c r="AK157" s="14">
        <f t="shared" si="164"/>
        <v>2.2708641912150958E-12</v>
      </c>
      <c r="AL157" s="22">
        <f t="shared" si="165"/>
        <v>4.2330868906469593E-12</v>
      </c>
      <c r="AM157" s="62">
        <f t="shared" si="113"/>
        <v>287.14194833736696</v>
      </c>
      <c r="AN157" s="62">
        <f ca="1">AVERAGE(OFFSET($AM$3,0,0,'Données projet'!$E$10+1,1))-AVERAGE(OFFSET($H$3,0,0,'Données projet'!$E$10+1,1))</f>
        <v>348.82557854576123</v>
      </c>
      <c r="AO157" s="62">
        <f t="shared" si="144"/>
        <v>258.031856676031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-4.9658410716801891E-14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307.92857962968247</v>
      </c>
      <c r="T158" s="62">
        <f t="shared" si="142"/>
        <v>162.11326381042059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3.4106051316484809E-13</v>
      </c>
      <c r="AJ158" s="14">
        <f>AI158*VLOOKUP('Données projet'!$B$10,Paramètres!$A$1:$I$89,3,0)*VLOOKUP('Données projet'!$B$10,Paramètres!$A$1:$I$89,5,0)</f>
        <v>1.5961632016114892E-13</v>
      </c>
      <c r="AK158" s="14">
        <f t="shared" si="164"/>
        <v>2.2708641912150958E-12</v>
      </c>
      <c r="AL158" s="22">
        <f t="shared" si="165"/>
        <v>4.2330868906469593E-12</v>
      </c>
      <c r="AM158" s="62">
        <f t="shared" si="113"/>
        <v>287.24935502518389</v>
      </c>
      <c r="AN158" s="62">
        <f ca="1">AVERAGE(OFFSET($AM$3,0,0,'Données projet'!$E$10+1,1))-AVERAGE(OFFSET($H$3,0,0,'Données projet'!$E$10+1,1))</f>
        <v>348.82557854576123</v>
      </c>
      <c r="AO158" s="62">
        <f t="shared" si="144"/>
        <v>258.031856676031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-4.9658410716801891E-14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307.92857962968247</v>
      </c>
      <c r="T159" s="62">
        <f t="shared" si="142"/>
        <v>162.11326381042059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3.4106051316484809E-13</v>
      </c>
      <c r="AJ159" s="14">
        <f>AI159*VLOOKUP('Données projet'!$B$10,Paramètres!$A$1:$I$89,3,0)*VLOOKUP('Données projet'!$B$10,Paramètres!$A$1:$I$89,5,0)</f>
        <v>1.5961632016114892E-13</v>
      </c>
      <c r="AK159" s="14">
        <f t="shared" si="164"/>
        <v>2.2708641912150958E-12</v>
      </c>
      <c r="AL159" s="22">
        <f t="shared" si="165"/>
        <v>4.2330868906469593E-12</v>
      </c>
      <c r="AM159" s="62">
        <f t="shared" si="113"/>
        <v>287.35489844709252</v>
      </c>
      <c r="AN159" s="62">
        <f ca="1">AVERAGE(OFFSET($AM$3,0,0,'Données projet'!$E$10+1,1))-AVERAGE(OFFSET($H$3,0,0,'Données projet'!$E$10+1,1))</f>
        <v>348.82557854576123</v>
      </c>
      <c r="AO159" s="62">
        <f t="shared" si="144"/>
        <v>258.031856676031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-4.9658410716801891E-14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307.92857962968247</v>
      </c>
      <c r="T160" s="62">
        <f t="shared" si="142"/>
        <v>162.11326381042059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3.4106051316484809E-13</v>
      </c>
      <c r="AJ160" s="14">
        <f>AI160*VLOOKUP('Données projet'!$B$10,Paramètres!$A$1:$I$89,3,0)*VLOOKUP('Données projet'!$B$10,Paramètres!$A$1:$I$89,5,0)</f>
        <v>1.5961632016114892E-13</v>
      </c>
      <c r="AK160" s="14">
        <f t="shared" si="164"/>
        <v>2.2708641912150958E-12</v>
      </c>
      <c r="AL160" s="22">
        <f t="shared" si="165"/>
        <v>4.2330868906469593E-12</v>
      </c>
      <c r="AM160" s="62">
        <f t="shared" si="113"/>
        <v>287.45861092659078</v>
      </c>
      <c r="AN160" s="62">
        <f ca="1">AVERAGE(OFFSET($AM$3,0,0,'Données projet'!$E$10+1,1))-AVERAGE(OFFSET($H$3,0,0,'Données projet'!$E$10+1,1))</f>
        <v>348.82557854576123</v>
      </c>
      <c r="AO160" s="62">
        <f t="shared" si="144"/>
        <v>258.031856676031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-4.9658410716801891E-14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307.92857962968247</v>
      </c>
      <c r="T161" s="62">
        <f t="shared" si="142"/>
        <v>162.11326381042059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3.4106051316484809E-13</v>
      </c>
      <c r="AJ161" s="14">
        <f>AI161*VLOOKUP('Données projet'!$B$10,Paramètres!$A$1:$I$89,3,0)*VLOOKUP('Données projet'!$B$10,Paramètres!$A$1:$I$89,5,0)</f>
        <v>1.5961632016114892E-13</v>
      </c>
      <c r="AK161" s="14">
        <f t="shared" si="164"/>
        <v>2.2708641912150958E-12</v>
      </c>
      <c r="AL161" s="22">
        <f t="shared" si="165"/>
        <v>4.2330868906469593E-12</v>
      </c>
      <c r="AM161" s="62">
        <f t="shared" si="113"/>
        <v>287.5605242264362</v>
      </c>
      <c r="AN161" s="62">
        <f ca="1">AVERAGE(OFFSET($AM$3,0,0,'Données projet'!$E$10+1,1))-AVERAGE(OFFSET($H$3,0,0,'Données projet'!$E$10+1,1))</f>
        <v>348.82557854576123</v>
      </c>
      <c r="AO161" s="62">
        <f t="shared" si="144"/>
        <v>258.031856676031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-4.9658410716801891E-14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307.92857962968247</v>
      </c>
      <c r="T162" s="62">
        <f t="shared" si="142"/>
        <v>162.11326381042059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3.4106051316484809E-13</v>
      </c>
      <c r="AJ162" s="14">
        <f>AI162*VLOOKUP('Données projet'!$B$10,Paramètres!$A$1:$I$89,3,0)*VLOOKUP('Données projet'!$B$10,Paramètres!$A$1:$I$89,5,0)</f>
        <v>1.5961632016114892E-13</v>
      </c>
      <c r="AK162" s="14">
        <f t="shared" si="164"/>
        <v>2.2708641912150958E-12</v>
      </c>
      <c r="AL162" s="22">
        <f t="shared" si="165"/>
        <v>4.2330868906469593E-12</v>
      </c>
      <c r="AM162" s="62">
        <f t="shared" si="113"/>
        <v>287.66066955837317</v>
      </c>
      <c r="AN162" s="62">
        <f ca="1">AVERAGE(OFFSET($AM$3,0,0,'Données projet'!$E$10+1,1))-AVERAGE(OFFSET($H$3,0,0,'Données projet'!$E$10+1,1))</f>
        <v>348.82557854576123</v>
      </c>
      <c r="AO162" s="62">
        <f t="shared" si="144"/>
        <v>258.031856676031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-4.9658410716801891E-14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307.92857962968247</v>
      </c>
      <c r="T163" s="62">
        <f t="shared" si="142"/>
        <v>162.11326381042059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3.4106051316484809E-13</v>
      </c>
      <c r="AJ163" s="14">
        <f>AI163*VLOOKUP('Données projet'!$B$10,Paramètres!$A$1:$I$89,3,0)*VLOOKUP('Données projet'!$B$10,Paramètres!$A$1:$I$89,5,0)</f>
        <v>1.5961632016114892E-13</v>
      </c>
      <c r="AK163" s="14">
        <f t="shared" si="164"/>
        <v>2.2708641912150958E-12</v>
      </c>
      <c r="AL163" s="22">
        <f t="shared" si="165"/>
        <v>4.2330868906469593E-12</v>
      </c>
      <c r="AM163" s="62">
        <f t="shared" si="113"/>
        <v>287.75907759269256</v>
      </c>
      <c r="AN163" s="62">
        <f ca="1">AVERAGE(OFFSET($AM$3,0,0,'Données projet'!$E$10+1,1))-AVERAGE(OFFSET($H$3,0,0,'Données projet'!$E$10+1,1))</f>
        <v>348.82557854576123</v>
      </c>
      <c r="AO163" s="62">
        <f t="shared" si="144"/>
        <v>258.031856676031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-4.9658410716801891E-14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307.92857962968247</v>
      </c>
      <c r="T164" s="62">
        <f t="shared" si="142"/>
        <v>162.11326381042059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3.4106051316484809E-13</v>
      </c>
      <c r="AJ164" s="14">
        <f>AI164*VLOOKUP('Données projet'!$B$10,Paramètres!$A$1:$I$89,3,0)*VLOOKUP('Données projet'!$B$10,Paramètres!$A$1:$I$89,5,0)</f>
        <v>1.5961632016114892E-13</v>
      </c>
      <c r="AK164" s="14">
        <f t="shared" si="164"/>
        <v>2.2708641912150958E-12</v>
      </c>
      <c r="AL164" s="22">
        <f t="shared" si="165"/>
        <v>4.2330868906469593E-12</v>
      </c>
      <c r="AM164" s="62">
        <f t="shared" si="113"/>
        <v>287.85577846762391</v>
      </c>
      <c r="AN164" s="62">
        <f ca="1">AVERAGE(OFFSET($AM$3,0,0,'Données projet'!$E$10+1,1))-AVERAGE(OFFSET($H$3,0,0,'Données projet'!$E$10+1,1))</f>
        <v>348.82557854576123</v>
      </c>
      <c r="AO164" s="62">
        <f t="shared" si="144"/>
        <v>258.031856676031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-4.9658410716801891E-14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307.92857962968247</v>
      </c>
      <c r="T165" s="62">
        <f t="shared" si="142"/>
        <v>162.11326381042059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3.4106051316484809E-13</v>
      </c>
      <c r="AJ165" s="14">
        <f>AI165*VLOOKUP('Données projet'!$B$10,Paramètres!$A$1:$I$89,3,0)*VLOOKUP('Données projet'!$B$10,Paramètres!$A$1:$I$89,5,0)</f>
        <v>1.5961632016114892E-13</v>
      </c>
      <c r="AK165" s="14">
        <f t="shared" si="164"/>
        <v>2.2708641912150958E-12</v>
      </c>
      <c r="AL165" s="22">
        <f t="shared" si="165"/>
        <v>4.2330868906469593E-12</v>
      </c>
      <c r="AM165" s="62">
        <f t="shared" si="113"/>
        <v>287.95080179856592</v>
      </c>
      <c r="AN165" s="62">
        <f ca="1">AVERAGE(OFFSET($AM$3,0,0,'Données projet'!$E$10+1,1))-AVERAGE(OFFSET($H$3,0,0,'Données projet'!$E$10+1,1))</f>
        <v>348.82557854576123</v>
      </c>
      <c r="AO165" s="62">
        <f t="shared" si="144"/>
        <v>258.031856676031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-4.9658410716801891E-14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307.92857962968247</v>
      </c>
      <c r="T166" s="62">
        <f t="shared" si="142"/>
        <v>162.11326381042059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3.4106051316484809E-13</v>
      </c>
      <c r="AJ166" s="14">
        <f>AI166*VLOOKUP('Données projet'!$B$10,Paramètres!$A$1:$I$89,3,0)*VLOOKUP('Données projet'!$B$10,Paramètres!$A$1:$I$89,5,0)</f>
        <v>1.5961632016114892E-13</v>
      </c>
      <c r="AK166" s="14">
        <f t="shared" si="164"/>
        <v>2.2708641912150958E-12</v>
      </c>
      <c r="AL166" s="22">
        <f t="shared" si="165"/>
        <v>4.2330868906469593E-12</v>
      </c>
      <c r="AM166" s="62">
        <f t="shared" si="113"/>
        <v>288.04417668715644</v>
      </c>
      <c r="AN166" s="62">
        <f ca="1">AVERAGE(OFFSET($AM$3,0,0,'Données projet'!$E$10+1,1))-AVERAGE(OFFSET($H$3,0,0,'Données projet'!$E$10+1,1))</f>
        <v>348.82557854576123</v>
      </c>
      <c r="AO166" s="62">
        <f t="shared" si="144"/>
        <v>258.031856676031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-4.9658410716801891E-14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307.92857962968247</v>
      </c>
      <c r="T167" s="62">
        <f t="shared" si="142"/>
        <v>162.11326381042059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3.4106051316484809E-13</v>
      </c>
      <c r="AJ167" s="14">
        <f>AI167*VLOOKUP('Données projet'!$B$10,Paramètres!$A$1:$I$89,3,0)*VLOOKUP('Données projet'!$B$10,Paramètres!$A$1:$I$89,5,0)</f>
        <v>1.5961632016114892E-13</v>
      </c>
      <c r="AK167" s="14">
        <f t="shared" si="164"/>
        <v>2.2708641912150958E-12</v>
      </c>
      <c r="AL167" s="22">
        <f t="shared" si="165"/>
        <v>4.2330868906469593E-12</v>
      </c>
      <c r="AM167" s="62">
        <f t="shared" si="113"/>
        <v>288.13593173018489</v>
      </c>
      <c r="AN167" s="62">
        <f ca="1">AVERAGE(OFFSET($AM$3,0,0,'Données projet'!$E$10+1,1))-AVERAGE(OFFSET($H$3,0,0,'Données projet'!$E$10+1,1))</f>
        <v>348.82557854576123</v>
      </c>
      <c r="AO167" s="62">
        <f t="shared" si="144"/>
        <v>258.031856676031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-4.9658410716801891E-14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307.92857962968247</v>
      </c>
      <c r="T168" s="62">
        <f t="shared" si="142"/>
        <v>162.11326381042059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3.4106051316484809E-13</v>
      </c>
      <c r="AJ168" s="14">
        <f>AI168*VLOOKUP('Données projet'!$B$10,Paramètres!$A$1:$I$89,3,0)*VLOOKUP('Données projet'!$B$10,Paramètres!$A$1:$I$89,5,0)</f>
        <v>1.5961632016114892E-13</v>
      </c>
      <c r="AK168" s="14">
        <f t="shared" si="164"/>
        <v>2.2708641912150958E-12</v>
      </c>
      <c r="AL168" s="22">
        <f t="shared" si="165"/>
        <v>4.2330868906469593E-12</v>
      </c>
      <c r="AM168" s="62">
        <f t="shared" si="113"/>
        <v>288.22609502835036</v>
      </c>
      <c r="AN168" s="62">
        <f ca="1">AVERAGE(OFFSET($AM$3,0,0,'Données projet'!$E$10+1,1))-AVERAGE(OFFSET($H$3,0,0,'Données projet'!$E$10+1,1))</f>
        <v>348.82557854576123</v>
      </c>
      <c r="AO168" s="62">
        <f t="shared" si="144"/>
        <v>258.031856676031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-4.9658410716801891E-14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307.92857962968247</v>
      </c>
      <c r="T169" s="62">
        <f t="shared" si="142"/>
        <v>162.11326381042059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3.4106051316484809E-13</v>
      </c>
      <c r="AJ169" s="14">
        <f>AI169*VLOOKUP('Données projet'!$B$10,Paramètres!$A$1:$I$89,3,0)*VLOOKUP('Données projet'!$B$10,Paramètres!$A$1:$I$89,5,0)</f>
        <v>1.5961632016114892E-13</v>
      </c>
      <c r="AK169" s="14">
        <f t="shared" si="164"/>
        <v>2.2708641912150958E-12</v>
      </c>
      <c r="AL169" s="22">
        <f t="shared" si="165"/>
        <v>4.2330868906469593E-12</v>
      </c>
      <c r="AM169" s="62">
        <f t="shared" si="113"/>
        <v>288.31469419486763</v>
      </c>
      <c r="AN169" s="62">
        <f ca="1">AVERAGE(OFFSET($AM$3,0,0,'Données projet'!$E$10+1,1))-AVERAGE(OFFSET($H$3,0,0,'Données projet'!$E$10+1,1))</f>
        <v>348.82557854576123</v>
      </c>
      <c r="AO169" s="62">
        <f t="shared" si="144"/>
        <v>258.031856676031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-4.9658410716801891E-14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307.92857962968247</v>
      </c>
      <c r="T170" s="62">
        <f t="shared" si="142"/>
        <v>162.11326381042059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3.4106051316484809E-13</v>
      </c>
      <c r="AJ170" s="14">
        <f>AI170*VLOOKUP('Données projet'!$B$10,Paramètres!$A$1:$I$89,3,0)*VLOOKUP('Données projet'!$B$10,Paramètres!$A$1:$I$89,5,0)</f>
        <v>1.5961632016114892E-13</v>
      </c>
      <c r="AK170" s="14">
        <f t="shared" si="164"/>
        <v>2.2708641912150958E-12</v>
      </c>
      <c r="AL170" s="22">
        <f t="shared" si="165"/>
        <v>4.2330868906469593E-12</v>
      </c>
      <c r="AM170" s="62">
        <f t="shared" si="113"/>
        <v>288.40175636392382</v>
      </c>
      <c r="AN170" s="62">
        <f ca="1">AVERAGE(OFFSET($AM$3,0,0,'Données projet'!$E$10+1,1))-AVERAGE(OFFSET($H$3,0,0,'Données projet'!$E$10+1,1))</f>
        <v>348.82557854576123</v>
      </c>
      <c r="AO170" s="62">
        <f t="shared" si="144"/>
        <v>258.031856676031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-4.9658410716801891E-14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307.92857962968247</v>
      </c>
      <c r="T171" s="62">
        <f t="shared" si="142"/>
        <v>162.11326381042059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3.4106051316484809E-13</v>
      </c>
      <c r="AJ171" s="14">
        <f>AI171*VLOOKUP('Données projet'!$B$10,Paramètres!$A$1:$I$89,3,0)*VLOOKUP('Données projet'!$B$10,Paramètres!$A$1:$I$89,5,0)</f>
        <v>1.5961632016114892E-13</v>
      </c>
      <c r="AK171" s="14">
        <f t="shared" si="164"/>
        <v>2.2708641912150958E-12</v>
      </c>
      <c r="AL171" s="22">
        <f t="shared" si="165"/>
        <v>4.2330868906469593E-12</v>
      </c>
      <c r="AM171" s="62">
        <f t="shared" si="113"/>
        <v>288.48730819898873</v>
      </c>
      <c r="AN171" s="62">
        <f ca="1">AVERAGE(OFFSET($AM$3,0,0,'Données projet'!$E$10+1,1))-AVERAGE(OFFSET($H$3,0,0,'Données projet'!$E$10+1,1))</f>
        <v>348.82557854576123</v>
      </c>
      <c r="AO171" s="62">
        <f t="shared" si="144"/>
        <v>258.031856676031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-4.9658410716801891E-14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307.92857962968247</v>
      </c>
      <c r="T172" s="62">
        <f t="shared" si="142"/>
        <v>162.11326381042059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3.4106051316484809E-13</v>
      </c>
      <c r="AJ172" s="14">
        <f>AI172*VLOOKUP('Données projet'!$B$10,Paramètres!$A$1:$I$89,3,0)*VLOOKUP('Données projet'!$B$10,Paramètres!$A$1:$I$89,5,0)</f>
        <v>1.5961632016114892E-13</v>
      </c>
      <c r="AK172" s="14">
        <f t="shared" si="164"/>
        <v>2.2708641912150958E-12</v>
      </c>
      <c r="AL172" s="22">
        <f t="shared" si="165"/>
        <v>4.2330868906469593E-12</v>
      </c>
      <c r="AM172" s="62">
        <f t="shared" si="113"/>
        <v>288.57137590098063</v>
      </c>
      <c r="AN172" s="62">
        <f ca="1">AVERAGE(OFFSET($AM$3,0,0,'Données projet'!$E$10+1,1))-AVERAGE(OFFSET($H$3,0,0,'Données projet'!$E$10+1,1))</f>
        <v>348.82557854576123</v>
      </c>
      <c r="AO172" s="62">
        <f t="shared" si="144"/>
        <v>258.031856676031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-4.9658410716801891E-14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307.92857962968247</v>
      </c>
      <c r="T173" s="62">
        <f t="shared" si="142"/>
        <v>162.11326381042059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3.4106051316484809E-13</v>
      </c>
      <c r="AJ173" s="14">
        <f>AI173*VLOOKUP('Données projet'!$B$10,Paramètres!$A$1:$I$89,3,0)*VLOOKUP('Données projet'!$B$10,Paramètres!$A$1:$I$89,5,0)</f>
        <v>1.5961632016114892E-13</v>
      </c>
      <c r="AK173" s="14">
        <f t="shared" si="164"/>
        <v>2.2708641912150958E-12</v>
      </c>
      <c r="AL173" s="22">
        <f t="shared" si="165"/>
        <v>4.2330868906469593E-12</v>
      </c>
      <c r="AM173" s="62">
        <f t="shared" si="113"/>
        <v>288.6539852162901</v>
      </c>
      <c r="AN173" s="62">
        <f ca="1">AVERAGE(OFFSET($AM$3,0,0,'Données projet'!$E$10+1,1))-AVERAGE(OFFSET($H$3,0,0,'Données projet'!$E$10+1,1))</f>
        <v>348.82557854576123</v>
      </c>
      <c r="AO173" s="62">
        <f t="shared" si="144"/>
        <v>258.031856676031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-4.9658410716801891E-14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307.92857962968247</v>
      </c>
      <c r="T174" s="62">
        <f t="shared" si="142"/>
        <v>162.11326381042059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3.4106051316484809E-13</v>
      </c>
      <c r="AJ174" s="14">
        <f>AI174*VLOOKUP('Données projet'!$B$10,Paramètres!$A$1:$I$89,3,0)*VLOOKUP('Données projet'!$B$10,Paramètres!$A$1:$I$89,5,0)</f>
        <v>1.5961632016114892E-13</v>
      </c>
      <c r="AK174" s="14">
        <f t="shared" si="164"/>
        <v>2.2708641912150958E-12</v>
      </c>
      <c r="AL174" s="22">
        <f t="shared" si="165"/>
        <v>4.2330868906469593E-12</v>
      </c>
      <c r="AM174" s="62">
        <f t="shared" si="113"/>
        <v>288.73516144466572</v>
      </c>
      <c r="AN174" s="62">
        <f ca="1">AVERAGE(OFFSET($AM$3,0,0,'Données projet'!$E$10+1,1))-AVERAGE(OFFSET($H$3,0,0,'Données projet'!$E$10+1,1))</f>
        <v>348.82557854576123</v>
      </c>
      <c r="AO174" s="62">
        <f t="shared" si="144"/>
        <v>258.031856676031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-4.9658410716801891E-14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307.92857962968247</v>
      </c>
      <c r="T175" s="62">
        <f t="shared" si="142"/>
        <v>162.11326381042059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3.4106051316484809E-13</v>
      </c>
      <c r="AJ175" s="14">
        <f>AI175*VLOOKUP('Données projet'!$B$10,Paramètres!$A$1:$I$89,3,0)*VLOOKUP('Données projet'!$B$10,Paramètres!$A$1:$I$89,5,0)</f>
        <v>1.5961632016114892E-13</v>
      </c>
      <c r="AK175" s="14">
        <f t="shared" si="164"/>
        <v>2.2708641912150958E-12</v>
      </c>
      <c r="AL175" s="22">
        <f t="shared" si="165"/>
        <v>4.2330868906469593E-12</v>
      </c>
      <c r="AM175" s="62">
        <f t="shared" si="113"/>
        <v>288.81492944696186</v>
      </c>
      <c r="AN175" s="62">
        <f ca="1">AVERAGE(OFFSET($AM$3,0,0,'Données projet'!$E$10+1,1))-AVERAGE(OFFSET($H$3,0,0,'Données projet'!$E$10+1,1))</f>
        <v>348.82557854576123</v>
      </c>
      <c r="AO175" s="62">
        <f t="shared" si="144"/>
        <v>258.031856676031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-4.9658410716801891E-14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307.92857962968247</v>
      </c>
      <c r="T176" s="62">
        <f t="shared" si="142"/>
        <v>162.11326381042059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3.4106051316484809E-13</v>
      </c>
      <c r="AJ176" s="14">
        <f>AI176*VLOOKUP('Données projet'!$B$10,Paramètres!$A$1:$I$89,3,0)*VLOOKUP('Données projet'!$B$10,Paramètres!$A$1:$I$89,5,0)</f>
        <v>1.5961632016114892E-13</v>
      </c>
      <c r="AK176" s="14">
        <f t="shared" si="164"/>
        <v>2.2708641912150958E-12</v>
      </c>
      <c r="AL176" s="22">
        <f t="shared" si="165"/>
        <v>4.2330868906469593E-12</v>
      </c>
      <c r="AM176" s="62">
        <f t="shared" si="113"/>
        <v>288.89331365275268</v>
      </c>
      <c r="AN176" s="62">
        <f ca="1">AVERAGE(OFFSET($AM$3,0,0,'Données projet'!$E$10+1,1))-AVERAGE(OFFSET($H$3,0,0,'Données projet'!$E$10+1,1))</f>
        <v>348.82557854576123</v>
      </c>
      <c r="AO176" s="62">
        <f t="shared" si="144"/>
        <v>258.031856676031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-4.9658410716801891E-14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307.92857962968247</v>
      </c>
      <c r="T177" s="62">
        <f t="shared" si="142"/>
        <v>162.11326381042059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3.4106051316484809E-13</v>
      </c>
      <c r="AJ177" s="14">
        <f>AI177*VLOOKUP('Données projet'!$B$10,Paramètres!$A$1:$I$89,3,0)*VLOOKUP('Données projet'!$B$10,Paramètres!$A$1:$I$89,5,0)</f>
        <v>1.5961632016114892E-13</v>
      </c>
      <c r="AK177" s="14">
        <f t="shared" si="164"/>
        <v>2.2708641912150958E-12</v>
      </c>
      <c r="AL177" s="22">
        <f t="shared" si="165"/>
        <v>4.2330868906469593E-12</v>
      </c>
      <c r="AM177" s="62">
        <f t="shared" si="113"/>
        <v>288.97033806781394</v>
      </c>
      <c r="AN177" s="62">
        <f ca="1">AVERAGE(OFFSET($AM$3,0,0,'Données projet'!$E$10+1,1))-AVERAGE(OFFSET($H$3,0,0,'Données projet'!$E$10+1,1))</f>
        <v>348.82557854576123</v>
      </c>
      <c r="AO177" s="62">
        <f t="shared" si="144"/>
        <v>258.031856676031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-4.9658410716801891E-14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307.92857962968247</v>
      </c>
      <c r="T178" s="62">
        <f t="shared" si="142"/>
        <v>162.11326381042059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3.4106051316484809E-13</v>
      </c>
      <c r="AJ178" s="14">
        <f>AI178*VLOOKUP('Données projet'!$B$10,Paramètres!$A$1:$I$89,3,0)*VLOOKUP('Données projet'!$B$10,Paramètres!$A$1:$I$89,5,0)</f>
        <v>1.5961632016114892E-13</v>
      </c>
      <c r="AK178" s="14">
        <f t="shared" si="164"/>
        <v>2.2708641912150958E-12</v>
      </c>
      <c r="AL178" s="22">
        <f t="shared" si="165"/>
        <v>4.2330868906469593E-12</v>
      </c>
      <c r="AM178" s="62">
        <f t="shared" si="113"/>
        <v>289.04602628147461</v>
      </c>
      <c r="AN178" s="62">
        <f ca="1">AVERAGE(OFFSET($AM$3,0,0,'Données projet'!$E$10+1,1))-AVERAGE(OFFSET($H$3,0,0,'Données projet'!$E$10+1,1))</f>
        <v>348.82557854576123</v>
      </c>
      <c r="AO178" s="62">
        <f t="shared" si="144"/>
        <v>258.031856676031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-4.9658410716801891E-14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307.92857962968247</v>
      </c>
      <c r="T179" s="62">
        <f t="shared" si="142"/>
        <v>162.11326381042059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3.4106051316484809E-13</v>
      </c>
      <c r="AJ179" s="14">
        <f>AI179*VLOOKUP('Données projet'!$B$10,Paramètres!$A$1:$I$89,3,0)*VLOOKUP('Données projet'!$B$10,Paramètres!$A$1:$I$89,5,0)</f>
        <v>1.5961632016114892E-13</v>
      </c>
      <c r="AK179" s="14">
        <f t="shared" si="164"/>
        <v>2.2708641912150958E-12</v>
      </c>
      <c r="AL179" s="22">
        <f t="shared" si="165"/>
        <v>4.2330868906469593E-12</v>
      </c>
      <c r="AM179" s="62">
        <f t="shared" si="113"/>
        <v>289.12040147384181</v>
      </c>
      <c r="AN179" s="62">
        <f ca="1">AVERAGE(OFFSET($AM$3,0,0,'Données projet'!$E$10+1,1))-AVERAGE(OFFSET($H$3,0,0,'Données projet'!$E$10+1,1))</f>
        <v>348.82557854576123</v>
      </c>
      <c r="AO179" s="62">
        <f t="shared" si="144"/>
        <v>258.031856676031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-4.9658410716801891E-14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307.92857962968247</v>
      </c>
      <c r="T180" s="62">
        <f t="shared" si="142"/>
        <v>162.11326381042059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3.4106051316484809E-13</v>
      </c>
      <c r="AJ180" s="14">
        <f>AI180*VLOOKUP('Données projet'!$B$10,Paramètres!$A$1:$I$89,3,0)*VLOOKUP('Données projet'!$B$10,Paramètres!$A$1:$I$89,5,0)</f>
        <v>1.5961632016114892E-13</v>
      </c>
      <c r="AK180" s="14">
        <f t="shared" si="164"/>
        <v>2.2708641912150958E-12</v>
      </c>
      <c r="AL180" s="22">
        <f t="shared" si="165"/>
        <v>4.2330868906469593E-12</v>
      </c>
      <c r="AM180" s="62">
        <f t="shared" si="113"/>
        <v>289.19348642289947</v>
      </c>
      <c r="AN180" s="62">
        <f ca="1">AVERAGE(OFFSET($AM$3,0,0,'Données projet'!$E$10+1,1))-AVERAGE(OFFSET($H$3,0,0,'Données projet'!$E$10+1,1))</f>
        <v>348.82557854576123</v>
      </c>
      <c r="AO180" s="62">
        <f t="shared" si="144"/>
        <v>258.031856676031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-4.9658410716801891E-14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307.92857962968247</v>
      </c>
      <c r="T181" s="62">
        <f t="shared" si="142"/>
        <v>162.11326381042059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3.4106051316484809E-13</v>
      </c>
      <c r="AJ181" s="14">
        <f>AI181*VLOOKUP('Données projet'!$B$10,Paramètres!$A$1:$I$89,3,0)*VLOOKUP('Données projet'!$B$10,Paramètres!$A$1:$I$89,5,0)</f>
        <v>1.5961632016114892E-13</v>
      </c>
      <c r="AK181" s="14">
        <f t="shared" si="164"/>
        <v>2.2708641912150958E-12</v>
      </c>
      <c r="AL181" s="22">
        <f t="shared" si="165"/>
        <v>4.2330868906469593E-12</v>
      </c>
      <c r="AM181" s="62">
        <f t="shared" si="113"/>
        <v>289.26530351148438</v>
      </c>
      <c r="AN181" s="62">
        <f ca="1">AVERAGE(OFFSET($AM$3,0,0,'Données projet'!$E$10+1,1))-AVERAGE(OFFSET($H$3,0,0,'Données projet'!$E$10+1,1))</f>
        <v>348.82557854576123</v>
      </c>
      <c r="AO181" s="62">
        <f t="shared" si="144"/>
        <v>258.031856676031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-4.9658410716801891E-14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307.92857962968247</v>
      </c>
      <c r="T182" s="62">
        <f t="shared" si="142"/>
        <v>162.11326381042059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3.4106051316484809E-13</v>
      </c>
      <c r="AJ182" s="14">
        <f>AI182*VLOOKUP('Données projet'!$B$10,Paramètres!$A$1:$I$89,3,0)*VLOOKUP('Données projet'!$B$10,Paramètres!$A$1:$I$89,5,0)</f>
        <v>1.5961632016114892E-13</v>
      </c>
      <c r="AK182" s="14">
        <f t="shared" si="164"/>
        <v>2.2708641912150958E-12</v>
      </c>
      <c r="AL182" s="22">
        <f t="shared" si="165"/>
        <v>4.2330868906469593E-12</v>
      </c>
      <c r="AM182" s="62">
        <f t="shared" si="113"/>
        <v>289.33587473414133</v>
      </c>
      <c r="AN182" s="62">
        <f ca="1">AVERAGE(OFFSET($AM$3,0,0,'Données projet'!$E$10+1,1))-AVERAGE(OFFSET($H$3,0,0,'Données projet'!$E$10+1,1))</f>
        <v>348.82557854576123</v>
      </c>
      <c r="AO182" s="62">
        <f t="shared" si="144"/>
        <v>258.031856676031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-4.9658410716801891E-14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307.92857962968247</v>
      </c>
      <c r="T183" s="62">
        <f t="shared" si="142"/>
        <v>162.11326381042059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3.4106051316484809E-13</v>
      </c>
      <c r="AJ183" s="14">
        <f>AI183*VLOOKUP('Données projet'!$B$10,Paramètres!$A$1:$I$89,3,0)*VLOOKUP('Données projet'!$B$10,Paramètres!$A$1:$I$89,5,0)</f>
        <v>1.5961632016114892E-13</v>
      </c>
      <c r="AK183" s="14">
        <f t="shared" si="164"/>
        <v>2.2708641912150958E-12</v>
      </c>
      <c r="AL183" s="22">
        <f t="shared" si="165"/>
        <v>4.2330868906469593E-12</v>
      </c>
      <c r="AM183" s="62">
        <f t="shared" si="113"/>
        <v>289.40522170385884</v>
      </c>
      <c r="AN183" s="62">
        <f ca="1">AVERAGE(OFFSET($AM$3,0,0,'Données projet'!$E$10+1,1))-AVERAGE(OFFSET($H$3,0,0,'Données projet'!$E$10+1,1))</f>
        <v>348.82557854576123</v>
      </c>
      <c r="AO183" s="62">
        <f t="shared" si="144"/>
        <v>258.031856676031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-4.9658410716801891E-14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307.92857962968247</v>
      </c>
      <c r="T184" s="62">
        <f t="shared" si="142"/>
        <v>162.11326381042059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3.4106051316484809E-13</v>
      </c>
      <c r="AJ184" s="14">
        <f>AI184*VLOOKUP('Données projet'!$B$10,Paramètres!$A$1:$I$89,3,0)*VLOOKUP('Données projet'!$B$10,Paramètres!$A$1:$I$89,5,0)</f>
        <v>1.5961632016114892E-13</v>
      </c>
      <c r="AK184" s="14">
        <f t="shared" si="164"/>
        <v>2.2708641912150958E-12</v>
      </c>
      <c r="AL184" s="22">
        <f t="shared" si="165"/>
        <v>4.2330868906469593E-12</v>
      </c>
      <c r="AM184" s="62">
        <f t="shared" si="113"/>
        <v>289.47336565868829</v>
      </c>
      <c r="AN184" s="62">
        <f ca="1">AVERAGE(OFFSET($AM$3,0,0,'Données projet'!$E$10+1,1))-AVERAGE(OFFSET($H$3,0,0,'Données projet'!$E$10+1,1))</f>
        <v>348.82557854576123</v>
      </c>
      <c r="AO184" s="62">
        <f t="shared" si="144"/>
        <v>258.031856676031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-4.9658410716801891E-14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307.92857962968247</v>
      </c>
      <c r="T185" s="62">
        <f t="shared" si="142"/>
        <v>162.11326381042059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3.4106051316484809E-13</v>
      </c>
      <c r="AJ185" s="14">
        <f>AI185*VLOOKUP('Données projet'!$B$10,Paramètres!$A$1:$I$89,3,0)*VLOOKUP('Données projet'!$B$10,Paramètres!$A$1:$I$89,5,0)</f>
        <v>1.5961632016114892E-13</v>
      </c>
      <c r="AK185" s="14">
        <f t="shared" si="164"/>
        <v>2.2708641912150958E-12</v>
      </c>
      <c r="AL185" s="22">
        <f t="shared" si="165"/>
        <v>4.2330868906469593E-12</v>
      </c>
      <c r="AM185" s="62">
        <f t="shared" si="113"/>
        <v>289.54032746824862</v>
      </c>
      <c r="AN185" s="62">
        <f ca="1">AVERAGE(OFFSET($AM$3,0,0,'Données projet'!$E$10+1,1))-AVERAGE(OFFSET($H$3,0,0,'Données projet'!$E$10+1,1))</f>
        <v>348.82557854576123</v>
      </c>
      <c r="AO185" s="62">
        <f t="shared" si="144"/>
        <v>258.031856676031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-4.9658410716801891E-14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307.92857962968247</v>
      </c>
      <c r="T186" s="62">
        <f t="shared" si="142"/>
        <v>162.11326381042059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3.4106051316484809E-13</v>
      </c>
      <c r="AJ186" s="14">
        <f>AI186*VLOOKUP('Données projet'!$B$10,Paramètres!$A$1:$I$89,3,0)*VLOOKUP('Données projet'!$B$10,Paramètres!$A$1:$I$89,5,0)</f>
        <v>1.5961632016114892E-13</v>
      </c>
      <c r="AK186" s="14">
        <f t="shared" si="164"/>
        <v>2.2708641912150958E-12</v>
      </c>
      <c r="AL186" s="22">
        <f t="shared" si="165"/>
        <v>4.2330868906469593E-12</v>
      </c>
      <c r="AM186" s="62">
        <f t="shared" si="113"/>
        <v>289.60612764011717</v>
      </c>
      <c r="AN186" s="62">
        <f ca="1">AVERAGE(OFFSET($AM$3,0,0,'Données projet'!$E$10+1,1))-AVERAGE(OFFSET($H$3,0,0,'Données projet'!$E$10+1,1))</f>
        <v>348.82557854576123</v>
      </c>
      <c r="AO186" s="62">
        <f t="shared" si="144"/>
        <v>258.031856676031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-4.9658410716801891E-14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307.92857962968247</v>
      </c>
      <c r="T187" s="62">
        <f t="shared" si="142"/>
        <v>162.11326381042059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3.4106051316484809E-13</v>
      </c>
      <c r="AJ187" s="14">
        <f>AI187*VLOOKUP('Données projet'!$B$10,Paramètres!$A$1:$I$89,3,0)*VLOOKUP('Données projet'!$B$10,Paramètres!$A$1:$I$89,5,0)</f>
        <v>1.5961632016114892E-13</v>
      </c>
      <c r="AK187" s="14">
        <f t="shared" si="164"/>
        <v>2.2708641912150958E-12</v>
      </c>
      <c r="AL187" s="22">
        <f t="shared" si="165"/>
        <v>4.2330868906469593E-12</v>
      </c>
      <c r="AM187" s="62">
        <f t="shared" si="113"/>
        <v>289.67078632611094</v>
      </c>
      <c r="AN187" s="62">
        <f ca="1">AVERAGE(OFFSET($AM$3,0,0,'Données projet'!$E$10+1,1))-AVERAGE(OFFSET($H$3,0,0,'Données projet'!$E$10+1,1))</f>
        <v>348.82557854576123</v>
      </c>
      <c r="AO187" s="62">
        <f t="shared" si="144"/>
        <v>258.031856676031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-4.9658410716801891E-14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307.92857962968247</v>
      </c>
      <c r="T188" s="62">
        <f t="shared" si="142"/>
        <v>162.11326381042059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3.4106051316484809E-13</v>
      </c>
      <c r="AJ188" s="14">
        <f>AI188*VLOOKUP('Données projet'!$B$10,Paramètres!$A$1:$I$89,3,0)*VLOOKUP('Données projet'!$B$10,Paramètres!$A$1:$I$89,5,0)</f>
        <v>1.5961632016114892E-13</v>
      </c>
      <c r="AK188" s="14">
        <f t="shared" si="164"/>
        <v>2.2708641912150958E-12</v>
      </c>
      <c r="AL188" s="22">
        <f t="shared" si="165"/>
        <v>4.2330868906469593E-12</v>
      </c>
      <c r="AM188" s="62">
        <f t="shared" si="113"/>
        <v>289.73432332845795</v>
      </c>
      <c r="AN188" s="62">
        <f ca="1">AVERAGE(OFFSET($AM$3,0,0,'Données projet'!$E$10+1,1))-AVERAGE(OFFSET($H$3,0,0,'Données projet'!$E$10+1,1))</f>
        <v>348.82557854576123</v>
      </c>
      <c r="AO188" s="62">
        <f t="shared" si="144"/>
        <v>258.031856676031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-4.9658410716801891E-14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307.92857962968247</v>
      </c>
      <c r="T189" s="62">
        <f t="shared" si="142"/>
        <v>162.11326381042059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3.4106051316484809E-13</v>
      </c>
      <c r="AJ189" s="14">
        <f>AI189*VLOOKUP('Données projet'!$B$10,Paramètres!$A$1:$I$89,3,0)*VLOOKUP('Données projet'!$B$10,Paramètres!$A$1:$I$89,5,0)</f>
        <v>1.5961632016114892E-13</v>
      </c>
      <c r="AK189" s="14">
        <f t="shared" si="164"/>
        <v>2.2708641912150958E-12</v>
      </c>
      <c r="AL189" s="22">
        <f t="shared" si="165"/>
        <v>4.2330868906469593E-12</v>
      </c>
      <c r="AM189" s="62">
        <f t="shared" si="113"/>
        <v>289.79675810586161</v>
      </c>
      <c r="AN189" s="62">
        <f ca="1">AVERAGE(OFFSET($AM$3,0,0,'Données projet'!$E$10+1,1))-AVERAGE(OFFSET($H$3,0,0,'Données projet'!$E$10+1,1))</f>
        <v>348.82557854576123</v>
      </c>
      <c r="AO189" s="62">
        <f t="shared" si="144"/>
        <v>258.031856676031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-4.9658410716801891E-14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307.92857962968247</v>
      </c>
      <c r="T190" s="62">
        <f t="shared" si="142"/>
        <v>162.11326381042059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3.4106051316484809E-13</v>
      </c>
      <c r="AJ190" s="14">
        <f>AI190*VLOOKUP('Données projet'!$B$10,Paramètres!$A$1:$I$89,3,0)*VLOOKUP('Données projet'!$B$10,Paramètres!$A$1:$I$89,5,0)</f>
        <v>1.5961632016114892E-13</v>
      </c>
      <c r="AK190" s="14">
        <f t="shared" si="164"/>
        <v>2.2708641912150958E-12</v>
      </c>
      <c r="AL190" s="22">
        <f t="shared" si="165"/>
        <v>4.2330868906469593E-12</v>
      </c>
      <c r="AM190" s="62">
        <f t="shared" si="113"/>
        <v>289.85810977946062</v>
      </c>
      <c r="AN190" s="62">
        <f ca="1">AVERAGE(OFFSET($AM$3,0,0,'Données projet'!$E$10+1,1))-AVERAGE(OFFSET($H$3,0,0,'Données projet'!$E$10+1,1))</f>
        <v>348.82557854576123</v>
      </c>
      <c r="AO190" s="62">
        <f t="shared" si="144"/>
        <v>258.031856676031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-4.9658410716801891E-14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307.92857962968247</v>
      </c>
      <c r="T191" s="62">
        <f t="shared" si="142"/>
        <v>162.11326381042059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3.4106051316484809E-13</v>
      </c>
      <c r="AJ191" s="14">
        <f>AI191*VLOOKUP('Données projet'!$B$10,Paramètres!$A$1:$I$89,3,0)*VLOOKUP('Données projet'!$B$10,Paramètres!$A$1:$I$89,5,0)</f>
        <v>1.5961632016114892E-13</v>
      </c>
      <c r="AK191" s="14">
        <f t="shared" si="164"/>
        <v>2.2708641912150958E-12</v>
      </c>
      <c r="AL191" s="22">
        <f t="shared" si="165"/>
        <v>4.2330868906469593E-12</v>
      </c>
      <c r="AM191" s="62">
        <f t="shared" si="113"/>
        <v>289.91839713868444</v>
      </c>
      <c r="AN191" s="62">
        <f ca="1">AVERAGE(OFFSET($AM$3,0,0,'Données projet'!$E$10+1,1))-AVERAGE(OFFSET($H$3,0,0,'Données projet'!$E$10+1,1))</f>
        <v>348.82557854576123</v>
      </c>
      <c r="AO191" s="62">
        <f t="shared" si="144"/>
        <v>258.031856676031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-4.9658410716801891E-14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307.92857962968247</v>
      </c>
      <c r="T192" s="62">
        <f t="shared" si="142"/>
        <v>162.11326381042059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3.4106051316484809E-13</v>
      </c>
      <c r="AJ192" s="14">
        <f>AI192*VLOOKUP('Données projet'!$B$10,Paramètres!$A$1:$I$89,3,0)*VLOOKUP('Données projet'!$B$10,Paramètres!$A$1:$I$89,5,0)</f>
        <v>1.5961632016114892E-13</v>
      </c>
      <c r="AK192" s="14">
        <f t="shared" si="164"/>
        <v>2.2708641912150958E-12</v>
      </c>
      <c r="AL192" s="22">
        <f t="shared" si="165"/>
        <v>4.2330868906469593E-12</v>
      </c>
      <c r="AM192" s="62">
        <f t="shared" si="113"/>
        <v>289.97763864700806</v>
      </c>
      <c r="AN192" s="62">
        <f ca="1">AVERAGE(OFFSET($AM$3,0,0,'Données projet'!$E$10+1,1))-AVERAGE(OFFSET($H$3,0,0,'Données projet'!$E$10+1,1))</f>
        <v>348.82557854576123</v>
      </c>
      <c r="AO192" s="62">
        <f t="shared" si="144"/>
        <v>258.031856676031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-4.9658410716801891E-14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307.92857962968247</v>
      </c>
      <c r="T193" s="62">
        <f t="shared" si="142"/>
        <v>162.11326381042059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3.4106051316484809E-13</v>
      </c>
      <c r="AJ193" s="14">
        <f>AI193*VLOOKUP('Données projet'!$B$10,Paramètres!$A$1:$I$89,3,0)*VLOOKUP('Données projet'!$B$10,Paramètres!$A$1:$I$89,5,0)</f>
        <v>1.5961632016114892E-13</v>
      </c>
      <c r="AK193" s="14">
        <f t="shared" si="164"/>
        <v>2.2708641912150958E-12</v>
      </c>
      <c r="AL193" s="22">
        <f t="shared" si="165"/>
        <v>4.2330868906469593E-12</v>
      </c>
      <c r="AM193" s="62">
        <f t="shared" si="113"/>
        <v>290.03585244760649</v>
      </c>
      <c r="AN193" s="62">
        <f ca="1">AVERAGE(OFFSET($AM$3,0,0,'Données projet'!$E$10+1,1))-AVERAGE(OFFSET($H$3,0,0,'Données projet'!$E$10+1,1))</f>
        <v>348.82557854576123</v>
      </c>
      <c r="AO193" s="62">
        <f t="shared" si="144"/>
        <v>258.031856676031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-4.9658410716801891E-14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307.92857962968247</v>
      </c>
      <c r="T194" s="62">
        <f t="shared" si="142"/>
        <v>162.11326381042059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3.4106051316484809E-13</v>
      </c>
      <c r="AJ194" s="14">
        <f>AI194*VLOOKUP('Données projet'!$B$10,Paramètres!$A$1:$I$89,3,0)*VLOOKUP('Données projet'!$B$10,Paramètres!$A$1:$I$89,5,0)</f>
        <v>1.5961632016114892E-13</v>
      </c>
      <c r="AK194" s="14">
        <f t="shared" si="164"/>
        <v>2.2708641912150958E-12</v>
      </c>
      <c r="AL194" s="22">
        <f t="shared" si="165"/>
        <v>4.2330868906469593E-12</v>
      </c>
      <c r="AM194" s="62">
        <f t="shared" si="113"/>
        <v>290.09305636891105</v>
      </c>
      <c r="AN194" s="62">
        <f ca="1">AVERAGE(OFFSET($AM$3,0,0,'Données projet'!$E$10+1,1))-AVERAGE(OFFSET($H$3,0,0,'Données projet'!$E$10+1,1))</f>
        <v>348.82557854576123</v>
      </c>
      <c r="AO194" s="62">
        <f t="shared" si="144"/>
        <v>258.031856676031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-4.9658410716801891E-14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307.92857962968247</v>
      </c>
      <c r="T195" s="62">
        <f t="shared" si="142"/>
        <v>162.11326381042059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3.4106051316484809E-13</v>
      </c>
      <c r="AJ195" s="14">
        <f>AI195*VLOOKUP('Données projet'!$B$10,Paramètres!$A$1:$I$89,3,0)*VLOOKUP('Données projet'!$B$10,Paramètres!$A$1:$I$89,5,0)</f>
        <v>1.5961632016114892E-13</v>
      </c>
      <c r="AK195" s="14">
        <f t="shared" si="164"/>
        <v>2.2708641912150958E-12</v>
      </c>
      <c r="AL195" s="22">
        <f t="shared" si="165"/>
        <v>4.2330868906469593E-12</v>
      </c>
      <c r="AM195" s="62">
        <f t="shared" si="113"/>
        <v>290.14926793006987</v>
      </c>
      <c r="AN195" s="62">
        <f ca="1">AVERAGE(OFFSET($AM$3,0,0,'Données projet'!$E$10+1,1))-AVERAGE(OFFSET($H$3,0,0,'Données projet'!$E$10+1,1))</f>
        <v>348.82557854576123</v>
      </c>
      <c r="AO195" s="62">
        <f t="shared" si="144"/>
        <v>258.031856676031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-4.9658410716801891E-14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307.92857962968247</v>
      </c>
      <c r="T196" s="62">
        <f t="shared" si="142"/>
        <v>162.11326381042059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3.4106051316484809E-13</v>
      </c>
      <c r="AJ196" s="14">
        <f>AI196*VLOOKUP('Données projet'!$B$10,Paramètres!$A$1:$I$89,3,0)*VLOOKUP('Données projet'!$B$10,Paramètres!$A$1:$I$89,5,0)</f>
        <v>1.5961632016114892E-13</v>
      </c>
      <c r="AK196" s="14">
        <f t="shared" si="164"/>
        <v>2.2708641912150958E-12</v>
      </c>
      <c r="AL196" s="22">
        <f t="shared" si="165"/>
        <v>4.2330868906469593E-12</v>
      </c>
      <c r="AM196" s="62">
        <f t="shared" ref="AM196:AM203" si="193">AL196+(AD196+AE196)*44/12</f>
        <v>290.20450434631272</v>
      </c>
      <c r="AN196" s="62">
        <f ca="1">AVERAGE(OFFSET($AM$3,0,0,'Données projet'!$E$10+1,1))-AVERAGE(OFFSET($H$3,0,0,'Données projet'!$E$10+1,1))</f>
        <v>348.82557854576123</v>
      </c>
      <c r="AO196" s="62">
        <f t="shared" si="144"/>
        <v>258.031856676031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-4.9658410716801891E-14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307.92857962968247</v>
      </c>
      <c r="T197" s="62">
        <f t="shared" ref="T197:T203" si="204">$T$3</f>
        <v>162.11326381042059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3.4106051316484809E-13</v>
      </c>
      <c r="AJ197" s="14">
        <f>AI197*VLOOKUP('Données projet'!$B$10,Paramètres!$A$1:$I$89,3,0)*VLOOKUP('Données projet'!$B$10,Paramètres!$A$1:$I$89,5,0)</f>
        <v>1.5961632016114892E-13</v>
      </c>
      <c r="AK197" s="14">
        <f t="shared" si="164"/>
        <v>2.2708641912150958E-12</v>
      </c>
      <c r="AL197" s="22">
        <f t="shared" si="165"/>
        <v>4.2330868906469593E-12</v>
      </c>
      <c r="AM197" s="62">
        <f t="shared" si="193"/>
        <v>290.25878253422394</v>
      </c>
      <c r="AN197" s="62">
        <f ca="1">AVERAGE(OFFSET($AM$3,0,0,'Données projet'!$E$10+1,1))-AVERAGE(OFFSET($H$3,0,0,'Données projet'!$E$10+1,1))</f>
        <v>348.82557854576123</v>
      </c>
      <c r="AO197" s="62">
        <f t="shared" ref="AO197:AO203" si="205">$AO$3</f>
        <v>258.031856676031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-4.9658410716801891E-14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307.92857962968247</v>
      </c>
      <c r="T198" s="62">
        <f t="shared" si="204"/>
        <v>162.11326381042059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3.4106051316484809E-13</v>
      </c>
      <c r="AJ198" s="14">
        <f>AI198*VLOOKUP('Données projet'!$B$10,Paramètres!$A$1:$I$89,3,0)*VLOOKUP('Données projet'!$B$10,Paramètres!$A$1:$I$89,5,0)</f>
        <v>1.5961632016114892E-13</v>
      </c>
      <c r="AK198" s="14">
        <f t="shared" si="164"/>
        <v>2.2708641912150958E-12</v>
      </c>
      <c r="AL198" s="22">
        <f t="shared" si="165"/>
        <v>4.2330868906469593E-12</v>
      </c>
      <c r="AM198" s="62">
        <f t="shared" si="193"/>
        <v>290.3121191169227</v>
      </c>
      <c r="AN198" s="62">
        <f ca="1">AVERAGE(OFFSET($AM$3,0,0,'Données projet'!$E$10+1,1))-AVERAGE(OFFSET($H$3,0,0,'Données projet'!$E$10+1,1))</f>
        <v>348.82557854576123</v>
      </c>
      <c r="AO198" s="62">
        <f t="shared" si="205"/>
        <v>258.031856676031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-4.9658410716801891E-14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307.92857962968247</v>
      </c>
      <c r="T199" s="62">
        <f t="shared" si="204"/>
        <v>162.11326381042059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3.4106051316484809E-13</v>
      </c>
      <c r="AJ199" s="14">
        <f>AI199*VLOOKUP('Données projet'!$B$10,Paramètres!$A$1:$I$89,3,0)*VLOOKUP('Données projet'!$B$10,Paramètres!$A$1:$I$89,5,0)</f>
        <v>1.5961632016114892E-13</v>
      </c>
      <c r="AK199" s="14">
        <f t="shared" si="164"/>
        <v>2.2708641912150958E-12</v>
      </c>
      <c r="AL199" s="22">
        <f t="shared" si="165"/>
        <v>4.2330868906469593E-12</v>
      </c>
      <c r="AM199" s="62">
        <f t="shared" si="193"/>
        <v>290.3645304291544</v>
      </c>
      <c r="AN199" s="62">
        <f ca="1">AVERAGE(OFFSET($AM$3,0,0,'Données projet'!$E$10+1,1))-AVERAGE(OFFSET($H$3,0,0,'Données projet'!$E$10+1,1))</f>
        <v>348.82557854576123</v>
      </c>
      <c r="AO199" s="62">
        <f t="shared" si="205"/>
        <v>258.031856676031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-4.9658410716801891E-14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307.92857962968247</v>
      </c>
      <c r="T200" s="62">
        <f t="shared" si="204"/>
        <v>162.11326381042059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3.4106051316484809E-13</v>
      </c>
      <c r="AJ200" s="14">
        <f>AI200*VLOOKUP('Données projet'!$B$10,Paramètres!$A$1:$I$89,3,0)*VLOOKUP('Données projet'!$B$10,Paramètres!$A$1:$I$89,5,0)</f>
        <v>1.5961632016114892E-13</v>
      </c>
      <c r="AK200" s="14">
        <f t="shared" si="164"/>
        <v>2.2708641912150958E-12</v>
      </c>
      <c r="AL200" s="22">
        <f t="shared" si="165"/>
        <v>4.2330868906469593E-12</v>
      </c>
      <c r="AM200" s="62">
        <f t="shared" si="193"/>
        <v>290.41603252229299</v>
      </c>
      <c r="AN200" s="62">
        <f ca="1">AVERAGE(OFFSET($AM$3,0,0,'Données projet'!$E$10+1,1))-AVERAGE(OFFSET($H$3,0,0,'Données projet'!$E$10+1,1))</f>
        <v>348.82557854576123</v>
      </c>
      <c r="AO200" s="62">
        <f t="shared" si="205"/>
        <v>258.031856676031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-4.9658410716801891E-14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307.92857962968247</v>
      </c>
      <c r="T201" s="62">
        <f t="shared" si="204"/>
        <v>162.11326381042059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3.4106051316484809E-13</v>
      </c>
      <c r="AJ201" s="14">
        <f>AI201*VLOOKUP('Données projet'!$B$10,Paramètres!$A$1:$I$89,3,0)*VLOOKUP('Données projet'!$B$10,Paramètres!$A$1:$I$89,5,0)</f>
        <v>1.5961632016114892E-13</v>
      </c>
      <c r="AK201" s="14">
        <f t="shared" si="164"/>
        <v>2.2708641912150958E-12</v>
      </c>
      <c r="AL201" s="22">
        <f t="shared" si="165"/>
        <v>4.2330868906469593E-12</v>
      </c>
      <c r="AM201" s="62">
        <f t="shared" si="193"/>
        <v>290.46664116925712</v>
      </c>
      <c r="AN201" s="62">
        <f ca="1">AVERAGE(OFFSET($AM$3,0,0,'Données projet'!$E$10+1,1))-AVERAGE(OFFSET($H$3,0,0,'Données projet'!$E$10+1,1))</f>
        <v>348.82557854576123</v>
      </c>
      <c r="AO201" s="62">
        <f t="shared" si="205"/>
        <v>258.031856676031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-4.9658410716801891E-14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307.92857962968247</v>
      </c>
      <c r="T202" s="62">
        <f t="shared" si="204"/>
        <v>162.11326381042059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3.4106051316484809E-13</v>
      </c>
      <c r="AJ202" s="14">
        <f>AI202*VLOOKUP('Données projet'!$B$10,Paramètres!$A$1:$I$89,3,0)*VLOOKUP('Données projet'!$B$10,Paramètres!$A$1:$I$89,5,0)</f>
        <v>1.5961632016114892E-13</v>
      </c>
      <c r="AK202" s="14">
        <f t="shared" si="164"/>
        <v>2.2708641912150958E-12</v>
      </c>
      <c r="AL202" s="22">
        <f t="shared" si="165"/>
        <v>4.2330868906469593E-12</v>
      </c>
      <c r="AM202" s="62">
        <f t="shared" si="193"/>
        <v>290.51637186934033</v>
      </c>
      <c r="AN202" s="62">
        <f ca="1">AVERAGE(OFFSET($AM$3,0,0,'Données projet'!$E$10+1,1))-AVERAGE(OFFSET($H$3,0,0,'Données projet'!$E$10+1,1))</f>
        <v>348.82557854576123</v>
      </c>
      <c r="AO202" s="62">
        <f t="shared" si="205"/>
        <v>258.031856676031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-4.9658410716801891E-14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307.92857962968247</v>
      </c>
      <c r="T203" s="62">
        <f t="shared" si="204"/>
        <v>162.11326381042059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3.4106051316484809E-13</v>
      </c>
      <c r="AJ203" s="14">
        <f>AI203*VLOOKUP('Données projet'!$B$10,Paramètres!$A$1:$I$89,3,0)*VLOOKUP('Données projet'!$B$10,Paramètres!$A$1:$I$89,5,0)</f>
        <v>1.5961632016114892E-13</v>
      </c>
      <c r="AK203" s="14">
        <f t="shared" si="164"/>
        <v>2.2708641912150958E-12</v>
      </c>
      <c r="AL203" s="22">
        <f t="shared" si="165"/>
        <v>4.2330868906469593E-12</v>
      </c>
      <c r="AM203" s="62">
        <f t="shared" si="193"/>
        <v>290.56523985295831</v>
      </c>
      <c r="AN203" s="62">
        <f ca="1">AVERAGE(OFFSET($AM$3,0,0,'Données projet'!$E$10+1,1))-AVERAGE(OFFSET($H$3,0,0,'Données projet'!$E$10+1,1))</f>
        <v>348.82557854576123</v>
      </c>
      <c r="AO203" s="62">
        <f t="shared" si="205"/>
        <v>258.031856676031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1.1457367676485573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1.1921598380198544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K21" sqref="K2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Erable champêtre</v>
      </c>
      <c r="B6" s="155">
        <f>'Données projet'!D9</f>
        <v>0.62000000000000011</v>
      </c>
      <c r="C6" s="156">
        <f ca="1">IF(OR('Données projet'!B9="",'Données projet'!C9="",'Données projet'!C9=0%),0,Calculateur!S3)</f>
        <v>307.92857962968247</v>
      </c>
      <c r="D6" s="156">
        <f>IF(OR('Données projet'!B9="",'Données projet'!C9="",'Données projet'!C9=0%),0,Calculateur!T3)</f>
        <v>162.11326381042059</v>
      </c>
      <c r="E6" s="156">
        <f ca="1">MIN(C6,D6)</f>
        <v>162.11326381042059</v>
      </c>
      <c r="F6" s="156">
        <f ca="1">E6*B6</f>
        <v>100.51022356246078</v>
      </c>
      <c r="G6" s="156">
        <f ca="1">F6*(100%-'Données projet'!$C$24)*(100%-'Données projet'!$C$25)*(100%-'Données projet'!$C$26)*(100%-'Données projet'!$C$27)</f>
        <v>81.413281085593226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81.413281085593226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2.4800000000000004</v>
      </c>
      <c r="C7" s="156">
        <f ca="1">IF(OR('Données projet'!B10="",'Données projet'!C10="",'Données projet'!C10=0%),0,Calculateur!AN3)</f>
        <v>348.82557854576123</v>
      </c>
      <c r="D7" s="156">
        <f>IF(OR('Données projet'!B10="",'Données projet'!C10="",'Données projet'!C10=0%),0,Calculateur!AO3)</f>
        <v>258.031856676031</v>
      </c>
      <c r="E7" s="156">
        <f t="shared" ref="E7:E15" ca="1" si="0">MIN(C7,D7)</f>
        <v>258.031856676031</v>
      </c>
      <c r="F7" s="156">
        <f t="shared" ref="F7:F15" ca="1" si="1">E7*B7</f>
        <v>639.91900455655696</v>
      </c>
      <c r="G7" s="156">
        <f ca="1">F7*(100%-'Données projet'!$C$24)*(100%-'Données projet'!$C$25)*(100%-'Données projet'!$C$26)*(100%-'Données projet'!$C$27)</f>
        <v>518.33439369081111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518.33439369081111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740.42922811901769</v>
      </c>
      <c r="G16" s="175">
        <f t="shared" ca="1" si="3"/>
        <v>599.74767477640432</v>
      </c>
      <c r="H16" s="176">
        <f t="shared" si="3"/>
        <v>0</v>
      </c>
      <c r="I16" s="176">
        <f t="shared" si="3"/>
        <v>0</v>
      </c>
      <c r="J16" s="177">
        <f t="shared" si="3"/>
        <v>0</v>
      </c>
      <c r="K16" s="177">
        <f t="shared" si="3"/>
        <v>0</v>
      </c>
      <c r="L16" s="178">
        <f t="shared" ca="1" si="3"/>
        <v>599.74767477640432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Erable champêtre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13" zoomScale="90" zoomScaleNormal="90" workbookViewId="0">
      <selection activeCell="Q19" sqref="Q1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Erable champêtre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369.01721981656857</v>
      </c>
      <c r="U10" s="190">
        <f>'Données projet'!D9</f>
        <v>0.62000000000000011</v>
      </c>
      <c r="V10" s="189">
        <f>U10*T10</f>
        <v>228.79067628627254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2073.5638140802425</v>
      </c>
      <c r="U11" s="190">
        <f>'Données projet'!D10</f>
        <v>2.4800000000000004</v>
      </c>
      <c r="V11" s="189">
        <f t="shared" ref="V11" si="0">U11*T11</f>
        <v>5142.4382589190027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Erable champêtre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2774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>
        <v>1</v>
      </c>
      <c r="I21" s="204">
        <v>1030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1030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0</v>
      </c>
      <c r="C23" s="206">
        <v>4</v>
      </c>
      <c r="D23" s="194">
        <f>B23*C23</f>
        <v>0</v>
      </c>
      <c r="E23" s="206"/>
      <c r="F23" s="261"/>
      <c r="H23" s="203">
        <v>3</v>
      </c>
      <c r="I23" s="204">
        <v>630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-13818.675352455335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>
        <v>8</v>
      </c>
      <c r="D24" s="194">
        <f t="shared" ref="D24:D42" si="2">B24*C24</f>
        <v>0</v>
      </c>
      <c r="E24" s="206"/>
      <c r="F24" s="264"/>
      <c r="H24" s="203">
        <v>4</v>
      </c>
      <c r="I24" s="204">
        <v>570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10665.98219381277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13</v>
      </c>
      <c r="C25" s="206">
        <v>10</v>
      </c>
      <c r="D25" s="194">
        <f t="shared" si="2"/>
        <v>130</v>
      </c>
      <c r="E25" s="206"/>
      <c r="F25" s="264"/>
      <c r="G25" s="1"/>
      <c r="H25" s="203">
        <v>5</v>
      </c>
      <c r="I25" s="204">
        <v>570</v>
      </c>
      <c r="K25" s="225"/>
      <c r="L25" s="271" t="s">
        <v>285</v>
      </c>
      <c r="M25" s="271"/>
      <c r="N25" s="271"/>
      <c r="O25" s="271"/>
      <c r="P25" s="205">
        <v>150</v>
      </c>
      <c r="Q25" s="265"/>
      <c r="R25" s="25"/>
      <c r="S25" s="198" t="s">
        <v>266</v>
      </c>
      <c r="T25" s="341">
        <f ca="1">T23-T24</f>
        <v>-24484.657546268107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14</v>
      </c>
      <c r="C26" s="206">
        <v>10</v>
      </c>
      <c r="D26" s="194">
        <f t="shared" si="2"/>
        <v>140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14</v>
      </c>
      <c r="C27" s="206">
        <v>10</v>
      </c>
      <c r="D27" s="194">
        <f t="shared" si="2"/>
        <v>140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14</v>
      </c>
      <c r="C28" s="206">
        <v>10</v>
      </c>
      <c r="D28" s="194">
        <f t="shared" si="2"/>
        <v>140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14</v>
      </c>
      <c r="C29" s="206">
        <v>15</v>
      </c>
      <c r="D29" s="194">
        <f t="shared" si="2"/>
        <v>210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14</v>
      </c>
      <c r="C30" s="206">
        <v>15</v>
      </c>
      <c r="D30" s="194">
        <f t="shared" si="2"/>
        <v>210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3440.6394173589579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14</v>
      </c>
      <c r="C31" s="206">
        <v>15</v>
      </c>
      <c r="D31" s="194">
        <f t="shared" si="2"/>
        <v>210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14</v>
      </c>
      <c r="C32" s="206">
        <v>15</v>
      </c>
      <c r="D32" s="194">
        <f t="shared" si="2"/>
        <v>210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14</v>
      </c>
      <c r="C33" s="206">
        <v>20</v>
      </c>
      <c r="D33" s="194">
        <f t="shared" si="2"/>
        <v>280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150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14</v>
      </c>
      <c r="C34" s="206">
        <v>20</v>
      </c>
      <c r="D34" s="194">
        <f t="shared" si="2"/>
        <v>280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143.54066985645935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14</v>
      </c>
      <c r="C35" s="206">
        <v>20</v>
      </c>
      <c r="D35" s="194">
        <f t="shared" si="2"/>
        <v>280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137.35949268560705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14</v>
      </c>
      <c r="C36" s="206">
        <v>20</v>
      </c>
      <c r="D36" s="194">
        <f t="shared" si="2"/>
        <v>280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131.44449060823641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14</v>
      </c>
      <c r="C37" s="206">
        <v>30</v>
      </c>
      <c r="D37" s="194">
        <f t="shared" si="2"/>
        <v>420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125.78420153898223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13</v>
      </c>
      <c r="C38" s="206">
        <v>30</v>
      </c>
      <c r="D38" s="194">
        <f t="shared" si="2"/>
        <v>390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120.36765697510262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13</v>
      </c>
      <c r="C39" s="206">
        <v>40</v>
      </c>
      <c r="D39" s="194">
        <f t="shared" si="2"/>
        <v>520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115.18436074172502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13</v>
      </c>
      <c r="C40" s="206">
        <v>50</v>
      </c>
      <c r="D40" s="194">
        <f t="shared" si="2"/>
        <v>650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110.22426865236844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13</v>
      </c>
      <c r="C41" s="206">
        <v>70</v>
      </c>
      <c r="D41" s="194">
        <f t="shared" si="2"/>
        <v>910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105.47776904532867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222</v>
      </c>
      <c r="C42" s="206">
        <v>150</v>
      </c>
      <c r="D42" s="194">
        <f t="shared" si="2"/>
        <v>33300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100.93566415820926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96.589152304506499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92.429810817709566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88.449579729865633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84.640746152981464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80.995929332996624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77.508066347365187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74.170398418531306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70.976457816776374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67.920055327058748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64.995268255558614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62.196428952687683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30</v>
      </c>
      <c r="B54" s="193">
        <f>'Données projet'!D62</f>
        <v>0</v>
      </c>
      <c r="C54" s="204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59.518113830323131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35</v>
      </c>
      <c r="B55" s="193">
        <f>'Données projet'!D63</f>
        <v>0</v>
      </c>
      <c r="C55" s="204"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56.955132851983883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42</v>
      </c>
      <c r="B56" s="193">
        <f>'Données projet'!D64</f>
        <v>182</v>
      </c>
      <c r="C56" s="204">
        <v>15</v>
      </c>
      <c r="D56" s="191">
        <f t="shared" si="4"/>
        <v>2730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54.502519475582659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43</v>
      </c>
      <c r="B57" s="193">
        <f>'Données projet'!D65</f>
        <v>0</v>
      </c>
      <c r="C57" s="204">
        <v>0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52.155521029265714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49</v>
      </c>
      <c r="B58" s="193">
        <f>'Données projet'!D66</f>
        <v>100</v>
      </c>
      <c r="C58" s="204">
        <v>25</v>
      </c>
      <c r="D58" s="191">
        <f t="shared" si="4"/>
        <v>2500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49.90958950168968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0</v>
      </c>
      <c r="C59" s="204">
        <v>0</v>
      </c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47.760372728889656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56</v>
      </c>
      <c r="B60" s="193">
        <f>'Données projet'!D68</f>
        <v>79</v>
      </c>
      <c r="C60" s="204">
        <v>30</v>
      </c>
      <c r="D60" s="191">
        <f t="shared" si="4"/>
        <v>2370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45.70370596065996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57</v>
      </c>
      <c r="B61" s="193">
        <f>'Données projet'!D69</f>
        <v>0</v>
      </c>
      <c r="C61" s="204">
        <v>0</v>
      </c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43.735603790105237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63</v>
      </c>
      <c r="B62" s="193">
        <f>'Données projet'!D70</f>
        <v>79</v>
      </c>
      <c r="C62" s="204">
        <v>35</v>
      </c>
      <c r="D62" s="191">
        <f t="shared" si="4"/>
        <v>2765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41.852252430722707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64</v>
      </c>
      <c r="B63" s="193">
        <f>'Données projet'!D71</f>
        <v>0</v>
      </c>
      <c r="C63" s="204">
        <v>0</v>
      </c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40.050002326050453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71</v>
      </c>
      <c r="B64" s="193">
        <f>'Données projet'!D72</f>
        <v>91</v>
      </c>
      <c r="C64" s="204">
        <v>40</v>
      </c>
      <c r="D64" s="191">
        <f t="shared" si="4"/>
        <v>3640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38.325361077560231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72</v>
      </c>
      <c r="B65" s="193">
        <f>'Données projet'!D73</f>
        <v>0</v>
      </c>
      <c r="C65" s="204">
        <v>0</v>
      </c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36.674986677091148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79</v>
      </c>
      <c r="B66" s="193">
        <f>'Données projet'!D74</f>
        <v>88</v>
      </c>
      <c r="C66" s="204">
        <v>50</v>
      </c>
      <c r="D66" s="191">
        <f t="shared" si="4"/>
        <v>4400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35.095681030709244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80</v>
      </c>
      <c r="B67" s="193">
        <f>'Données projet'!D75</f>
        <v>0</v>
      </c>
      <c r="C67" s="204">
        <v>0</v>
      </c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33.584383761444251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87</v>
      </c>
      <c r="B68" s="193">
        <f>'Données projet'!D76</f>
        <v>89</v>
      </c>
      <c r="C68" s="204">
        <v>60</v>
      </c>
      <c r="D68" s="191">
        <f t="shared" si="4"/>
        <v>5340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32.138166278894019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88</v>
      </c>
      <c r="B69" s="193">
        <f>'Données projet'!D77</f>
        <v>0</v>
      </c>
      <c r="C69" s="204">
        <v>0</v>
      </c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30.754226104204811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94</v>
      </c>
      <c r="B70" s="193">
        <f>'Données projet'!D78</f>
        <v>0</v>
      </c>
      <c r="C70" s="204">
        <v>0</v>
      </c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29.429881439430442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95</v>
      </c>
      <c r="B71" s="193">
        <f>'Données projet'!D79</f>
        <v>269</v>
      </c>
      <c r="C71" s="204">
        <v>70</v>
      </c>
      <c r="D71" s="191">
        <f t="shared" si="4"/>
        <v>18830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28.16256597074684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96</v>
      </c>
      <c r="B72" s="193">
        <f>'Données projet'!D80</f>
        <v>0</v>
      </c>
      <c r="C72" s="204">
        <v>0</v>
      </c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26.949823895451523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105</v>
      </c>
      <c r="B73" s="193">
        <f>'Données projet'!D81</f>
        <v>357</v>
      </c>
      <c r="C73" s="204">
        <v>80</v>
      </c>
      <c r="D73" s="191">
        <f t="shared" si="4"/>
        <v>28560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25.789305163111511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24.678760921637814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23.616039159462026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22.599080535370359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21.625914387914221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20.694654916664327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19.803497527908451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18.950715337711436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18.13465582556119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17.353737632115969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16.606447494847824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15.891337315643849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15.207021354683112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14.552173545151303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13.925524923589769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13.3258611708993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12.752020259233783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12.202890200223717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11.677406890166239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11.174552048005971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10.693351242110978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10.232872002020073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9.7922220115024654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9.3705473794281957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8.9670309850987575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8.5808908948313452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8.2113788467285627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7.8577788006971891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7.5194055509064022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7.1956033979965577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6.8857448784656068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6.5892295487709163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6.3054828217903518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6.0339548533878968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5.7741194769262174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5.5254731836614521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5.287534147044453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5.0598412890377542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4.841953386639001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4.633448216879426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4.4339217386406009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4.2429873097039241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4.0602749375157172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3.8854305622159981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3.7181153705416259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3.5580051392742829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3.4047896069610371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3.2581718726899873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3.1178678207559694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2.9836055701014064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2.8551249474654616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2.7321769832205369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2.614523428919175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2.501936295616435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2.3941974120731446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2.2910980019838698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2.1924382794104029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2.0980270616367496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2.0076813986954543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1.9212262188473246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2025-03-26T15:00:34Z</dcterms:modified>
</cp:coreProperties>
</file>